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riam.pinzon\AppData\Local\Microsoft\Windows\INetCache\Content.Outlook\HHJXG776\"/>
    </mc:Choice>
  </mc:AlternateContent>
  <bookViews>
    <workbookView xWindow="0" yWindow="0" windowWidth="28800" windowHeight="11610"/>
  </bookViews>
  <sheets>
    <sheet name="VIGENCIA SIIF" sheetId="19" r:id="rId1"/>
    <sheet name="CONSOLIDADO VIGENCIA" sheetId="16" state="hidden" r:id="rId2"/>
    <sheet name="CONSOLIDADO RESERVA" sheetId="17" state="hidden" r:id="rId3"/>
    <sheet name="CONSOLIDADO C X P" sheetId="18" state="hidden" r:id="rId4"/>
    <sheet name="MES VIGENCIA" sheetId="22" state="hidden" r:id="rId5"/>
    <sheet name="MES RESERVA" sheetId="23" state="hidden" r:id="rId6"/>
    <sheet name="MES C X P" sheetId="24" state="hidden" r:id="rId7"/>
  </sheets>
  <definedNames>
    <definedName name="_xlnm._FilterDatabase" localSheetId="3" hidden="1">'CONSOLIDADO C X P'!$A$4:$T$38</definedName>
    <definedName name="_xlnm._FilterDatabase" localSheetId="2" hidden="1">'CONSOLIDADO RESERVA'!$A$4:$U$97</definedName>
    <definedName name="_xlnm._FilterDatabase" localSheetId="1" hidden="1">'CONSOLIDADO VIGENCIA'!$A$4:$Z$126</definedName>
    <definedName name="_xlnm._FilterDatabase" localSheetId="5" hidden="1">'MES RESERVA'!$A$4:$U$51</definedName>
    <definedName name="_xlnm._FilterDatabase" localSheetId="4" hidden="1">'MES VIGENCIA'!$A$4:$Z$4</definedName>
    <definedName name="_xlnm._FilterDatabase" localSheetId="0" hidden="1">'VIGENCIA SIIF'!$A$8:$U$144</definedName>
    <definedName name="_xlnm.Print_Area" localSheetId="1">'CONSOLIDADO VIGENCIA'!$O$4:$S$20</definedName>
    <definedName name="_xlnm.Print_Area" localSheetId="0">'VIGENCIA SIIF'!$A$1:$S$152</definedName>
    <definedName name="_xlnm.Print_Titles" localSheetId="0">'VIGENCIA SIIF'!$1:$8</definedName>
  </definedNames>
  <calcPr calcId="171027"/>
</workbook>
</file>

<file path=xl/calcChain.xml><?xml version="1.0" encoding="utf-8"?>
<calcChain xmlns="http://schemas.openxmlformats.org/spreadsheetml/2006/main">
  <c r="I17" i="19" l="1"/>
  <c r="J126" i="19" l="1"/>
  <c r="I16" i="19" l="1"/>
  <c r="R76" i="19"/>
  <c r="S76" i="19"/>
  <c r="R59" i="19"/>
  <c r="S59" i="19"/>
  <c r="J58" i="19"/>
  <c r="J57" i="19" s="1"/>
  <c r="Q143" i="19" l="1"/>
  <c r="Q141" i="19"/>
  <c r="Q140" i="19"/>
  <c r="Q138" i="19"/>
  <c r="Q137" i="19"/>
  <c r="Q136" i="19"/>
  <c r="Q133" i="19"/>
  <c r="Q132" i="19"/>
  <c r="Q131" i="19"/>
  <c r="Q130" i="19"/>
  <c r="Q129" i="19"/>
  <c r="Q128" i="19"/>
  <c r="Q127" i="19"/>
  <c r="Q126" i="19"/>
  <c r="Q121" i="19"/>
  <c r="Q118" i="19"/>
  <c r="Q117" i="19"/>
  <c r="Q110" i="19"/>
  <c r="Q108" i="19"/>
  <c r="Q106" i="19"/>
  <c r="Q105" i="19"/>
  <c r="Q104" i="19"/>
  <c r="Q102" i="19"/>
  <c r="Q101" i="19"/>
  <c r="Q99" i="19"/>
  <c r="Q98" i="19"/>
  <c r="Q96" i="19"/>
  <c r="Q95" i="19"/>
  <c r="Q93" i="19"/>
  <c r="Q92" i="19"/>
  <c r="Q90" i="19"/>
  <c r="Q89" i="19"/>
  <c r="Q88" i="19"/>
  <c r="Q87" i="19"/>
  <c r="Q85" i="19"/>
  <c r="Q84" i="19"/>
  <c r="Q82" i="19"/>
  <c r="Q81" i="19"/>
  <c r="Q80" i="19"/>
  <c r="Q79" i="19"/>
  <c r="Q78" i="19"/>
  <c r="Q75" i="19"/>
  <c r="Q74" i="19"/>
  <c r="Q73" i="19"/>
  <c r="Q72" i="19"/>
  <c r="Q71" i="19"/>
  <c r="Q70" i="19"/>
  <c r="Q69" i="19"/>
  <c r="Q67" i="19"/>
  <c r="Q66" i="19"/>
  <c r="Q65" i="19"/>
  <c r="Q64" i="19"/>
  <c r="Q63" i="19"/>
  <c r="Q61" i="19"/>
  <c r="Q58" i="19"/>
  <c r="Q57" i="19" s="1"/>
  <c r="Q55" i="19"/>
  <c r="Q53" i="19"/>
  <c r="Q52" i="19"/>
  <c r="Q51" i="19"/>
  <c r="Q50" i="19"/>
  <c r="Q46" i="19"/>
  <c r="Q45" i="19"/>
  <c r="Q44" i="19"/>
  <c r="Q43" i="19"/>
  <c r="Q41" i="19"/>
  <c r="Q40" i="19"/>
  <c r="Q39" i="19"/>
  <c r="Q38" i="19"/>
  <c r="Q35" i="19"/>
  <c r="Q34" i="19"/>
  <c r="Q33" i="19"/>
  <c r="Q31" i="19"/>
  <c r="Q30" i="19"/>
  <c r="Q28" i="19"/>
  <c r="Q26" i="19"/>
  <c r="Q25" i="19"/>
  <c r="Q24" i="19"/>
  <c r="Q23" i="19"/>
  <c r="Q22" i="19"/>
  <c r="Q21" i="19"/>
  <c r="Q20" i="19"/>
  <c r="Q18" i="19"/>
  <c r="Q17" i="19"/>
  <c r="Q15" i="19"/>
  <c r="Q14" i="19"/>
  <c r="Q13" i="19"/>
  <c r="P143" i="19"/>
  <c r="P141" i="19"/>
  <c r="P140" i="19"/>
  <c r="P138" i="19"/>
  <c r="P137" i="19"/>
  <c r="P136" i="19"/>
  <c r="P133" i="19"/>
  <c r="P132" i="19"/>
  <c r="P131" i="19"/>
  <c r="P130" i="19"/>
  <c r="P129" i="19"/>
  <c r="P128" i="19"/>
  <c r="P127" i="19"/>
  <c r="P126" i="19"/>
  <c r="P121" i="19"/>
  <c r="P118" i="19"/>
  <c r="P117" i="19"/>
  <c r="P110" i="19"/>
  <c r="P108" i="19"/>
  <c r="P106" i="19"/>
  <c r="P105" i="19"/>
  <c r="P104" i="19"/>
  <c r="P102" i="19"/>
  <c r="P101" i="19"/>
  <c r="P99" i="19"/>
  <c r="P98" i="19"/>
  <c r="P96" i="19"/>
  <c r="P95" i="19"/>
  <c r="P93" i="19"/>
  <c r="P92" i="19"/>
  <c r="P90" i="19"/>
  <c r="P89" i="19"/>
  <c r="P88" i="19"/>
  <c r="P87" i="19"/>
  <c r="P85" i="19"/>
  <c r="P84" i="19"/>
  <c r="P82" i="19"/>
  <c r="P81" i="19"/>
  <c r="P80" i="19"/>
  <c r="P79" i="19"/>
  <c r="P78" i="19"/>
  <c r="P75" i="19"/>
  <c r="P74" i="19"/>
  <c r="P73" i="19"/>
  <c r="P72" i="19"/>
  <c r="P71" i="19"/>
  <c r="P70" i="19"/>
  <c r="P69" i="19"/>
  <c r="P67" i="19"/>
  <c r="P66" i="19"/>
  <c r="P65" i="19"/>
  <c r="P64" i="19"/>
  <c r="P63" i="19"/>
  <c r="P61" i="19"/>
  <c r="P58" i="19"/>
  <c r="P57" i="19" s="1"/>
  <c r="P55" i="19"/>
  <c r="P53" i="19"/>
  <c r="P52" i="19"/>
  <c r="P51" i="19"/>
  <c r="P50" i="19"/>
  <c r="P46" i="19"/>
  <c r="P45" i="19"/>
  <c r="P44" i="19"/>
  <c r="P43" i="19"/>
  <c r="P41" i="19"/>
  <c r="P40" i="19"/>
  <c r="P39" i="19"/>
  <c r="P38" i="19"/>
  <c r="P35" i="19"/>
  <c r="P34" i="19"/>
  <c r="P33" i="19"/>
  <c r="P31" i="19"/>
  <c r="P30" i="19"/>
  <c r="P28" i="19"/>
  <c r="P26" i="19"/>
  <c r="P25" i="19"/>
  <c r="P24" i="19"/>
  <c r="P23" i="19"/>
  <c r="P22" i="19"/>
  <c r="P21" i="19"/>
  <c r="P20" i="19"/>
  <c r="P18" i="19"/>
  <c r="P17" i="19"/>
  <c r="P15" i="19"/>
  <c r="P14" i="19"/>
  <c r="P13" i="19"/>
  <c r="O143" i="19"/>
  <c r="O141" i="19"/>
  <c r="O140" i="19"/>
  <c r="O138" i="19"/>
  <c r="O137" i="19"/>
  <c r="O136" i="19"/>
  <c r="O133" i="19"/>
  <c r="O132" i="19"/>
  <c r="O131" i="19"/>
  <c r="O130" i="19"/>
  <c r="O129" i="19"/>
  <c r="O128" i="19"/>
  <c r="O127" i="19"/>
  <c r="O126" i="19"/>
  <c r="O121" i="19"/>
  <c r="O118" i="19"/>
  <c r="O117" i="19"/>
  <c r="O110" i="19"/>
  <c r="O108" i="19"/>
  <c r="O106" i="19"/>
  <c r="O105" i="19"/>
  <c r="O104" i="19"/>
  <c r="O102" i="19"/>
  <c r="O101" i="19"/>
  <c r="O99" i="19"/>
  <c r="O98" i="19"/>
  <c r="O96" i="19"/>
  <c r="O95" i="19"/>
  <c r="O93" i="19"/>
  <c r="O92" i="19"/>
  <c r="O90" i="19"/>
  <c r="O89" i="19"/>
  <c r="O88" i="19"/>
  <c r="O87" i="19"/>
  <c r="O85" i="19"/>
  <c r="O84" i="19"/>
  <c r="O82" i="19"/>
  <c r="O81" i="19"/>
  <c r="O80" i="19"/>
  <c r="O79" i="19"/>
  <c r="O78" i="19"/>
  <c r="O75" i="19"/>
  <c r="O74" i="19"/>
  <c r="O73" i="19"/>
  <c r="O72" i="19"/>
  <c r="O71" i="19"/>
  <c r="O70" i="19"/>
  <c r="O69" i="19"/>
  <c r="O67" i="19"/>
  <c r="O66" i="19"/>
  <c r="O65" i="19"/>
  <c r="O64" i="19"/>
  <c r="O63" i="19"/>
  <c r="O61" i="19"/>
  <c r="O58" i="19"/>
  <c r="O57" i="19" s="1"/>
  <c r="O55" i="19"/>
  <c r="O53" i="19"/>
  <c r="O52" i="19"/>
  <c r="O51" i="19"/>
  <c r="O50" i="19"/>
  <c r="O46" i="19"/>
  <c r="O45" i="19"/>
  <c r="O44" i="19"/>
  <c r="O43" i="19"/>
  <c r="O41" i="19"/>
  <c r="O40" i="19"/>
  <c r="O39" i="19"/>
  <c r="O38" i="19"/>
  <c r="O35" i="19"/>
  <c r="O34" i="19"/>
  <c r="O33" i="19"/>
  <c r="O31" i="19"/>
  <c r="O30" i="19"/>
  <c r="O28" i="19"/>
  <c r="O26" i="19"/>
  <c r="O25" i="19"/>
  <c r="O24" i="19"/>
  <c r="O23" i="19"/>
  <c r="O22" i="19"/>
  <c r="O21" i="19"/>
  <c r="O20" i="19"/>
  <c r="O18" i="19"/>
  <c r="O17" i="19"/>
  <c r="O15" i="19"/>
  <c r="O14" i="19"/>
  <c r="O13" i="19"/>
  <c r="N143" i="19"/>
  <c r="N141" i="19"/>
  <c r="N140" i="19"/>
  <c r="N138" i="19"/>
  <c r="N137" i="19"/>
  <c r="N136" i="19"/>
  <c r="N133" i="19"/>
  <c r="N132" i="19"/>
  <c r="N131" i="19"/>
  <c r="N130" i="19"/>
  <c r="N129" i="19"/>
  <c r="N128" i="19"/>
  <c r="N127" i="19"/>
  <c r="N126" i="19"/>
  <c r="N121" i="19"/>
  <c r="N118" i="19"/>
  <c r="N117" i="19"/>
  <c r="N110" i="19"/>
  <c r="N108" i="19"/>
  <c r="N106" i="19"/>
  <c r="N105" i="19"/>
  <c r="N104" i="19"/>
  <c r="N102" i="19"/>
  <c r="N101" i="19"/>
  <c r="N99" i="19"/>
  <c r="N98" i="19"/>
  <c r="N96" i="19"/>
  <c r="N95" i="19"/>
  <c r="N93" i="19"/>
  <c r="N92" i="19"/>
  <c r="N90" i="19"/>
  <c r="N89" i="19"/>
  <c r="N88" i="19"/>
  <c r="N87" i="19"/>
  <c r="N85" i="19"/>
  <c r="N84" i="19"/>
  <c r="N82" i="19"/>
  <c r="N81" i="19"/>
  <c r="N80" i="19"/>
  <c r="N79" i="19"/>
  <c r="N78" i="19"/>
  <c r="N75" i="19"/>
  <c r="N74" i="19"/>
  <c r="N73" i="19"/>
  <c r="N72" i="19"/>
  <c r="N71" i="19"/>
  <c r="N70" i="19"/>
  <c r="N69" i="19"/>
  <c r="N67" i="19"/>
  <c r="N66" i="19"/>
  <c r="N65" i="19"/>
  <c r="N64" i="19"/>
  <c r="N63" i="19"/>
  <c r="N61" i="19"/>
  <c r="N58" i="19"/>
  <c r="N57" i="19" s="1"/>
  <c r="N55" i="19"/>
  <c r="N53" i="19"/>
  <c r="N52" i="19"/>
  <c r="N51" i="19"/>
  <c r="N50" i="19"/>
  <c r="N46" i="19"/>
  <c r="N45" i="19"/>
  <c r="N44" i="19"/>
  <c r="N43" i="19"/>
  <c r="N41" i="19"/>
  <c r="N40" i="19"/>
  <c r="N39" i="19"/>
  <c r="N38" i="19"/>
  <c r="N35" i="19"/>
  <c r="N34" i="19"/>
  <c r="N33" i="19"/>
  <c r="N31" i="19"/>
  <c r="N30" i="19"/>
  <c r="N28" i="19"/>
  <c r="N26" i="19"/>
  <c r="N25" i="19"/>
  <c r="N24" i="19"/>
  <c r="N23" i="19"/>
  <c r="N22" i="19"/>
  <c r="N21" i="19"/>
  <c r="N20" i="19"/>
  <c r="N18" i="19"/>
  <c r="N17" i="19"/>
  <c r="N15" i="19"/>
  <c r="N14" i="19"/>
  <c r="N13" i="19"/>
  <c r="M143" i="19"/>
  <c r="M141" i="19"/>
  <c r="M140" i="19"/>
  <c r="M138" i="19"/>
  <c r="M137" i="19"/>
  <c r="M136" i="19"/>
  <c r="M133" i="19"/>
  <c r="M132" i="19"/>
  <c r="M131" i="19"/>
  <c r="M130" i="19"/>
  <c r="M129" i="19"/>
  <c r="M128" i="19"/>
  <c r="M127" i="19"/>
  <c r="M126" i="19"/>
  <c r="M121" i="19"/>
  <c r="M118" i="19"/>
  <c r="M117" i="19"/>
  <c r="M110" i="19"/>
  <c r="M108" i="19"/>
  <c r="M106" i="19"/>
  <c r="M105" i="19"/>
  <c r="M104" i="19"/>
  <c r="M102" i="19"/>
  <c r="M101" i="19"/>
  <c r="M99" i="19"/>
  <c r="M98" i="19"/>
  <c r="M96" i="19"/>
  <c r="M95" i="19"/>
  <c r="M93" i="19"/>
  <c r="M92" i="19"/>
  <c r="M90" i="19"/>
  <c r="M89" i="19"/>
  <c r="M88" i="19"/>
  <c r="M87" i="19"/>
  <c r="M85" i="19"/>
  <c r="M84" i="19"/>
  <c r="M82" i="19"/>
  <c r="M81" i="19"/>
  <c r="M80" i="19"/>
  <c r="M79" i="19"/>
  <c r="M78" i="19"/>
  <c r="M75" i="19"/>
  <c r="M74" i="19"/>
  <c r="M73" i="19"/>
  <c r="M72" i="19"/>
  <c r="M71" i="19"/>
  <c r="M70" i="19"/>
  <c r="M69" i="19"/>
  <c r="M67" i="19"/>
  <c r="M66" i="19"/>
  <c r="M65" i="19"/>
  <c r="M64" i="19"/>
  <c r="M63" i="19"/>
  <c r="M61" i="19"/>
  <c r="M58" i="19"/>
  <c r="M57" i="19" s="1"/>
  <c r="M55" i="19"/>
  <c r="M53" i="19"/>
  <c r="M52" i="19"/>
  <c r="M51" i="19"/>
  <c r="M50" i="19"/>
  <c r="M46" i="19"/>
  <c r="M45" i="19"/>
  <c r="M44" i="19"/>
  <c r="M43" i="19"/>
  <c r="M41" i="19"/>
  <c r="M40" i="19"/>
  <c r="M39" i="19"/>
  <c r="M38" i="19"/>
  <c r="M35" i="19"/>
  <c r="M34" i="19"/>
  <c r="M33" i="19"/>
  <c r="M31" i="19"/>
  <c r="M30" i="19"/>
  <c r="M28" i="19"/>
  <c r="M26" i="19"/>
  <c r="M25" i="19"/>
  <c r="M24" i="19"/>
  <c r="M23" i="19"/>
  <c r="M22" i="19"/>
  <c r="M21" i="19"/>
  <c r="M20" i="19"/>
  <c r="M18" i="19"/>
  <c r="M17" i="19"/>
  <c r="M15" i="19"/>
  <c r="M14" i="19"/>
  <c r="M13" i="19"/>
  <c r="L143" i="19"/>
  <c r="L141" i="19"/>
  <c r="L140" i="19"/>
  <c r="L138" i="19"/>
  <c r="L137" i="19"/>
  <c r="L136" i="19"/>
  <c r="L133" i="19"/>
  <c r="L132" i="19"/>
  <c r="L131" i="19"/>
  <c r="L130" i="19"/>
  <c r="L129" i="19"/>
  <c r="L128" i="19"/>
  <c r="L127" i="19"/>
  <c r="L126" i="19"/>
  <c r="L121" i="19"/>
  <c r="L118" i="19"/>
  <c r="L117" i="19"/>
  <c r="L110" i="19"/>
  <c r="L108" i="19"/>
  <c r="L106" i="19"/>
  <c r="L105" i="19"/>
  <c r="L104" i="19"/>
  <c r="L102" i="19"/>
  <c r="L101" i="19"/>
  <c r="L99" i="19"/>
  <c r="L98" i="19"/>
  <c r="L96" i="19"/>
  <c r="L95" i="19"/>
  <c r="L93" i="19"/>
  <c r="L92" i="19"/>
  <c r="L90" i="19"/>
  <c r="L89" i="19"/>
  <c r="L88" i="19"/>
  <c r="L87" i="19"/>
  <c r="L85" i="19"/>
  <c r="L84" i="19"/>
  <c r="L82" i="19"/>
  <c r="L81" i="19"/>
  <c r="L80" i="19"/>
  <c r="L79" i="19"/>
  <c r="L78" i="19"/>
  <c r="L75" i="19"/>
  <c r="L74" i="19"/>
  <c r="L73" i="19"/>
  <c r="L72" i="19"/>
  <c r="L71" i="19"/>
  <c r="L70" i="19"/>
  <c r="L69" i="19"/>
  <c r="L67" i="19"/>
  <c r="L66" i="19"/>
  <c r="L65" i="19"/>
  <c r="L64" i="19"/>
  <c r="L63" i="19"/>
  <c r="L61" i="19"/>
  <c r="L58" i="19"/>
  <c r="L57" i="19" s="1"/>
  <c r="L55" i="19"/>
  <c r="L53" i="19"/>
  <c r="L52" i="19"/>
  <c r="L51" i="19"/>
  <c r="L50" i="19"/>
  <c r="L46" i="19"/>
  <c r="L45" i="19"/>
  <c r="L44" i="19"/>
  <c r="L43" i="19"/>
  <c r="L41" i="19"/>
  <c r="L40" i="19"/>
  <c r="L39" i="19"/>
  <c r="L38" i="19"/>
  <c r="L35" i="19"/>
  <c r="L34" i="19"/>
  <c r="L33" i="19"/>
  <c r="L31" i="19"/>
  <c r="L30" i="19"/>
  <c r="L28" i="19"/>
  <c r="L26" i="19"/>
  <c r="L25" i="19"/>
  <c r="L24" i="19"/>
  <c r="L23" i="19"/>
  <c r="L22" i="19"/>
  <c r="L21" i="19"/>
  <c r="L20" i="19"/>
  <c r="L18" i="19"/>
  <c r="L17" i="19"/>
  <c r="L15" i="19"/>
  <c r="L14" i="19"/>
  <c r="L13" i="19"/>
  <c r="K143" i="19"/>
  <c r="K141" i="19"/>
  <c r="K140" i="19"/>
  <c r="K138" i="19"/>
  <c r="K137" i="19"/>
  <c r="K136" i="19"/>
  <c r="K133" i="19"/>
  <c r="K132" i="19"/>
  <c r="K131" i="19"/>
  <c r="K130" i="19"/>
  <c r="K129" i="19"/>
  <c r="K128" i="19"/>
  <c r="K127" i="19"/>
  <c r="K126" i="19"/>
  <c r="K121" i="19"/>
  <c r="K118" i="19"/>
  <c r="K117" i="19"/>
  <c r="K110" i="19"/>
  <c r="K108" i="19"/>
  <c r="K106" i="19"/>
  <c r="K105" i="19"/>
  <c r="K104" i="19"/>
  <c r="K102" i="19"/>
  <c r="K101" i="19"/>
  <c r="K99" i="19"/>
  <c r="K98" i="19"/>
  <c r="K96" i="19"/>
  <c r="K95" i="19"/>
  <c r="K93" i="19"/>
  <c r="K92" i="19"/>
  <c r="K90" i="19"/>
  <c r="K89" i="19"/>
  <c r="K88" i="19"/>
  <c r="K87" i="19"/>
  <c r="K85" i="19"/>
  <c r="K84" i="19"/>
  <c r="K82" i="19"/>
  <c r="K81" i="19"/>
  <c r="K80" i="19"/>
  <c r="K79" i="19"/>
  <c r="K78" i="19"/>
  <c r="K75" i="19"/>
  <c r="K74" i="19"/>
  <c r="K73" i="19"/>
  <c r="K72" i="19"/>
  <c r="K71" i="19"/>
  <c r="K70" i="19"/>
  <c r="K69" i="19"/>
  <c r="K67" i="19"/>
  <c r="K66" i="19"/>
  <c r="K65" i="19"/>
  <c r="K64" i="19"/>
  <c r="K63" i="19"/>
  <c r="K61" i="19"/>
  <c r="K58" i="19"/>
  <c r="K57" i="19" s="1"/>
  <c r="K55" i="19"/>
  <c r="K53" i="19"/>
  <c r="K52" i="19"/>
  <c r="K51" i="19"/>
  <c r="K50" i="19"/>
  <c r="K46" i="19"/>
  <c r="K45" i="19"/>
  <c r="K44" i="19"/>
  <c r="K43" i="19"/>
  <c r="K41" i="19"/>
  <c r="K40" i="19"/>
  <c r="K39" i="19"/>
  <c r="K38" i="19"/>
  <c r="K35" i="19"/>
  <c r="K34" i="19"/>
  <c r="K33" i="19"/>
  <c r="K31" i="19"/>
  <c r="K30" i="19"/>
  <c r="K28" i="19"/>
  <c r="K26" i="19"/>
  <c r="K25" i="19"/>
  <c r="K24" i="19"/>
  <c r="K23" i="19"/>
  <c r="K22" i="19"/>
  <c r="K21" i="19"/>
  <c r="K20" i="19"/>
  <c r="K15" i="19"/>
  <c r="K14" i="19"/>
  <c r="K13" i="19"/>
  <c r="J143" i="19"/>
  <c r="J141" i="19"/>
  <c r="J140" i="19"/>
  <c r="J138" i="19"/>
  <c r="J137" i="19"/>
  <c r="J136" i="19"/>
  <c r="J133" i="19"/>
  <c r="J132" i="19"/>
  <c r="J131" i="19"/>
  <c r="J130" i="19"/>
  <c r="J129" i="19"/>
  <c r="J128" i="19"/>
  <c r="J127" i="19"/>
  <c r="J121" i="19"/>
  <c r="J118" i="19"/>
  <c r="J117" i="19"/>
  <c r="J110" i="19"/>
  <c r="J108" i="19"/>
  <c r="J106" i="19"/>
  <c r="J105" i="19"/>
  <c r="J104" i="19"/>
  <c r="J102" i="19"/>
  <c r="J101" i="19"/>
  <c r="J99" i="19"/>
  <c r="J98" i="19"/>
  <c r="J96" i="19"/>
  <c r="J95" i="19"/>
  <c r="J93" i="19"/>
  <c r="J92" i="19"/>
  <c r="J90" i="19"/>
  <c r="J89" i="19"/>
  <c r="J88" i="19"/>
  <c r="J87" i="19"/>
  <c r="J85" i="19"/>
  <c r="J84" i="19"/>
  <c r="J82" i="19"/>
  <c r="J81" i="19"/>
  <c r="J80" i="19"/>
  <c r="J79" i="19"/>
  <c r="J78" i="19"/>
  <c r="J75" i="19"/>
  <c r="J74" i="19"/>
  <c r="J73" i="19"/>
  <c r="J72" i="19"/>
  <c r="J71" i="19"/>
  <c r="J70" i="19"/>
  <c r="J69" i="19"/>
  <c r="J67" i="19"/>
  <c r="J66" i="19"/>
  <c r="J65" i="19"/>
  <c r="J64" i="19"/>
  <c r="J63" i="19"/>
  <c r="J28" i="19"/>
  <c r="J61" i="19"/>
  <c r="J55" i="19"/>
  <c r="J53" i="19"/>
  <c r="J52" i="19"/>
  <c r="J51" i="19"/>
  <c r="J50" i="19"/>
  <c r="J46" i="19"/>
  <c r="J45" i="19"/>
  <c r="J44" i="19"/>
  <c r="J43" i="19"/>
  <c r="J41" i="19"/>
  <c r="J40" i="19"/>
  <c r="J39" i="19"/>
  <c r="J38" i="19"/>
  <c r="J35" i="19"/>
  <c r="J34" i="19"/>
  <c r="J33" i="19"/>
  <c r="J31" i="19"/>
  <c r="J30" i="19"/>
  <c r="J26" i="19"/>
  <c r="J25" i="19"/>
  <c r="J24" i="19"/>
  <c r="J23" i="19"/>
  <c r="J22" i="19"/>
  <c r="J21" i="19"/>
  <c r="J20" i="19"/>
  <c r="J15" i="19"/>
  <c r="J14" i="19"/>
  <c r="J13" i="19"/>
  <c r="I130" i="19"/>
  <c r="I141" i="19"/>
  <c r="I143" i="19"/>
  <c r="I142" i="19" s="1"/>
  <c r="I140" i="19"/>
  <c r="I138" i="19"/>
  <c r="I137" i="19"/>
  <c r="I136" i="19"/>
  <c r="I133" i="19"/>
  <c r="I132" i="19"/>
  <c r="I131" i="19"/>
  <c r="I129" i="19"/>
  <c r="I128" i="19"/>
  <c r="I127" i="19"/>
  <c r="I126" i="19"/>
  <c r="I121" i="19"/>
  <c r="I118" i="19"/>
  <c r="I117" i="19"/>
  <c r="I110" i="19"/>
  <c r="I108" i="19"/>
  <c r="I106" i="19"/>
  <c r="I105" i="19"/>
  <c r="I104" i="19"/>
  <c r="I102" i="19"/>
  <c r="I101" i="19"/>
  <c r="I99" i="19"/>
  <c r="I98" i="19"/>
  <c r="I96" i="19"/>
  <c r="I95" i="19"/>
  <c r="I93" i="19"/>
  <c r="I92" i="19"/>
  <c r="I90" i="19"/>
  <c r="I89" i="19"/>
  <c r="I88" i="19"/>
  <c r="I87" i="19"/>
  <c r="I85" i="19"/>
  <c r="I84" i="19"/>
  <c r="I82" i="19"/>
  <c r="I81" i="19"/>
  <c r="I80" i="19"/>
  <c r="I79" i="19"/>
  <c r="I78" i="19"/>
  <c r="I75" i="19"/>
  <c r="I74" i="19"/>
  <c r="I73" i="19"/>
  <c r="I72" i="19"/>
  <c r="I71" i="19"/>
  <c r="I70" i="19"/>
  <c r="I69" i="19"/>
  <c r="I67" i="19"/>
  <c r="I66" i="19"/>
  <c r="I65" i="19"/>
  <c r="I64" i="19"/>
  <c r="I63" i="19"/>
  <c r="I61" i="19"/>
  <c r="I58" i="19"/>
  <c r="I57" i="19" s="1"/>
  <c r="I55" i="19"/>
  <c r="I53" i="19"/>
  <c r="I52" i="19"/>
  <c r="I51" i="19"/>
  <c r="I50" i="19"/>
  <c r="I46" i="19"/>
  <c r="I45" i="19"/>
  <c r="I44" i="19"/>
  <c r="I43" i="19"/>
  <c r="I41" i="19"/>
  <c r="I40" i="19"/>
  <c r="I39" i="19"/>
  <c r="I38" i="19"/>
  <c r="I35" i="19"/>
  <c r="I34" i="19"/>
  <c r="I33" i="19"/>
  <c r="I31" i="19"/>
  <c r="I30" i="19"/>
  <c r="I28" i="19"/>
  <c r="I26" i="19"/>
  <c r="I25" i="19"/>
  <c r="I24" i="19"/>
  <c r="I23" i="19"/>
  <c r="I22" i="19"/>
  <c r="I21" i="19"/>
  <c r="I20" i="19"/>
  <c r="I15" i="19"/>
  <c r="I14" i="19"/>
  <c r="I13" i="19"/>
  <c r="L68" i="19" l="1"/>
  <c r="I103" i="19"/>
  <c r="R57" i="19"/>
  <c r="Q68" i="19"/>
  <c r="J68" i="19"/>
  <c r="N68" i="19"/>
  <c r="P68" i="19"/>
  <c r="K139" i="19"/>
  <c r="O68" i="19"/>
  <c r="M135" i="19"/>
  <c r="K68" i="19"/>
  <c r="M68" i="19"/>
  <c r="I68" i="19"/>
  <c r="P139" i="19"/>
  <c r="N139" i="19"/>
  <c r="J139" i="19"/>
  <c r="L139" i="19"/>
  <c r="Q139" i="19"/>
  <c r="M139" i="19"/>
  <c r="I139" i="19"/>
  <c r="O139" i="19"/>
  <c r="N135" i="19"/>
  <c r="L135" i="19"/>
  <c r="J135" i="19"/>
  <c r="P135" i="19"/>
  <c r="R130" i="19"/>
  <c r="S130" i="19"/>
  <c r="K135" i="19"/>
  <c r="S141" i="19"/>
  <c r="R141" i="19"/>
  <c r="O135" i="19"/>
  <c r="Q135" i="19"/>
  <c r="I135" i="19"/>
  <c r="S138" i="19"/>
  <c r="S140" i="19"/>
  <c r="R138" i="19"/>
  <c r="R140" i="19"/>
  <c r="R136" i="19"/>
  <c r="S136" i="19"/>
  <c r="S137" i="19"/>
  <c r="R137" i="19"/>
  <c r="I134" i="19" l="1"/>
  <c r="S135" i="19"/>
  <c r="R135" i="19"/>
  <c r="Q142" i="19"/>
  <c r="Q134" i="19" s="1"/>
  <c r="Q109" i="19" l="1"/>
  <c r="Q107" i="19"/>
  <c r="Q97" i="19"/>
  <c r="Q86" i="19"/>
  <c r="Q77" i="19"/>
  <c r="Q60" i="19"/>
  <c r="P109" i="19"/>
  <c r="P107" i="19"/>
  <c r="P94" i="19"/>
  <c r="P60" i="19"/>
  <c r="Q100" i="19"/>
  <c r="Q94" i="19"/>
  <c r="Q91" i="19"/>
  <c r="Q83" i="19"/>
  <c r="P77" i="19" l="1"/>
  <c r="P103" i="19"/>
  <c r="P83" i="19"/>
  <c r="P100" i="19"/>
  <c r="P86" i="19"/>
  <c r="P97" i="19"/>
  <c r="P91" i="19"/>
  <c r="Q103" i="19"/>
  <c r="Q62" i="19"/>
  <c r="P62" i="19"/>
  <c r="P56" i="19" l="1"/>
  <c r="Q56" i="19"/>
  <c r="K142" i="19"/>
  <c r="K134" i="19" s="1"/>
  <c r="S132" i="19" l="1"/>
  <c r="R132" i="19"/>
  <c r="P142" i="19" l="1"/>
  <c r="P134" i="19" s="1"/>
  <c r="N142" i="19"/>
  <c r="N134" i="19" s="1"/>
  <c r="L142" i="19"/>
  <c r="L134" i="19" s="1"/>
  <c r="J142" i="19"/>
  <c r="J134" i="19" s="1"/>
  <c r="S96" i="19" l="1"/>
  <c r="R96" i="19"/>
  <c r="S82" i="19"/>
  <c r="R82" i="19"/>
  <c r="S80" i="19"/>
  <c r="R80" i="19"/>
  <c r="P54" i="19"/>
  <c r="P120" i="19"/>
  <c r="P119" i="19" s="1"/>
  <c r="P115" i="19"/>
  <c r="P113" i="19" s="1"/>
  <c r="P42" i="19"/>
  <c r="P27" i="19"/>
  <c r="P16" i="19"/>
  <c r="P116" i="19"/>
  <c r="P114" i="19" s="1"/>
  <c r="P112" i="19" s="1"/>
  <c r="O142" i="19"/>
  <c r="N115" i="19"/>
  <c r="N113" i="19" s="1"/>
  <c r="N109" i="19"/>
  <c r="N107" i="19"/>
  <c r="N94" i="19"/>
  <c r="N91" i="19"/>
  <c r="N60" i="19"/>
  <c r="N54" i="19"/>
  <c r="N42" i="19"/>
  <c r="N27" i="19"/>
  <c r="N116" i="19"/>
  <c r="N114" i="19" s="1"/>
  <c r="N112" i="19" s="1"/>
  <c r="M142" i="19"/>
  <c r="L120" i="19"/>
  <c r="L119" i="19" s="1"/>
  <c r="L116" i="19"/>
  <c r="L114" i="19" s="1"/>
  <c r="L112" i="19" s="1"/>
  <c r="L115" i="19"/>
  <c r="L113" i="19" s="1"/>
  <c r="L109" i="19"/>
  <c r="L107" i="19"/>
  <c r="L97" i="19"/>
  <c r="L91" i="19"/>
  <c r="L60" i="19"/>
  <c r="L54" i="19"/>
  <c r="L42" i="19"/>
  <c r="L27" i="19"/>
  <c r="J120" i="19"/>
  <c r="J119" i="19" s="1"/>
  <c r="J116" i="19"/>
  <c r="J114" i="19" s="1"/>
  <c r="J112" i="19" s="1"/>
  <c r="J115" i="19"/>
  <c r="J113" i="19" s="1"/>
  <c r="J109" i="19"/>
  <c r="J107" i="19"/>
  <c r="J100" i="19"/>
  <c r="J97" i="19"/>
  <c r="J94" i="19"/>
  <c r="J60" i="19"/>
  <c r="J54" i="19"/>
  <c r="J27" i="19"/>
  <c r="R142" i="19" l="1"/>
  <c r="M134" i="19"/>
  <c r="S142" i="19"/>
  <c r="O134" i="19"/>
  <c r="N12" i="19"/>
  <c r="N29" i="19"/>
  <c r="N83" i="19"/>
  <c r="N97" i="19"/>
  <c r="N103" i="19"/>
  <c r="L29" i="19"/>
  <c r="L100" i="19"/>
  <c r="J12" i="19"/>
  <c r="J29" i="19"/>
  <c r="J32" i="19"/>
  <c r="J77" i="19"/>
  <c r="L16" i="19"/>
  <c r="L49" i="19"/>
  <c r="L48" i="19" s="1"/>
  <c r="L62" i="19"/>
  <c r="L86" i="19"/>
  <c r="L103" i="19"/>
  <c r="N62" i="19"/>
  <c r="L94" i="19"/>
  <c r="N120" i="19"/>
  <c r="N119" i="19" s="1"/>
  <c r="N111" i="19" s="1"/>
  <c r="N100" i="19"/>
  <c r="P29" i="19"/>
  <c r="J37" i="19"/>
  <c r="J42" i="19"/>
  <c r="J83" i="19"/>
  <c r="J86" i="19"/>
  <c r="N37" i="19"/>
  <c r="N36" i="19" s="1"/>
  <c r="N49" i="19"/>
  <c r="N48" i="19" s="1"/>
  <c r="L19" i="19"/>
  <c r="L32" i="19"/>
  <c r="L37" i="19"/>
  <c r="L36" i="19" s="1"/>
  <c r="L77" i="19"/>
  <c r="N32" i="19"/>
  <c r="J19" i="19"/>
  <c r="J62" i="19"/>
  <c r="J91" i="19"/>
  <c r="N16" i="19"/>
  <c r="N125" i="19"/>
  <c r="N124" i="19" s="1"/>
  <c r="N123" i="19" s="1"/>
  <c r="N122" i="19" s="1"/>
  <c r="P37" i="19"/>
  <c r="P36" i="19" s="1"/>
  <c r="P49" i="19"/>
  <c r="P48" i="19" s="1"/>
  <c r="J49" i="19"/>
  <c r="J48" i="19" s="1"/>
  <c r="J125" i="19"/>
  <c r="J124" i="19" s="1"/>
  <c r="J123" i="19" s="1"/>
  <c r="J122" i="19" s="1"/>
  <c r="L83" i="19"/>
  <c r="L125" i="19"/>
  <c r="L124" i="19" s="1"/>
  <c r="L123" i="19" s="1"/>
  <c r="L122" i="19" s="1"/>
  <c r="N86" i="19"/>
  <c r="P19" i="19"/>
  <c r="P32" i="19"/>
  <c r="N77" i="19"/>
  <c r="P12" i="19"/>
  <c r="P125" i="19"/>
  <c r="P124" i="19" s="1"/>
  <c r="P123" i="19" s="1"/>
  <c r="P122" i="19" s="1"/>
  <c r="P111" i="19"/>
  <c r="N19" i="19"/>
  <c r="L111" i="19"/>
  <c r="L12" i="19"/>
  <c r="J103" i="19"/>
  <c r="J111" i="19"/>
  <c r="L56" i="19" l="1"/>
  <c r="J56" i="19"/>
  <c r="J47" i="19" s="1"/>
  <c r="J36" i="19"/>
  <c r="J11" i="19"/>
  <c r="L47" i="19"/>
  <c r="N56" i="19"/>
  <c r="N47" i="19" s="1"/>
  <c r="P11" i="19"/>
  <c r="P10" i="19" s="1"/>
  <c r="N11" i="19"/>
  <c r="N10" i="19" s="1"/>
  <c r="L11" i="19"/>
  <c r="L10" i="19" s="1"/>
  <c r="P47" i="19"/>
  <c r="J10" i="19" l="1"/>
  <c r="J9" i="19" s="1"/>
  <c r="J144" i="19" s="1"/>
  <c r="P9" i="19"/>
  <c r="P144" i="19" s="1"/>
  <c r="N9" i="19"/>
  <c r="N144" i="19" s="1"/>
  <c r="L9" i="19"/>
  <c r="L144" i="19" s="1"/>
  <c r="S143" i="19" l="1"/>
  <c r="R143" i="19"/>
  <c r="R133" i="19" l="1"/>
  <c r="R25" i="19" l="1"/>
  <c r="S25" i="19"/>
  <c r="R87" i="24"/>
  <c r="R84" i="24"/>
  <c r="P84" i="24"/>
  <c r="S87" i="24" l="1"/>
  <c r="S84" i="24" l="1"/>
  <c r="K27" i="19"/>
  <c r="R28" i="19" l="1"/>
  <c r="S28" i="19"/>
  <c r="M27" i="19"/>
  <c r="Q27" i="19" l="1"/>
  <c r="O27" i="19"/>
  <c r="Q120" i="19" l="1"/>
  <c r="Q119" i="19" s="1"/>
  <c r="Q54" i="19"/>
  <c r="S133" i="19"/>
  <c r="S131" i="19"/>
  <c r="S129" i="19"/>
  <c r="S128" i="19"/>
  <c r="S127" i="19"/>
  <c r="S121" i="19"/>
  <c r="S118" i="19"/>
  <c r="S110" i="19"/>
  <c r="S108" i="19"/>
  <c r="S106" i="19"/>
  <c r="S105" i="19"/>
  <c r="S104" i="19"/>
  <c r="S102" i="19"/>
  <c r="S101" i="19"/>
  <c r="S99" i="19"/>
  <c r="S98" i="19"/>
  <c r="S95" i="19"/>
  <c r="S93" i="19"/>
  <c r="S92" i="19"/>
  <c r="S90" i="19"/>
  <c r="S89" i="19"/>
  <c r="S88" i="19"/>
  <c r="S87" i="19"/>
  <c r="S85" i="19"/>
  <c r="S84" i="19"/>
  <c r="S81" i="19"/>
  <c r="S79" i="19"/>
  <c r="S78" i="19"/>
  <c r="S75" i="19"/>
  <c r="S74" i="19"/>
  <c r="S73" i="19"/>
  <c r="S72" i="19"/>
  <c r="S71" i="19"/>
  <c r="S70" i="19"/>
  <c r="S69" i="19"/>
  <c r="S67" i="19"/>
  <c r="S66" i="19"/>
  <c r="S65" i="19"/>
  <c r="S64" i="19"/>
  <c r="S63" i="19"/>
  <c r="S61" i="19"/>
  <c r="S53" i="19"/>
  <c r="S52" i="19"/>
  <c r="S51" i="19"/>
  <c r="S50" i="19"/>
  <c r="S46" i="19"/>
  <c r="S45" i="19"/>
  <c r="S44" i="19"/>
  <c r="S43" i="19"/>
  <c r="S41" i="19"/>
  <c r="S40" i="19"/>
  <c r="S39" i="19"/>
  <c r="S38" i="19"/>
  <c r="S35" i="19"/>
  <c r="S34" i="19"/>
  <c r="S33" i="19"/>
  <c r="S31" i="19"/>
  <c r="S30" i="19"/>
  <c r="S26" i="19"/>
  <c r="S24" i="19"/>
  <c r="S23" i="19"/>
  <c r="S22" i="19"/>
  <c r="S21" i="19"/>
  <c r="S20" i="19"/>
  <c r="S18" i="19"/>
  <c r="S17" i="19"/>
  <c r="S15" i="19"/>
  <c r="S14" i="19"/>
  <c r="S13" i="19"/>
  <c r="R131" i="19"/>
  <c r="R129" i="19"/>
  <c r="R128" i="19"/>
  <c r="R127" i="19"/>
  <c r="R121" i="19"/>
  <c r="R118" i="19"/>
  <c r="R117" i="19"/>
  <c r="R110" i="19"/>
  <c r="R106" i="19"/>
  <c r="R105" i="19"/>
  <c r="R104" i="19"/>
  <c r="R102" i="19"/>
  <c r="R101" i="19"/>
  <c r="R99" i="19"/>
  <c r="R98" i="19"/>
  <c r="R95" i="19"/>
  <c r="R93" i="19"/>
  <c r="R92" i="19"/>
  <c r="R90" i="19"/>
  <c r="R89" i="19"/>
  <c r="R88" i="19"/>
  <c r="R87" i="19"/>
  <c r="R85" i="19"/>
  <c r="R84" i="19"/>
  <c r="R81" i="19"/>
  <c r="R79" i="19"/>
  <c r="R78" i="19"/>
  <c r="R75" i="19"/>
  <c r="R74" i="19"/>
  <c r="R73" i="19"/>
  <c r="R72" i="19"/>
  <c r="R71" i="19"/>
  <c r="R70" i="19"/>
  <c r="R69" i="19"/>
  <c r="R67" i="19"/>
  <c r="R66" i="19"/>
  <c r="R65" i="19"/>
  <c r="R64" i="19"/>
  <c r="R63" i="19"/>
  <c r="R61" i="19"/>
  <c r="R53" i="19"/>
  <c r="R52" i="19"/>
  <c r="R51" i="19"/>
  <c r="R50" i="19"/>
  <c r="R46" i="19"/>
  <c r="R45" i="19"/>
  <c r="R44" i="19"/>
  <c r="R43" i="19"/>
  <c r="R41" i="19"/>
  <c r="R40" i="19"/>
  <c r="R39" i="19"/>
  <c r="R38" i="19"/>
  <c r="R35" i="19"/>
  <c r="R34" i="19"/>
  <c r="R33" i="19"/>
  <c r="R31" i="19"/>
  <c r="R30" i="19"/>
  <c r="R26" i="19"/>
  <c r="R24" i="19"/>
  <c r="R23" i="19"/>
  <c r="R22" i="19"/>
  <c r="R21" i="19"/>
  <c r="R20" i="19"/>
  <c r="R18" i="19"/>
  <c r="R17" i="19"/>
  <c r="R15" i="19"/>
  <c r="R14" i="19"/>
  <c r="R13" i="19"/>
  <c r="K115" i="19"/>
  <c r="K113" i="19" s="1"/>
  <c r="K109" i="19"/>
  <c r="K54" i="19"/>
  <c r="I116" i="19"/>
  <c r="I109" i="19"/>
  <c r="I107" i="19"/>
  <c r="I54" i="19"/>
  <c r="I27" i="19"/>
  <c r="R27" i="19" s="1"/>
  <c r="K125" i="19" l="1"/>
  <c r="K124" i="19" s="1"/>
  <c r="K123" i="19" s="1"/>
  <c r="K122" i="19" s="1"/>
  <c r="R126" i="19"/>
  <c r="M125" i="19"/>
  <c r="S126" i="19"/>
  <c r="O125" i="19"/>
  <c r="M107" i="19"/>
  <c r="R107" i="19" s="1"/>
  <c r="R108" i="19"/>
  <c r="M54" i="19"/>
  <c r="R54" i="19" s="1"/>
  <c r="R55" i="19"/>
  <c r="O54" i="19"/>
  <c r="S54" i="19" s="1"/>
  <c r="S55" i="19"/>
  <c r="O115" i="19"/>
  <c r="S117" i="19"/>
  <c r="Q125" i="19"/>
  <c r="Q124" i="19" s="1"/>
  <c r="Q123" i="19" s="1"/>
  <c r="Q122" i="19" s="1"/>
  <c r="R58" i="19"/>
  <c r="S57" i="19"/>
  <c r="S58" i="19"/>
  <c r="S27" i="19"/>
  <c r="O16" i="19"/>
  <c r="O29" i="19"/>
  <c r="K16" i="19"/>
  <c r="K29" i="19"/>
  <c r="M12" i="19"/>
  <c r="M42" i="19"/>
  <c r="M49" i="19"/>
  <c r="O19" i="19"/>
  <c r="O32" i="19"/>
  <c r="Q42" i="19"/>
  <c r="Q12" i="19"/>
  <c r="Q37" i="19"/>
  <c r="Q49" i="19"/>
  <c r="Q48" i="19" s="1"/>
  <c r="K12" i="19"/>
  <c r="K42" i="19"/>
  <c r="M32" i="19"/>
  <c r="Q19" i="19"/>
  <c r="Q32" i="19"/>
  <c r="M37" i="19"/>
  <c r="K37" i="19"/>
  <c r="K49" i="19"/>
  <c r="K48" i="19" s="1"/>
  <c r="M19" i="19"/>
  <c r="K19" i="19"/>
  <c r="K32" i="19"/>
  <c r="M16" i="19"/>
  <c r="M29" i="19"/>
  <c r="O12" i="19"/>
  <c r="O37" i="19"/>
  <c r="O42" i="19"/>
  <c r="O49" i="19"/>
  <c r="Q16" i="19"/>
  <c r="Q29" i="19"/>
  <c r="M116" i="19"/>
  <c r="K60" i="19"/>
  <c r="K120" i="19"/>
  <c r="K119" i="19" s="1"/>
  <c r="K111" i="19" s="1"/>
  <c r="K107" i="19"/>
  <c r="O120" i="19"/>
  <c r="Q116" i="19"/>
  <c r="Q114" i="19" s="1"/>
  <c r="Q112" i="19" s="1"/>
  <c r="O94" i="19"/>
  <c r="Q115" i="19"/>
  <c r="O116" i="19"/>
  <c r="O60" i="19"/>
  <c r="K116" i="19"/>
  <c r="K114" i="19" s="1"/>
  <c r="K112" i="19" s="1"/>
  <c r="M109" i="19"/>
  <c r="R109" i="19" s="1"/>
  <c r="I12" i="19"/>
  <c r="M115" i="19"/>
  <c r="M60" i="19"/>
  <c r="M94" i="19"/>
  <c r="O107" i="19"/>
  <c r="S107" i="19" s="1"/>
  <c r="O109" i="19"/>
  <c r="S109" i="19" s="1"/>
  <c r="M100" i="19"/>
  <c r="K103" i="19"/>
  <c r="O100" i="19"/>
  <c r="I60" i="19"/>
  <c r="M120" i="19"/>
  <c r="M62" i="19"/>
  <c r="M91" i="19"/>
  <c r="M97" i="19"/>
  <c r="I97" i="19"/>
  <c r="K94" i="19"/>
  <c r="K91" i="19"/>
  <c r="K97" i="19"/>
  <c r="M77" i="19"/>
  <c r="M83" i="19"/>
  <c r="M86" i="19"/>
  <c r="O86" i="19"/>
  <c r="O97" i="19"/>
  <c r="O103" i="19"/>
  <c r="K77" i="19"/>
  <c r="O91" i="19"/>
  <c r="K62" i="19"/>
  <c r="K83" i="19"/>
  <c r="K86" i="19"/>
  <c r="K100" i="19"/>
  <c r="M103" i="19"/>
  <c r="O62" i="19"/>
  <c r="O77" i="19"/>
  <c r="O83" i="19"/>
  <c r="I125" i="19"/>
  <c r="I124" i="19" s="1"/>
  <c r="I42" i="19"/>
  <c r="I91" i="19"/>
  <c r="I49" i="19"/>
  <c r="I48" i="19" s="1"/>
  <c r="I62" i="19"/>
  <c r="I115" i="19"/>
  <c r="I113" i="19" s="1"/>
  <c r="I83" i="19"/>
  <c r="I100" i="19"/>
  <c r="I120" i="19"/>
  <c r="I119" i="19" s="1"/>
  <c r="I37" i="19"/>
  <c r="I77" i="19"/>
  <c r="I114" i="19"/>
  <c r="I112" i="19" s="1"/>
  <c r="I94" i="19"/>
  <c r="I86" i="19"/>
  <c r="I32" i="19"/>
  <c r="I29" i="19"/>
  <c r="I19" i="19"/>
  <c r="K11" i="19" l="1"/>
  <c r="I56" i="19"/>
  <c r="I47" i="19" s="1"/>
  <c r="K56" i="19"/>
  <c r="K47" i="19" s="1"/>
  <c r="K36" i="19"/>
  <c r="M56" i="19"/>
  <c r="O56" i="19"/>
  <c r="R16" i="19"/>
  <c r="R12" i="19"/>
  <c r="S16" i="19"/>
  <c r="S86" i="19"/>
  <c r="R62" i="19"/>
  <c r="Q113" i="19"/>
  <c r="Q111" i="19" s="1"/>
  <c r="S77" i="19"/>
  <c r="R60" i="19"/>
  <c r="M114" i="19"/>
  <c r="R116" i="19"/>
  <c r="O113" i="19"/>
  <c r="S113" i="19" s="1"/>
  <c r="S115" i="19"/>
  <c r="R139" i="19"/>
  <c r="S139" i="19"/>
  <c r="S83" i="19"/>
  <c r="S91" i="19"/>
  <c r="S97" i="19"/>
  <c r="R77" i="19"/>
  <c r="R68" i="19"/>
  <c r="S100" i="19"/>
  <c r="R94" i="19"/>
  <c r="O114" i="19"/>
  <c r="S116" i="19"/>
  <c r="O119" i="19"/>
  <c r="S120" i="19"/>
  <c r="O48" i="19"/>
  <c r="S48" i="19" s="1"/>
  <c r="S49" i="19"/>
  <c r="R29" i="19"/>
  <c r="R19" i="19"/>
  <c r="R42" i="19"/>
  <c r="S29" i="19"/>
  <c r="S125" i="19"/>
  <c r="O124" i="19"/>
  <c r="S32" i="19"/>
  <c r="S62" i="19"/>
  <c r="R86" i="19"/>
  <c r="R97" i="19"/>
  <c r="M119" i="19"/>
  <c r="R119" i="19" s="1"/>
  <c r="R120" i="19"/>
  <c r="R100" i="19"/>
  <c r="S60" i="19"/>
  <c r="S94" i="19"/>
  <c r="S37" i="19"/>
  <c r="R32" i="19"/>
  <c r="S19" i="19"/>
  <c r="M124" i="19"/>
  <c r="R125" i="19"/>
  <c r="S42" i="19"/>
  <c r="R103" i="19"/>
  <c r="S103" i="19"/>
  <c r="R83" i="19"/>
  <c r="S68" i="19"/>
  <c r="R91" i="19"/>
  <c r="M113" i="19"/>
  <c r="R113" i="19" s="1"/>
  <c r="R115" i="19"/>
  <c r="S12" i="19"/>
  <c r="R37" i="19"/>
  <c r="M48" i="19"/>
  <c r="R48" i="19" s="1"/>
  <c r="R49" i="19"/>
  <c r="Q47" i="19"/>
  <c r="O11" i="19"/>
  <c r="M36" i="19"/>
  <c r="Q36" i="19"/>
  <c r="Q11" i="19"/>
  <c r="M11" i="19"/>
  <c r="O36" i="19"/>
  <c r="I123" i="19"/>
  <c r="I11" i="19"/>
  <c r="I36" i="19"/>
  <c r="I111" i="19"/>
  <c r="K10" i="19" l="1"/>
  <c r="K9" i="19" s="1"/>
  <c r="K144" i="19" s="1"/>
  <c r="M111" i="19"/>
  <c r="R111" i="19" s="1"/>
  <c r="S36" i="19"/>
  <c r="S11" i="19"/>
  <c r="O47" i="19"/>
  <c r="S47" i="19" s="1"/>
  <c r="S56" i="19"/>
  <c r="M47" i="19"/>
  <c r="R47" i="19" s="1"/>
  <c r="R56" i="19"/>
  <c r="M123" i="19"/>
  <c r="R124" i="19"/>
  <c r="O112" i="19"/>
  <c r="S112" i="19" s="1"/>
  <c r="S114" i="19"/>
  <c r="R11" i="19"/>
  <c r="R36" i="19"/>
  <c r="S124" i="19"/>
  <c r="O123" i="19"/>
  <c r="O111" i="19"/>
  <c r="S111" i="19" s="1"/>
  <c r="S119" i="19"/>
  <c r="R134" i="19"/>
  <c r="S134" i="19"/>
  <c r="M112" i="19"/>
  <c r="R112" i="19" s="1"/>
  <c r="R114" i="19"/>
  <c r="Q10" i="19"/>
  <c r="Q9" i="19" s="1"/>
  <c r="O10" i="19"/>
  <c r="U126" i="16"/>
  <c r="M10" i="19"/>
  <c r="I10" i="19"/>
  <c r="I9" i="19" s="1"/>
  <c r="I122" i="19"/>
  <c r="R10" i="19" l="1"/>
  <c r="S123" i="19"/>
  <c r="O122" i="19"/>
  <c r="S122" i="19" s="1"/>
  <c r="S10" i="19"/>
  <c r="M122" i="19"/>
  <c r="R122" i="19" s="1"/>
  <c r="R123" i="19"/>
  <c r="Q144" i="19"/>
  <c r="Z126" i="16" s="1"/>
  <c r="I144" i="19"/>
  <c r="S126" i="16" s="1"/>
  <c r="M9" i="19" l="1"/>
  <c r="R9" i="19" s="1"/>
  <c r="O9" i="19"/>
  <c r="O144" i="19" s="1"/>
  <c r="X126" i="16" s="1"/>
  <c r="M144" i="19" l="1"/>
  <c r="S9" i="19"/>
  <c r="S144" i="19"/>
  <c r="W126" i="16" l="1"/>
  <c r="R144" i="19"/>
</calcChain>
</file>

<file path=xl/sharedStrings.xml><?xml version="1.0" encoding="utf-8"?>
<sst xmlns="http://schemas.openxmlformats.org/spreadsheetml/2006/main" count="7485" uniqueCount="544">
  <si>
    <t>AGENCIA NACIONAL DE HIDROCARBUROS</t>
  </si>
  <si>
    <t>RECURSOS ADIMINISTRADOS ( X )    ó     RECURSOS NACION: ()</t>
  </si>
  <si>
    <t>TOTAL PAGOS ACUMULADOS</t>
  </si>
  <si>
    <t>CTA</t>
  </si>
  <si>
    <t>SUBC</t>
  </si>
  <si>
    <t>OBJG</t>
  </si>
  <si>
    <t>OR</t>
  </si>
  <si>
    <t>R</t>
  </si>
  <si>
    <t>CONCEPTO</t>
  </si>
  <si>
    <t>PROG</t>
  </si>
  <si>
    <t>SUBP</t>
  </si>
  <si>
    <t>PROY</t>
  </si>
  <si>
    <t>SPRY</t>
  </si>
  <si>
    <t>E</t>
  </si>
  <si>
    <t>MES</t>
  </si>
  <si>
    <t>C</t>
  </si>
  <si>
    <t>A - FUNCIONAMIENTO</t>
  </si>
  <si>
    <t>GASTOS DE PERSONAL</t>
  </si>
  <si>
    <t>SERVICIOS PERSONALES INDIRECTOS</t>
  </si>
  <si>
    <t>20</t>
  </si>
  <si>
    <t>Honorarios</t>
  </si>
  <si>
    <t>GASTOS GENERALES</t>
  </si>
  <si>
    <t>ADQUISICION DE BIENES Y SERVICIOS</t>
  </si>
  <si>
    <t>GASTOS DE COMERCIALIZACION Y PRODUCCIÓN</t>
  </si>
  <si>
    <t>COMERCIAL</t>
  </si>
  <si>
    <t>OTROS GASTOS</t>
  </si>
  <si>
    <t>HONORARIOS</t>
  </si>
  <si>
    <t>C - INVERSION</t>
  </si>
  <si>
    <t xml:space="preserve">TOTAL </t>
  </si>
  <si>
    <t>JEFE DE PRESUPUESTO</t>
  </si>
  <si>
    <t>APROPIACION VIGENTE</t>
  </si>
  <si>
    <t>CDP MES</t>
  </si>
  <si>
    <t>CDP ACUMULADOS</t>
  </si>
  <si>
    <t>COMPROMISOS MES</t>
  </si>
  <si>
    <t>COMPROMISOS ACUMULADOS</t>
  </si>
  <si>
    <t>OBLIGACIONES MES</t>
  </si>
  <si>
    <t>OBLIGACIONES ACUMULADAS</t>
  </si>
  <si>
    <t>PAGOS MES</t>
  </si>
  <si>
    <t>% EJE 
RP / APROP.VIG</t>
  </si>
  <si>
    <t>% EJECUCION 
OBLIG / APR.VIG</t>
  </si>
  <si>
    <t>SUBO</t>
  </si>
  <si>
    <t>SERVICIOS PERSONALES ASOCIADOS A LA NOMINA</t>
  </si>
  <si>
    <t>1</t>
  </si>
  <si>
    <t>Sueldos de Personal de Nómina</t>
  </si>
  <si>
    <t>Sueldos</t>
  </si>
  <si>
    <t>Sueldos de Vacaciones</t>
  </si>
  <si>
    <t>Incapacidades y Licencias</t>
  </si>
  <si>
    <t>Prima Técnica</t>
  </si>
  <si>
    <t>Prima Técnica Salarial</t>
  </si>
  <si>
    <t>Prima Técnica no Salarial</t>
  </si>
  <si>
    <t>Otros</t>
  </si>
  <si>
    <t>Bonificación por Servicios</t>
  </si>
  <si>
    <t>Bonificación Especial de Recreación</t>
  </si>
  <si>
    <t>Prima de Servicios</t>
  </si>
  <si>
    <t>Prima de Vacaciones</t>
  </si>
  <si>
    <t>Prima de Navidad</t>
  </si>
  <si>
    <t>Prima de Coordinación</t>
  </si>
  <si>
    <t>Bonificacion de direccion</t>
  </si>
  <si>
    <t>OTROS GASTOS PERSONALES (DISTRIBUCION</t>
  </si>
  <si>
    <t>Gastos de Personal</t>
  </si>
  <si>
    <t>Horas Extras, Días Festivos e Indemnización Por Vacaciones</t>
  </si>
  <si>
    <t>Horas Extras</t>
  </si>
  <si>
    <t>Indemnización por Vacaciones</t>
  </si>
  <si>
    <t>Remuneración Servicios Técnicos</t>
  </si>
  <si>
    <t>CONTRIBUCIONES INHERENTES A LA NÓMINA SECTOR PRIVADO Y PÚBLICO</t>
  </si>
  <si>
    <t>Administradas por el Sector Privado</t>
  </si>
  <si>
    <t>Cajas de Compensación Privadas</t>
  </si>
  <si>
    <t>Fondos Administradores de Pensiones</t>
  </si>
  <si>
    <t>Empresas Privadas Promotoras de Salud</t>
  </si>
  <si>
    <t>Administradoras Privadas de ARP</t>
  </si>
  <si>
    <t>Administradas por el Sector Público</t>
  </si>
  <si>
    <t>Fondo Nacional del Ahorro</t>
  </si>
  <si>
    <t>Fondos Administradores de Pensiones Publicos</t>
  </si>
  <si>
    <t>Aportes al ICBF</t>
  </si>
  <si>
    <t>Aportes al SENA</t>
  </si>
  <si>
    <t>Impuestos y Multas</t>
  </si>
  <si>
    <t>Impuestos y Contribuciones</t>
  </si>
  <si>
    <t>Impuesto de Vehículos</t>
  </si>
  <si>
    <t>Impuesto Predial</t>
  </si>
  <si>
    <t>Notariado</t>
  </si>
  <si>
    <t>Multas y Sanciones</t>
  </si>
  <si>
    <t xml:space="preserve">Multas  </t>
  </si>
  <si>
    <t>Adquisición de Bienes y Servicios</t>
  </si>
  <si>
    <t>Compra de Equipo</t>
  </si>
  <si>
    <t>Otras Compras de Equipos</t>
  </si>
  <si>
    <t>Enseres y Equipos de Oficina</t>
  </si>
  <si>
    <t>Mobiliario y Enseres</t>
  </si>
  <si>
    <t>Materiales y Suministros</t>
  </si>
  <si>
    <t>Combustibles y Lubricantes</t>
  </si>
  <si>
    <t>Papelería, Útiles de Escritorio y Oficina</t>
  </si>
  <si>
    <t>Productos de Aseo y Limpieza</t>
  </si>
  <si>
    <t>Productos de Cafetería y Restaurante</t>
  </si>
  <si>
    <t>Otros Materiales y Suministros</t>
  </si>
  <si>
    <t>Mantenimiento</t>
  </si>
  <si>
    <t>Comunicaciones y Transporte</t>
  </si>
  <si>
    <t>Correo</t>
  </si>
  <si>
    <t>Embalaje y Acarreo</t>
  </si>
  <si>
    <t>Servicio de Transmisión de Información</t>
  </si>
  <si>
    <t>Transporte</t>
  </si>
  <si>
    <t>Otros Comunicaciones y Transportes</t>
  </si>
  <si>
    <t>Impresos y Publicaciones</t>
  </si>
  <si>
    <t>Suscripciones</t>
  </si>
  <si>
    <t>Otros Gastos por Impresos y Publicaciones</t>
  </si>
  <si>
    <t>Servicios Públicos</t>
  </si>
  <si>
    <t>Acueducto, Alcantarillado y Aseo</t>
  </si>
  <si>
    <t>Energia</t>
  </si>
  <si>
    <t>Telefonía Movil Celular</t>
  </si>
  <si>
    <t>Teléfono, Fax y Otros</t>
  </si>
  <si>
    <t>Seguros</t>
  </si>
  <si>
    <t>Seguro de Infidelidad y Riesgos</t>
  </si>
  <si>
    <t>Otros Seguros</t>
  </si>
  <si>
    <t>Arrendamientos</t>
  </si>
  <si>
    <t>Arrendamientos de Bienes Muebles</t>
  </si>
  <si>
    <t>Arrendamientos de Bienes Inmuebles</t>
  </si>
  <si>
    <t>Viáticos y Gastos de Viaje</t>
  </si>
  <si>
    <t>Viáticos y Gastos de Viaje al Interior</t>
  </si>
  <si>
    <t>Gastos Imprevistos</t>
  </si>
  <si>
    <t>Gastos Imprevistos Bienes</t>
  </si>
  <si>
    <t>Gastos Imprevistos Servicios</t>
  </si>
  <si>
    <t>Capacitación, Bienestar Social y Estímulos</t>
  </si>
  <si>
    <t>Elementos para Bienestar Social</t>
  </si>
  <si>
    <t>Servicios para Bienestar Social</t>
  </si>
  <si>
    <t>Servicios para Capacitación</t>
  </si>
  <si>
    <t>Otros Gastos por adquisición de Bienes</t>
  </si>
  <si>
    <t>Otros Gastos por adquisición de Servicios</t>
  </si>
  <si>
    <t>TRANSFERENCIAS CORRIENTES</t>
  </si>
  <si>
    <t xml:space="preserve">TRANSFERENCIAS AL SECTOR PÚBLICO </t>
  </si>
  <si>
    <t>ORDEN NACIONAL</t>
  </si>
  <si>
    <t/>
  </si>
  <si>
    <t>CUOTA DE AUDITAJE CONTRANAL</t>
  </si>
  <si>
    <t>EXCEDENTES</t>
  </si>
  <si>
    <t>OTRAS TRANSFERENCIAS</t>
  </si>
  <si>
    <t>SENTENCIAS Y CONCILIACIONES</t>
  </si>
  <si>
    <t>Servicios</t>
  </si>
  <si>
    <t>12</t>
  </si>
  <si>
    <t>MATERIALES Y SUMINISTROS</t>
  </si>
  <si>
    <t>COMBUSTIBLE Y LUBRICANTES</t>
  </si>
  <si>
    <t>PAPELERIA, UTILES DE ESCRITORIO Y OFICINA</t>
  </si>
  <si>
    <t>PRODUCTOS DE ASEO Y LIMPIEZA</t>
  </si>
  <si>
    <t>PRODUCTOS DE CAFETERIA Y RESTAURANTE</t>
  </si>
  <si>
    <t>MANTENIMIENTO</t>
  </si>
  <si>
    <t>MANTENIMIENTO DE BIENES INMUEBLES</t>
  </si>
  <si>
    <t>MANTENIMIENTO DE BIENES MUEBLES, EQUIPOS Y ENSERES</t>
  </si>
  <si>
    <t>MANTENIMIENTO EQUIPO DE NAVEGACION Y TRANSPORTE</t>
  </si>
  <si>
    <t>SERVICIO DE ASEO</t>
  </si>
  <si>
    <t>SERVICIO DE CAFETERIA Y RESTAURANTE</t>
  </si>
  <si>
    <t>SERVICIO DE SEGURIDAD Y VIGILANCIA</t>
  </si>
  <si>
    <t>CORREO</t>
  </si>
  <si>
    <t>OTROS GASTOS POR IMPRESOS Y PUBLICACIONES</t>
  </si>
  <si>
    <t>VIATICOS Y GASTOS DE VIAJE AL INTERIOR</t>
  </si>
  <si>
    <t>A</t>
  </si>
  <si>
    <t>OTROS GASTOS POR ADQUISICION DE SERVICIOS</t>
  </si>
  <si>
    <t>SERVICIOS</t>
  </si>
  <si>
    <t>ARRENDAMIENTOS BIENES MUEBLES</t>
  </si>
  <si>
    <t>25</t>
  </si>
  <si>
    <t>OTRAS COMPRAS DE EQUIPOS</t>
  </si>
  <si>
    <t>OTROS SEGUROS</t>
  </si>
  <si>
    <t>VIÁTICOS Y GASTOS DE VIAJE</t>
  </si>
  <si>
    <t>A-1-0-1-1-1</t>
  </si>
  <si>
    <t>A-1-0-1-1-2</t>
  </si>
  <si>
    <t>A-1-0-1-1-4</t>
  </si>
  <si>
    <t>A-1-0-1-4-1</t>
  </si>
  <si>
    <t>A-1-0-1-4-2</t>
  </si>
  <si>
    <t>A-1-0-1-5-2</t>
  </si>
  <si>
    <t>A-1-0-1-5-5</t>
  </si>
  <si>
    <t>A-1-0-1-5-14</t>
  </si>
  <si>
    <t>A-1-0-1-5-15</t>
  </si>
  <si>
    <t>A-1-0-1-5-16</t>
  </si>
  <si>
    <t>A-1-0-1-5-92</t>
  </si>
  <si>
    <t>A-1-0-1-9-1</t>
  </si>
  <si>
    <t>A-1-0-1-9-3</t>
  </si>
  <si>
    <t>A-1-0-2-12</t>
  </si>
  <si>
    <t>A-1-0-2-14</t>
  </si>
  <si>
    <t>A-1-0-5-1-1</t>
  </si>
  <si>
    <t>A-1-0-5-1-3</t>
  </si>
  <si>
    <t>A-1-0-5-1-4</t>
  </si>
  <si>
    <t>A-1-0-5-1-5</t>
  </si>
  <si>
    <t>A-1-0-5-2-2</t>
  </si>
  <si>
    <t>A-1-0-5-2-3</t>
  </si>
  <si>
    <t>A-1-0-5-6</t>
  </si>
  <si>
    <t>A-1-0-5-7</t>
  </si>
  <si>
    <t>A-2-0-3-50-2</t>
  </si>
  <si>
    <t>A-2-0-3-50-3</t>
  </si>
  <si>
    <t>A-2-0-3-50-8</t>
  </si>
  <si>
    <t>A-2-0-3-50-90</t>
  </si>
  <si>
    <t>A-2-0-3-51-1</t>
  </si>
  <si>
    <t>A-2-0-4-1-25</t>
  </si>
  <si>
    <t>A-2-0-4-10-1</t>
  </si>
  <si>
    <t>A-2-0-4-10-2</t>
  </si>
  <si>
    <t>A-2-0-4-11-2</t>
  </si>
  <si>
    <t>A-2-0-4-17-1</t>
  </si>
  <si>
    <t>A-2-0-4-17-2</t>
  </si>
  <si>
    <t>A-2-0-4-2-2</t>
  </si>
  <si>
    <t>A-2-0-4-21-1</t>
  </si>
  <si>
    <t>A-2-0-4-21-4</t>
  </si>
  <si>
    <t>A-2-0-4-21-5</t>
  </si>
  <si>
    <t>A-2-0-4-4-1</t>
  </si>
  <si>
    <t>A-2-0-4-4-15</t>
  </si>
  <si>
    <t>A-2-0-4-4-17</t>
  </si>
  <si>
    <t>A-2-0-4-4-18</t>
  </si>
  <si>
    <t>A-2-0-4-4-23</t>
  </si>
  <si>
    <t>A-2-0-4-40</t>
  </si>
  <si>
    <t>A-2-0-4-41-13</t>
  </si>
  <si>
    <t>A-2-0-4-5-1</t>
  </si>
  <si>
    <t>A-2-0-4-5-2</t>
  </si>
  <si>
    <t>A-2-0-4-5-6</t>
  </si>
  <si>
    <t>A-2-0-4-5-8</t>
  </si>
  <si>
    <t>A-2-0-4-5-9</t>
  </si>
  <si>
    <t>A-2-0-4-5-10</t>
  </si>
  <si>
    <t>A-2-0-4-5-12</t>
  </si>
  <si>
    <t>A-2-0-4-6-2</t>
  </si>
  <si>
    <t>A-2-0-4-6-3</t>
  </si>
  <si>
    <t>A-2-0-4-6-5</t>
  </si>
  <si>
    <t>A-2-0-4-6-7</t>
  </si>
  <si>
    <t>A-2-0-4-6-8</t>
  </si>
  <si>
    <t>A-2-0-4-7-5</t>
  </si>
  <si>
    <t>A-2-0-4-7-6</t>
  </si>
  <si>
    <t>A-2-0-4-8-1</t>
  </si>
  <si>
    <t>A-2-0-4-8-2</t>
  </si>
  <si>
    <t>A-2-0-4-8-5</t>
  </si>
  <si>
    <t>A-2-0-4-8-6</t>
  </si>
  <si>
    <t>A-2-0-4-9-5</t>
  </si>
  <si>
    <t>A-2-0-4-9-13</t>
  </si>
  <si>
    <t>A-3-2-1-1</t>
  </si>
  <si>
    <t>A-3-6-1-1</t>
  </si>
  <si>
    <t>A-5-1-2-1-0-6</t>
  </si>
  <si>
    <t>A-5-1-2-1-0-7</t>
  </si>
  <si>
    <t>A-5-1-2-1-0-8</t>
  </si>
  <si>
    <t>A-5-1-2-1-0-9</t>
  </si>
  <si>
    <t>A-5-1-2-1-0-11</t>
  </si>
  <si>
    <t>A-5-1-2-1-0-12</t>
  </si>
  <si>
    <t>A-5-1-2-1-0-14</t>
  </si>
  <si>
    <t>A-5-1-2-1-0-15</t>
  </si>
  <si>
    <t>A-5-1-2-1-0-24</t>
  </si>
  <si>
    <t>DESARROLLO DE CIENCIA Y TECNOLOGÍA PARA EL SECTOR DE HIDROCARBUROS</t>
  </si>
  <si>
    <t>4</t>
  </si>
  <si>
    <t>PRIMA TECNICA</t>
  </si>
  <si>
    <t>2</t>
  </si>
  <si>
    <t>PRIMA TECNICA NO SALARIAL</t>
  </si>
  <si>
    <t>5</t>
  </si>
  <si>
    <t>OTROS</t>
  </si>
  <si>
    <t>92</t>
  </si>
  <si>
    <t>BONIFICACION ESPECIAL DE RECREACION</t>
  </si>
  <si>
    <t>BONIFICACION DE DIRECCION</t>
  </si>
  <si>
    <t>9</t>
  </si>
  <si>
    <t>HORAS EXTRAS, DIAS FESTIVOS E INDEMNIZACION POR VACACIONES</t>
  </si>
  <si>
    <t>3</t>
  </si>
  <si>
    <t>HORAS EXTRAS</t>
  </si>
  <si>
    <t>INDEMNIZACION POR VACACIONES</t>
  </si>
  <si>
    <t>14</t>
  </si>
  <si>
    <t>REMUNERACION SERVICIOS TECNICOS</t>
  </si>
  <si>
    <t>CONTRIBUCIONES INHERENTES A LA NOMINA SECTOR PRIVADO Y PUBLICO</t>
  </si>
  <si>
    <t>6</t>
  </si>
  <si>
    <t>7</t>
  </si>
  <si>
    <t>FONDOS ADMINISTRADORES DE PENSIONES PUBLICOS</t>
  </si>
  <si>
    <t>APORTES AL ICBF</t>
  </si>
  <si>
    <t>APORTES AL SENA</t>
  </si>
  <si>
    <t>IMPUESTOS Y MULTAS</t>
  </si>
  <si>
    <t>50</t>
  </si>
  <si>
    <t>8</t>
  </si>
  <si>
    <t>90</t>
  </si>
  <si>
    <t>51</t>
  </si>
  <si>
    <t>IMPUESTO DE VEHICULO</t>
  </si>
  <si>
    <t>NOTARIADO</t>
  </si>
  <si>
    <t>OTROS IMPUESTOS</t>
  </si>
  <si>
    <t>MOBILIARIO Y ENSERES</t>
  </si>
  <si>
    <t>ELEMENTOS PARA BIENESTAR SOCIAL</t>
  </si>
  <si>
    <t>SERVICIOS DE BIENESTAR SOCIAL</t>
  </si>
  <si>
    <t>SERVICIOS DE CAPACITACION</t>
  </si>
  <si>
    <t>OTROS MATERIALES Y SUMINISTROS</t>
  </si>
  <si>
    <t>MANTENIMIENTO DE OTROS BIENES</t>
  </si>
  <si>
    <t>EMBALAJE Y ACARREO</t>
  </si>
  <si>
    <t>TRANSPORTE</t>
  </si>
  <si>
    <t>SUSCRIPCIONES</t>
  </si>
  <si>
    <t>ACUEDUCTO ALCANTARILLADO Y ASEO</t>
  </si>
  <si>
    <t>ENERGIA</t>
  </si>
  <si>
    <t>TELEFONIA MOVIL CELULAR</t>
  </si>
  <si>
    <t>TELEFONO,FAX Y OTROS</t>
  </si>
  <si>
    <t>SEGURO DE INFIDILIDAD Y RIESGOS FINANCIEROS</t>
  </si>
  <si>
    <t>GASTOS IMPREVISTOS BIENES</t>
  </si>
  <si>
    <t>GASTOS IMPREVISTOS SERVICIOS</t>
  </si>
  <si>
    <t>OTROS GASTOS  ADQUISICION BIENES</t>
  </si>
  <si>
    <t>COMUINICACIONES Y TRANSPORTE</t>
  </si>
  <si>
    <t>SUELDOS DE PERSONAL DE NOMINA</t>
  </si>
  <si>
    <t>SUELDOS</t>
  </si>
  <si>
    <t>SUELDOS DE VACACIONES</t>
  </si>
  <si>
    <t>PRIMA TECNICA SALARIAL</t>
  </si>
  <si>
    <t>BONIFICACION POR SERVICIOS PRESTADOS</t>
  </si>
  <si>
    <t>15</t>
  </si>
  <si>
    <t>PRIMA DE VACACIONES</t>
  </si>
  <si>
    <t>PRIMA DE NAVIDAD</t>
  </si>
  <si>
    <t>16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</si>
  <si>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</si>
  <si>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</si>
  <si>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</si>
  <si>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</si>
  <si>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</si>
  <si>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SERVICIOS PÚBLICOS</t>
  </si>
  <si>
    <t>ARRENDAMIENTO</t>
  </si>
  <si>
    <t>A-2-0-4-40-15</t>
  </si>
  <si>
    <t>C-310-506-1</t>
  </si>
  <si>
    <t>C-410-506-5</t>
  </si>
  <si>
    <t>A-1-0-2-100</t>
  </si>
  <si>
    <t>Otros Servicios Personales Indirectos</t>
  </si>
  <si>
    <t>A-5-1-2-1-0-21</t>
  </si>
  <si>
    <t>A-5-1-2-1-0-27</t>
  </si>
  <si>
    <t>Administradoras privadas de aportes para accidentes de trabajo y enfermedades profesionales</t>
  </si>
  <si>
    <t>C-213-506-2</t>
  </si>
  <si>
    <t>GESTION DE TECNOLOGIAS DE INFORMACION Y COMUNICACIONES</t>
  </si>
  <si>
    <t>A-2-0-4-11-1</t>
  </si>
  <si>
    <t>Viáticos y Gastos de Viaje al Exterior</t>
  </si>
  <si>
    <t>Año Fiscal:</t>
  </si>
  <si>
    <t>Vigencia:</t>
  </si>
  <si>
    <t>Actual</t>
  </si>
  <si>
    <t>Periodo:</t>
  </si>
  <si>
    <t>UEJ</t>
  </si>
  <si>
    <t>NOMBRE UEJ</t>
  </si>
  <si>
    <t>RUBRO</t>
  </si>
  <si>
    <t>TIPO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</si>
  <si>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</si>
  <si>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</si>
  <si>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</si>
  <si>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</si>
  <si>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</si>
  <si>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</si>
  <si>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</si>
  <si>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</si>
  <si>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</si>
  <si>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</si>
  <si>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</si>
  <si>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</si>
  <si>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</si>
  <si>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</si>
  <si>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</si>
  <si>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</si>
  <si>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</si>
  <si>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</si>
  <si>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</si>
  <si>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</si>
  <si>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</si>
  <si>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21-11-00</t>
  </si>
  <si>
    <t>AGENCIA NACIONAL DE HIDROCARBUROS - ANH</t>
  </si>
  <si>
    <t>A-1-0-1-1</t>
  </si>
  <si>
    <t>0</t>
  </si>
  <si>
    <t>Propios</t>
  </si>
  <si>
    <t>CSF</t>
  </si>
  <si>
    <t>INCAPACIDADES Y LICENCIA DE MATERNIDAD</t>
  </si>
  <si>
    <t>A-1-0-1-4</t>
  </si>
  <si>
    <t>A-1-0-1-5</t>
  </si>
  <si>
    <t>PRIMA DE SERVICIO</t>
  </si>
  <si>
    <t>A-1-0-1-9</t>
  </si>
  <si>
    <t>A-1-0-2</t>
  </si>
  <si>
    <t>11</t>
  </si>
  <si>
    <t>100</t>
  </si>
  <si>
    <t>OTROS SERVICIOS PERSONALES INDIRECTOS</t>
  </si>
  <si>
    <t>A-1-0-5</t>
  </si>
  <si>
    <t>A-2-0-3</t>
  </si>
  <si>
    <t>IMPUESTO PREDIAL</t>
  </si>
  <si>
    <t>MULTAS</t>
  </si>
  <si>
    <t>A-2-0-4</t>
  </si>
  <si>
    <t>17</t>
  </si>
  <si>
    <t>18</t>
  </si>
  <si>
    <t>23</t>
  </si>
  <si>
    <t>10</t>
  </si>
  <si>
    <t>13</t>
  </si>
  <si>
    <t>VIATICOS Y GASTOS DE VIAJE AL EXTERIOR</t>
  </si>
  <si>
    <t>21</t>
  </si>
  <si>
    <t>40</t>
  </si>
  <si>
    <t>41</t>
  </si>
  <si>
    <t>EXCEDENTES FINANCIEROS -TRANSFERIR A LA NACION</t>
  </si>
  <si>
    <t>A-5-1-2-1</t>
  </si>
  <si>
    <t>VIGILANCIA Y SEGURIDAD</t>
  </si>
  <si>
    <t>SEGUROS GENERALES</t>
  </si>
  <si>
    <t>24</t>
  </si>
  <si>
    <t>506</t>
  </si>
  <si>
    <t>213</t>
  </si>
  <si>
    <t>C-213-506-2-0-1</t>
  </si>
  <si>
    <t>INFRAESTRUCTURA TECNOLOGICA Y SEGURIDAD INFORMATICA</t>
  </si>
  <si>
    <t>C-213-506-2-0-2</t>
  </si>
  <si>
    <t>SISTEMAS DE INFORMACION INTEGRADOS</t>
  </si>
  <si>
    <t>C-213-506-2-0-3</t>
  </si>
  <si>
    <t>GOBIERNO EN LINEA, ARQUITECTURA EMPRESARIAL Y ASESORIAS INFORMATICAS</t>
  </si>
  <si>
    <t>C-213-506-2-0-4</t>
  </si>
  <si>
    <t>GMF</t>
  </si>
  <si>
    <t>310</t>
  </si>
  <si>
    <t>C-310-506-1-0-5</t>
  </si>
  <si>
    <t>CONOCIMIENTO DEL ENTORNO E INTELIGENCIA DE MERCADOS</t>
  </si>
  <si>
    <t>C-310-506-1-0-6</t>
  </si>
  <si>
    <t>COMUNICACIONES, MERCADEO, EVENTOS ESTRATÉGICOS Y PARTICIPACIÓN CIUDADANA</t>
  </si>
  <si>
    <t>C-310-506-1-0-9</t>
  </si>
  <si>
    <t>GMF 41000</t>
  </si>
  <si>
    <t>410</t>
  </si>
  <si>
    <t>C-410-506-5-0-9</t>
  </si>
  <si>
    <t>Reservas</t>
  </si>
  <si>
    <t>A-1-0-1-5-47</t>
  </si>
  <si>
    <t>47</t>
  </si>
  <si>
    <t>PRIMA DE COORDINACION</t>
  </si>
  <si>
    <t>Cuentas x Pagar</t>
  </si>
  <si>
    <t>A-1-0-1-10</t>
  </si>
  <si>
    <t>OTROS GASTOS PERSONALES - PREVIO CONCEPTO DGPPN</t>
  </si>
  <si>
    <t>29</t>
  </si>
  <si>
    <t>A-5-1-2-1-0-29</t>
  </si>
  <si>
    <t>ACUMULADO</t>
  </si>
  <si>
    <t>DIVULGACION Y PROMOCION DE LOS RECURSOS HIDROCARBURIFEROS COLOMBIANOS - PREVIO CONCEPTO DNP</t>
  </si>
  <si>
    <t>DESARROLLO DE LA EVALUACION DEL POTENCIAL DE HIDROCARBUROS DEL PAIS - PREVIO CONCEPTO DNP</t>
  </si>
  <si>
    <t>FORTALECIMIENTO DE LA GESTIÓN ARTICULADA PARA LA SOSTENIBILIDAD DEL SECTOR DE HIDROCARBUROS</t>
  </si>
  <si>
    <t>A-3-6-1-1-1</t>
  </si>
  <si>
    <t>CONCILIACIONES</t>
  </si>
  <si>
    <t>A-3-6-1-1-2</t>
  </si>
  <si>
    <t>SENTENCIAS</t>
  </si>
  <si>
    <t>ADQUISICION DE INFORMACION</t>
  </si>
  <si>
    <t>INTEGRACION LA INFORMACION TECNICA</t>
  </si>
  <si>
    <t>MEJORAMIENTO DE INFORMACION TECNICA</t>
  </si>
  <si>
    <t>GMF 4*1000</t>
  </si>
  <si>
    <t>C-410-506-7-0-1</t>
  </si>
  <si>
    <t>MECANISMOS DE ARTICULACION</t>
  </si>
  <si>
    <t>C-410-506-7-0-2</t>
  </si>
  <si>
    <t>CONOCIMIENTO AMBIENTAL Y SOCIAL</t>
  </si>
  <si>
    <t>C-410-506-7-0-9</t>
  </si>
  <si>
    <t>C-410-506-6-21</t>
  </si>
  <si>
    <t>C-410-506-7-20</t>
  </si>
  <si>
    <t>A-3-6-1-1-3</t>
  </si>
  <si>
    <t>LAUDOS ARBITRALES</t>
  </si>
  <si>
    <t>27</t>
  </si>
  <si>
    <t>VALOR MAXIMO A CONSTITUIR</t>
  </si>
  <si>
    <t>VALOR CONSTITUIDO</t>
  </si>
  <si>
    <t>A-3-2-1-17</t>
  </si>
  <si>
    <t>2106</t>
  </si>
  <si>
    <t>1900</t>
  </si>
  <si>
    <t>DESARROLLO DE LA EVALUACIÓN DEL POTENCIAL DE HIDROCARBUROS DEL PAÍS</t>
  </si>
  <si>
    <t>ARRENDAMIENTOS BIENES INMUEBLES</t>
  </si>
  <si>
    <t>A-5-1-2-1-0-16</t>
  </si>
  <si>
    <t>PORMOCIÓN Y DIVULGACIÓN</t>
  </si>
  <si>
    <t>ADQUISICIÓN DE INFORMACIÓN</t>
  </si>
  <si>
    <t>INTEGRACIÓN LA INFORMACIÓN TÉCNICA</t>
  </si>
  <si>
    <t>MEJORAMIENTO DE INFORMACIÓN TÉCNICA</t>
  </si>
  <si>
    <t>Mantenimiento de bienes inmuebles</t>
  </si>
  <si>
    <t>Mantenimiento de bienes muebles, equipos y enseres</t>
  </si>
  <si>
    <t>Mantenimiento equipo de navegacion y transporte</t>
  </si>
  <si>
    <t>Servicio de aseo</t>
  </si>
  <si>
    <t>Servicio de cafeteria y restaurante</t>
  </si>
  <si>
    <t>Servicio de seguridad y vigilancia</t>
  </si>
  <si>
    <t>Mantenimiento de otros bienes</t>
  </si>
  <si>
    <t>Promoción y divulgación</t>
  </si>
  <si>
    <t>Viáticos y gastos de viaje</t>
  </si>
  <si>
    <t>Enero-Enero</t>
  </si>
  <si>
    <t>C-410-506-7</t>
  </si>
  <si>
    <t>C-410-506-6-0-1-21</t>
  </si>
  <si>
    <t>C-410-506-6-0-2-21</t>
  </si>
  <si>
    <t>C-410-506-6-0-9-21</t>
  </si>
  <si>
    <t>C-410-506-6-0-3-21</t>
  </si>
  <si>
    <t>Febrero</t>
  </si>
  <si>
    <t>Otros Impuestos</t>
  </si>
  <si>
    <t>INTERSUBSECTORIAL MINAS Y ENERGÍA</t>
  </si>
  <si>
    <t>C-2103-1900-1-20</t>
  </si>
  <si>
    <t>2103</t>
  </si>
  <si>
    <t>C-2103-1900-2-20</t>
  </si>
  <si>
    <t>C-2103-1900-3-20</t>
  </si>
  <si>
    <t>ADECUACIÓN DEL MODELO DE PROMOCIÓN DE LOS RECURSOS HIDROCARBURIFEROS FRENTE A LOS FACTORES EXTERNOS</t>
  </si>
  <si>
    <t>C-2106-1900-1-20</t>
  </si>
  <si>
    <t>C-2106-1900-1-21</t>
  </si>
  <si>
    <t>C-2199-1900-1-20</t>
  </si>
  <si>
    <t>2199</t>
  </si>
  <si>
    <t>C-2103-1900-2-0-1-20</t>
  </si>
  <si>
    <t>C-2103-1900-2-0-2-20</t>
  </si>
  <si>
    <t>GESTION SOCIO AMBIENTAL</t>
  </si>
  <si>
    <t>C-2103-1900-2-0-3-20</t>
  </si>
  <si>
    <t>PROCESOS DE COMUNICACIÓN Y PARTICIPACION</t>
  </si>
  <si>
    <t>C-2103-1900-2-0-4-20</t>
  </si>
  <si>
    <t>C-2103-1900-2-0-9-20</t>
  </si>
  <si>
    <t>C-2106-1900-1-0-1-20</t>
  </si>
  <si>
    <t>C-2106-1900-1-0-1-21</t>
  </si>
  <si>
    <t>C-2106-1900-1-0-2-21</t>
  </si>
  <si>
    <t>C-2106-1900-1-0-3-21</t>
  </si>
  <si>
    <t>C-2106-1900-1-0-9-20</t>
  </si>
  <si>
    <t>C-2106-1900-1-0-9-21</t>
  </si>
  <si>
    <t>TOTAL</t>
  </si>
  <si>
    <t>A-1-0-5-1</t>
  </si>
  <si>
    <t>A-1-0-5-2</t>
  </si>
  <si>
    <t>A-2</t>
  </si>
  <si>
    <t>A-2-0-3-50</t>
  </si>
  <si>
    <t>A-2-0-3-51</t>
  </si>
  <si>
    <t>A-2-0-4-1</t>
  </si>
  <si>
    <t>A-2-0-4-2</t>
  </si>
  <si>
    <t>A-2-0-4-4</t>
  </si>
  <si>
    <t>A-2-0-4-5</t>
  </si>
  <si>
    <t>A-2-0-4-6</t>
  </si>
  <si>
    <t>A-2-0-4-7</t>
  </si>
  <si>
    <t>A-2-0-4-8</t>
  </si>
  <si>
    <t>A-2-0-4-9</t>
  </si>
  <si>
    <t>A-2-0-4-10</t>
  </si>
  <si>
    <t>A-2-0-4-11</t>
  </si>
  <si>
    <t>A-2-0-4-17</t>
  </si>
  <si>
    <t>A-2-0-4-21</t>
  </si>
  <si>
    <t>A-2-0-4-41</t>
  </si>
  <si>
    <t>A-3</t>
  </si>
  <si>
    <t>A-3-2</t>
  </si>
  <si>
    <t>A-3-2-1</t>
  </si>
  <si>
    <t>A-3-6</t>
  </si>
  <si>
    <t>A-5-1</t>
  </si>
  <si>
    <t>A-3-6-1</t>
  </si>
  <si>
    <t>A-5</t>
  </si>
  <si>
    <t>A-5-1-2</t>
  </si>
  <si>
    <t>C-2103-1900</t>
  </si>
  <si>
    <t>C-2106-1900-1-</t>
  </si>
  <si>
    <t>C-2106-1900-1</t>
  </si>
  <si>
    <t>A-1</t>
  </si>
  <si>
    <t>A-1-0-1</t>
  </si>
  <si>
    <t>C-2103-1900-2-0-1</t>
  </si>
  <si>
    <t>C-2103-1900-2-0-2</t>
  </si>
  <si>
    <t>C-2103-1900-2-0-3</t>
  </si>
  <si>
    <t>C-2103-1900-2-0-4</t>
  </si>
  <si>
    <t>GESTION DE LA INFORMACIÓN EN EL SECTOR MINERO ENERGETICO</t>
  </si>
  <si>
    <t>EQUIPO DE COMUNICACIONES</t>
  </si>
  <si>
    <t>MANTENIMIENTO DE SOFTWARE</t>
  </si>
  <si>
    <t>CONOCIMIENTO CIENTIFICO Y TENCOLOGICO</t>
  </si>
  <si>
    <t>EVENTOS DE FORMACION Y CAPACITACION</t>
  </si>
  <si>
    <t>SEGMENTAR EL MERCADO</t>
  </si>
  <si>
    <t>DIVULGACION Y PROMOCION POETENCIAL HIDROCARBUROS</t>
  </si>
  <si>
    <t>FLEXIBILIZAR PROCESO DE ADJUDICACION</t>
  </si>
  <si>
    <t>SISTEMA DE INFORMACION INTEGRADOS</t>
  </si>
  <si>
    <t>Equipos de Comunicaciones</t>
  </si>
  <si>
    <t>Mantenimiento de Software</t>
  </si>
  <si>
    <t>A-2-0-4-1-26</t>
  </si>
  <si>
    <t>26</t>
  </si>
  <si>
    <t>A-2-0-4-5-13</t>
  </si>
  <si>
    <t>C-2103-1900-1-0-1</t>
  </si>
  <si>
    <t>C-2103-1900-1-0-2</t>
  </si>
  <si>
    <t>C-2103-1900-1-0-9</t>
  </si>
  <si>
    <t>C-2103-1900-3-0-1</t>
  </si>
  <si>
    <t>C-2103-1900-3-0-2</t>
  </si>
  <si>
    <t>C-2103-1900-3-0-3</t>
  </si>
  <si>
    <t>C-2103-1900-3-0-9</t>
  </si>
  <si>
    <t>C-2199-1900-1-0-1</t>
  </si>
  <si>
    <t>C-2199-1900-1-0-2</t>
  </si>
  <si>
    <t>C-2199-1900-1-0-3</t>
  </si>
  <si>
    <t>C-2199-1900-1-0-9</t>
  </si>
  <si>
    <t>C-2103-1900-2-0-9</t>
  </si>
  <si>
    <t>C-2106-1900-1-0-1</t>
  </si>
  <si>
    <t>C-2106-1900-1-0-2</t>
  </si>
  <si>
    <t>C-2106-1900-1-0-3</t>
  </si>
  <si>
    <t>C-2106-1900-1-0-9</t>
  </si>
  <si>
    <t>DICIEMBRE</t>
  </si>
  <si>
    <t>EJECUCION PRESUPUESTAL DE GASTOS VIGENCIA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</si>
</sst>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&quot;$&quot;\ #,##0.00_);\(&quot;$&quot;\ #,##0.00\)"/>
    <numFmt numFmtId="165" formatCode="_(* #,##0.00_);_(* \(#,##0.00\);_(* &quot;-&quot;??_);_(@_)"/>
    <numFmt numFmtId="166" formatCode="00"/>
    <numFmt numFmtId="167" formatCode="000"/>
    <numFmt numFmtId="168" formatCode="d/mm/yyyy;@"/>
    <numFmt numFmtId="169" formatCode="_-* #,##0_-;\-* #,##0_-;_-* &quot;-&quot;??_-;_-@_-"/>
    <numFmt numFmtId="170" formatCode="[$-1240A]&quot;$&quot;\ #,##0.00;\(&quot;$&quot;\ #,##0.00\)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b/>
      <sz val="5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0"/>
      <name val="Calibri"/>
      <family val="2"/>
      <scheme val="minor"/>
    </font>
    <font>
      <i/>
      <sz val="12"/>
      <name val="Arial"/>
      <family val="2"/>
    </font>
    <font>
      <sz val="8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2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1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</cellStyleXfs>
  <cellXfs count="227">
    <xf numFmtId="0" fontId="0" fillId="0" borderId="0" xfId="0"/>
    <xf numFmtId="0" fontId="7" fillId="0" borderId="17" xfId="2" applyNumberFormat="1" applyFont="1" applyFill="1" applyBorder="1" applyAlignment="1">
      <alignment horizontal="center" vertical="center"/>
    </xf>
    <xf numFmtId="0" fontId="7" fillId="0" borderId="18" xfId="2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7" xfId="2" applyNumberFormat="1" applyFont="1" applyFill="1" applyBorder="1" applyAlignment="1">
      <alignment horizontal="center" vertical="center"/>
    </xf>
    <xf numFmtId="166" fontId="6" fillId="0" borderId="17" xfId="2" applyNumberFormat="1" applyFont="1" applyFill="1" applyBorder="1" applyAlignment="1">
      <alignment horizontal="center" vertical="center"/>
    </xf>
    <xf numFmtId="49" fontId="5" fillId="0" borderId="12" xfId="2" applyNumberFormat="1" applyFont="1" applyFill="1" applyBorder="1" applyAlignment="1">
      <alignment horizontal="center" vertical="center"/>
    </xf>
    <xf numFmtId="49" fontId="5" fillId="0" borderId="13" xfId="2" applyNumberFormat="1" applyFont="1" applyFill="1" applyBorder="1" applyAlignment="1">
      <alignment horizontal="center" vertical="center"/>
    </xf>
    <xf numFmtId="49" fontId="5" fillId="0" borderId="14" xfId="2" applyNumberFormat="1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wrapText="1"/>
    </xf>
    <xf numFmtId="40" fontId="3" fillId="0" borderId="0" xfId="2" applyNumberFormat="1" applyFont="1" applyFill="1" applyBorder="1" applyAlignment="1"/>
    <xf numFmtId="49" fontId="4" fillId="0" borderId="0" xfId="2" applyNumberFormat="1" applyFont="1" applyFill="1" applyBorder="1" applyAlignment="1"/>
    <xf numFmtId="49" fontId="4" fillId="0" borderId="23" xfId="2" applyNumberFormat="1" applyFont="1" applyFill="1" applyBorder="1" applyAlignment="1"/>
    <xf numFmtId="49" fontId="3" fillId="0" borderId="7" xfId="2" applyNumberFormat="1" applyFont="1" applyFill="1" applyBorder="1" applyAlignment="1">
      <alignment wrapText="1"/>
    </xf>
    <xf numFmtId="40" fontId="3" fillId="0" borderId="7" xfId="2" applyNumberFormat="1" applyFont="1" applyFill="1" applyBorder="1" applyAlignment="1"/>
    <xf numFmtId="167" fontId="3" fillId="0" borderId="7" xfId="2" applyNumberFormat="1" applyFont="1" applyFill="1" applyBorder="1"/>
    <xf numFmtId="40" fontId="1" fillId="0" borderId="0" xfId="2" applyNumberFormat="1" applyFont="1" applyFill="1" applyBorder="1" applyAlignment="1"/>
    <xf numFmtId="168" fontId="5" fillId="0" borderId="0" xfId="2" applyNumberFormat="1" applyFont="1" applyFill="1" applyBorder="1" applyAlignment="1">
      <alignment horizontal="right"/>
    </xf>
    <xf numFmtId="0" fontId="7" fillId="0" borderId="17" xfId="2" applyFont="1" applyFill="1" applyBorder="1" applyAlignment="1">
      <alignment vertical="center" wrapText="1"/>
    </xf>
    <xf numFmtId="49" fontId="6" fillId="0" borderId="17" xfId="2" applyNumberFormat="1" applyFont="1" applyFill="1" applyBorder="1" applyAlignment="1">
      <alignment horizontal="left" vertical="center" wrapText="1"/>
    </xf>
    <xf numFmtId="49" fontId="7" fillId="0" borderId="17" xfId="2" applyNumberFormat="1" applyFont="1" applyFill="1" applyBorder="1" applyAlignment="1">
      <alignment horizontal="left" vertical="center" wrapText="1"/>
    </xf>
    <xf numFmtId="49" fontId="9" fillId="0" borderId="12" xfId="2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/>
    </xf>
    <xf numFmtId="0" fontId="2" fillId="0" borderId="0" xfId="2" applyFont="1" applyFill="1" applyBorder="1"/>
    <xf numFmtId="0" fontId="2" fillId="0" borderId="0" xfId="2" applyFont="1" applyFill="1"/>
    <xf numFmtId="49" fontId="5" fillId="0" borderId="6" xfId="2" applyNumberFormat="1" applyFont="1" applyFill="1" applyBorder="1" applyAlignment="1">
      <alignment vertical="center"/>
    </xf>
    <xf numFmtId="49" fontId="5" fillId="0" borderId="7" xfId="2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horizontal="left" wrapText="1"/>
    </xf>
    <xf numFmtId="49" fontId="5" fillId="0" borderId="7" xfId="2" applyNumberFormat="1" applyFont="1" applyFill="1" applyBorder="1"/>
    <xf numFmtId="167" fontId="5" fillId="0" borderId="7" xfId="2" applyNumberFormat="1" applyFont="1" applyFill="1" applyBorder="1"/>
    <xf numFmtId="0" fontId="2" fillId="0" borderId="7" xfId="2" applyFont="1" applyFill="1" applyBorder="1"/>
    <xf numFmtId="167" fontId="5" fillId="0" borderId="7" xfId="2" applyNumberFormat="1" applyFont="1" applyFill="1" applyBorder="1" applyAlignment="1">
      <alignment horizontal="right"/>
    </xf>
    <xf numFmtId="168" fontId="5" fillId="0" borderId="7" xfId="2" applyNumberFormat="1" applyFont="1" applyFill="1" applyBorder="1" applyAlignment="1"/>
    <xf numFmtId="167" fontId="5" fillId="0" borderId="7" xfId="2" applyNumberFormat="1" applyFont="1" applyFill="1" applyBorder="1" applyAlignment="1"/>
    <xf numFmtId="167" fontId="5" fillId="0" borderId="7" xfId="2" applyNumberFormat="1" applyFont="1" applyFill="1" applyBorder="1" applyAlignment="1">
      <alignment horizontal="left"/>
    </xf>
    <xf numFmtId="168" fontId="5" fillId="0" borderId="8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center" vertical="center" wrapText="1"/>
    </xf>
    <xf numFmtId="1" fontId="9" fillId="0" borderId="12" xfId="2" applyNumberFormat="1" applyFont="1" applyFill="1" applyBorder="1" applyAlignment="1">
      <alignment horizontal="center" vertical="center"/>
    </xf>
    <xf numFmtId="0" fontId="3" fillId="0" borderId="0" xfId="2" applyFont="1" applyFill="1"/>
    <xf numFmtId="10" fontId="5" fillId="0" borderId="0" xfId="3" applyNumberFormat="1" applyFont="1" applyFill="1" applyBorder="1" applyAlignment="1"/>
    <xf numFmtId="0" fontId="10" fillId="0" borderId="0" xfId="2" applyFont="1" applyFill="1" applyAlignment="1">
      <alignment horizontal="center"/>
    </xf>
    <xf numFmtId="1" fontId="6" fillId="0" borderId="18" xfId="2" applyNumberFormat="1" applyFont="1" applyFill="1" applyBorder="1" applyAlignment="1">
      <alignment horizontal="center" vertical="center"/>
    </xf>
    <xf numFmtId="1" fontId="6" fillId="0" borderId="17" xfId="2" applyNumberFormat="1" applyFont="1" applyFill="1" applyBorder="1" applyAlignment="1">
      <alignment horizontal="center" vertical="center"/>
    </xf>
    <xf numFmtId="49" fontId="6" fillId="0" borderId="17" xfId="2" applyNumberFormat="1" applyFont="1" applyFill="1" applyBorder="1" applyAlignment="1">
      <alignment horizontal="center" vertical="center"/>
    </xf>
    <xf numFmtId="0" fontId="10" fillId="0" borderId="0" xfId="2" applyFont="1" applyFill="1"/>
    <xf numFmtId="49" fontId="6" fillId="0" borderId="17" xfId="2" applyNumberFormat="1" applyFont="1" applyFill="1" applyBorder="1" applyAlignment="1">
      <alignment vertical="center" wrapText="1"/>
    </xf>
    <xf numFmtId="1" fontId="7" fillId="0" borderId="18" xfId="2" applyNumberFormat="1" applyFont="1" applyFill="1" applyBorder="1" applyAlignment="1">
      <alignment horizontal="center" vertical="center"/>
    </xf>
    <xf numFmtId="1" fontId="7" fillId="0" borderId="17" xfId="2" applyNumberFormat="1" applyFont="1" applyFill="1" applyBorder="1" applyAlignment="1">
      <alignment horizontal="center" vertical="center"/>
    </xf>
    <xf numFmtId="49" fontId="7" fillId="0" borderId="17" xfId="2" applyNumberFormat="1" applyFont="1" applyFill="1" applyBorder="1" applyAlignment="1">
      <alignment horizontal="center" vertical="center"/>
    </xf>
    <xf numFmtId="49" fontId="7" fillId="0" borderId="17" xfId="2" applyNumberFormat="1" applyFont="1" applyFill="1" applyBorder="1" applyAlignment="1">
      <alignment vertical="center" wrapText="1"/>
    </xf>
    <xf numFmtId="10" fontId="2" fillId="0" borderId="0" xfId="3" applyNumberFormat="1" applyFont="1" applyFill="1" applyBorder="1" applyAlignment="1"/>
    <xf numFmtId="0" fontId="11" fillId="0" borderId="0" xfId="2" applyFont="1" applyFill="1"/>
    <xf numFmtId="0" fontId="6" fillId="0" borderId="17" xfId="2" applyNumberFormat="1" applyFont="1" applyFill="1" applyBorder="1" applyAlignment="1">
      <alignment horizontal="center" vertical="center"/>
    </xf>
    <xf numFmtId="10" fontId="5" fillId="0" borderId="0" xfId="3" applyNumberFormat="1" applyFont="1" applyFill="1" applyBorder="1"/>
    <xf numFmtId="10" fontId="5" fillId="0" borderId="0" xfId="2" applyNumberFormat="1" applyFont="1" applyFill="1" applyBorder="1" applyAlignment="1">
      <alignment horizontal="right" vertical="center"/>
    </xf>
    <xf numFmtId="0" fontId="10" fillId="0" borderId="0" xfId="2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10" fontId="5" fillId="0" borderId="0" xfId="2" applyNumberFormat="1" applyFont="1" applyFill="1" applyBorder="1" applyAlignment="1">
      <alignment horizontal="right"/>
    </xf>
    <xf numFmtId="0" fontId="6" fillId="0" borderId="17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vertical="center" wrapText="1"/>
    </xf>
    <xf numFmtId="0" fontId="6" fillId="0" borderId="18" xfId="2" applyNumberFormat="1" applyFont="1" applyFill="1" applyBorder="1" applyAlignment="1">
      <alignment horizontal="center" vertical="center"/>
    </xf>
    <xf numFmtId="40" fontId="6" fillId="0" borderId="17" xfId="2" applyNumberFormat="1" applyFont="1" applyFill="1" applyBorder="1" applyAlignment="1">
      <alignment vertical="center"/>
    </xf>
    <xf numFmtId="0" fontId="7" fillId="0" borderId="17" xfId="2" applyFont="1" applyFill="1" applyBorder="1" applyAlignment="1">
      <alignment horizontal="center" vertical="center" wrapText="1"/>
    </xf>
    <xf numFmtId="40" fontId="7" fillId="0" borderId="17" xfId="2" applyNumberFormat="1" applyFont="1" applyFill="1" applyBorder="1" applyAlignment="1">
      <alignment vertical="center"/>
    </xf>
    <xf numFmtId="10" fontId="5" fillId="0" borderId="0" xfId="3" applyNumberFormat="1" applyFont="1" applyFill="1" applyBorder="1" applyAlignment="1">
      <alignment horizontal="right"/>
    </xf>
    <xf numFmtId="0" fontId="10" fillId="0" borderId="0" xfId="2" applyFont="1" applyFill="1" applyAlignment="1">
      <alignment horizontal="right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horizontal="right" vertical="center"/>
    </xf>
    <xf numFmtId="49" fontId="3" fillId="0" borderId="4" xfId="2" applyNumberFormat="1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/>
    <xf numFmtId="0" fontId="13" fillId="0" borderId="5" xfId="2" applyFont="1" applyFill="1" applyBorder="1"/>
    <xf numFmtId="0" fontId="13" fillId="0" borderId="0" xfId="2" applyFont="1" applyFill="1"/>
    <xf numFmtId="3" fontId="14" fillId="0" borderId="0" xfId="2" applyNumberFormat="1" applyFont="1" applyFill="1" applyBorder="1" applyAlignment="1"/>
    <xf numFmtId="3" fontId="12" fillId="0" borderId="0" xfId="2" applyNumberFormat="1" applyFont="1" applyFill="1" applyBorder="1" applyAlignment="1"/>
    <xf numFmtId="38" fontId="3" fillId="0" borderId="0" xfId="2" applyNumberFormat="1" applyFont="1" applyFill="1" applyBorder="1" applyAlignment="1"/>
    <xf numFmtId="167" fontId="3" fillId="0" borderId="0" xfId="2" applyNumberFormat="1" applyFont="1" applyFill="1" applyBorder="1"/>
    <xf numFmtId="165" fontId="3" fillId="0" borderId="0" xfId="4" applyFont="1" applyFill="1" applyBorder="1"/>
    <xf numFmtId="2" fontId="3" fillId="0" borderId="0" xfId="4" applyNumberFormat="1" applyFont="1" applyFill="1" applyBorder="1"/>
    <xf numFmtId="43" fontId="3" fillId="0" borderId="0" xfId="1" applyFont="1" applyFill="1" applyBorder="1"/>
    <xf numFmtId="4" fontId="3" fillId="0" borderId="0" xfId="2" applyNumberFormat="1" applyFont="1" applyFill="1" applyBorder="1"/>
    <xf numFmtId="49" fontId="4" fillId="0" borderId="4" xfId="2" applyNumberFormat="1" applyFont="1" applyFill="1" applyBorder="1" applyAlignment="1">
      <alignment vertical="center"/>
    </xf>
    <xf numFmtId="49" fontId="4" fillId="0" borderId="0" xfId="2" applyNumberFormat="1" applyFont="1" applyFill="1" applyBorder="1" applyAlignment="1">
      <alignment vertical="center"/>
    </xf>
    <xf numFmtId="49" fontId="4" fillId="0" borderId="23" xfId="2" applyNumberFormat="1" applyFont="1" applyFill="1" applyBorder="1" applyAlignment="1">
      <alignment vertical="center"/>
    </xf>
    <xf numFmtId="49" fontId="3" fillId="0" borderId="7" xfId="2" applyNumberFormat="1" applyFont="1" applyFill="1" applyBorder="1" applyAlignment="1">
      <alignment horizontal="center" vertical="center"/>
    </xf>
    <xf numFmtId="0" fontId="13" fillId="0" borderId="7" xfId="2" applyFont="1" applyFill="1" applyBorder="1"/>
    <xf numFmtId="0" fontId="13" fillId="0" borderId="8" xfId="2" applyFont="1" applyFill="1" applyBorder="1"/>
    <xf numFmtId="0" fontId="13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wrapText="1"/>
    </xf>
    <xf numFmtId="4" fontId="3" fillId="0" borderId="0" xfId="2" applyNumberFormat="1" applyFont="1" applyFill="1"/>
    <xf numFmtId="4" fontId="7" fillId="0" borderId="0" xfId="2" applyNumberFormat="1" applyFont="1" applyFill="1"/>
    <xf numFmtId="38" fontId="6" fillId="0" borderId="15" xfId="2" applyNumberFormat="1" applyFont="1" applyFill="1" applyBorder="1" applyAlignment="1">
      <alignment horizontal="right" vertical="center"/>
    </xf>
    <xf numFmtId="10" fontId="6" fillId="0" borderId="15" xfId="3" applyNumberFormat="1" applyFont="1" applyFill="1" applyBorder="1" applyAlignment="1">
      <alignment horizontal="right" vertical="center"/>
    </xf>
    <xf numFmtId="10" fontId="6" fillId="0" borderId="25" xfId="3" applyNumberFormat="1" applyFont="1" applyFill="1" applyBorder="1" applyAlignment="1">
      <alignment horizontal="right" vertical="center"/>
    </xf>
    <xf numFmtId="38" fontId="6" fillId="0" borderId="17" xfId="2" applyNumberFormat="1" applyFont="1" applyFill="1" applyBorder="1" applyAlignment="1">
      <alignment horizontal="right" vertical="center"/>
    </xf>
    <xf numFmtId="10" fontId="6" fillId="0" borderId="17" xfId="3" applyNumberFormat="1" applyFont="1" applyFill="1" applyBorder="1" applyAlignment="1">
      <alignment horizontal="right" vertical="center"/>
    </xf>
    <xf numFmtId="10" fontId="6" fillId="0" borderId="27" xfId="3" applyNumberFormat="1" applyFont="1" applyFill="1" applyBorder="1" applyAlignment="1">
      <alignment horizontal="right" vertical="center"/>
    </xf>
    <xf numFmtId="38" fontId="7" fillId="0" borderId="17" xfId="2" applyNumberFormat="1" applyFont="1" applyFill="1" applyBorder="1" applyAlignment="1">
      <alignment horizontal="right" vertical="center"/>
    </xf>
    <xf numFmtId="10" fontId="7" fillId="0" borderId="17" xfId="2" applyNumberFormat="1" applyFont="1" applyFill="1" applyBorder="1" applyAlignment="1">
      <alignment horizontal="right" vertical="center"/>
    </xf>
    <xf numFmtId="10" fontId="7" fillId="0" borderId="27" xfId="3" applyNumberFormat="1" applyFont="1" applyFill="1" applyBorder="1" applyAlignment="1">
      <alignment horizontal="right" vertical="center"/>
    </xf>
    <xf numFmtId="10" fontId="6" fillId="0" borderId="17" xfId="2" applyNumberFormat="1" applyFont="1" applyFill="1" applyBorder="1" applyAlignment="1">
      <alignment horizontal="right" vertical="center"/>
    </xf>
    <xf numFmtId="10" fontId="6" fillId="0" borderId="27" xfId="2" applyNumberFormat="1" applyFont="1" applyFill="1" applyBorder="1" applyAlignment="1">
      <alignment horizontal="right" vertical="center"/>
    </xf>
    <xf numFmtId="10" fontId="7" fillId="0" borderId="27" xfId="2" applyNumberFormat="1" applyFont="1" applyFill="1" applyBorder="1" applyAlignment="1">
      <alignment horizontal="right" vertical="center"/>
    </xf>
    <xf numFmtId="9" fontId="6" fillId="0" borderId="17" xfId="3" applyFont="1" applyFill="1" applyBorder="1" applyAlignment="1">
      <alignment horizontal="right" vertical="center"/>
    </xf>
    <xf numFmtId="3" fontId="6" fillId="0" borderId="17" xfId="2" applyNumberFormat="1" applyFont="1" applyFill="1" applyBorder="1" applyAlignment="1">
      <alignment horizontal="right" vertical="center" wrapText="1"/>
    </xf>
    <xf numFmtId="38" fontId="6" fillId="0" borderId="22" xfId="2" applyNumberFormat="1" applyFont="1" applyFill="1" applyBorder="1" applyAlignment="1">
      <alignment horizontal="right" vertical="center"/>
    </xf>
    <xf numFmtId="10" fontId="6" fillId="0" borderId="9" xfId="2" applyNumberFormat="1" applyFont="1" applyFill="1" applyBorder="1" applyAlignment="1">
      <alignment horizontal="right" vertical="center"/>
    </xf>
    <xf numFmtId="10" fontId="6" fillId="0" borderId="22" xfId="2" applyNumberFormat="1" applyFont="1" applyFill="1" applyBorder="1" applyAlignment="1">
      <alignment horizontal="right" vertical="center"/>
    </xf>
    <xf numFmtId="0" fontId="15" fillId="0" borderId="32" xfId="5" applyNumberFormat="1" applyFont="1" applyFill="1" applyBorder="1" applyAlignment="1">
      <alignment horizontal="center" vertical="center" wrapText="1" readingOrder="1"/>
    </xf>
    <xf numFmtId="0" fontId="15" fillId="0" borderId="0" xfId="5" applyNumberFormat="1" applyFont="1" applyFill="1" applyBorder="1" applyAlignment="1">
      <alignment horizontal="center" vertical="center" wrapText="1" readingOrder="1"/>
    </xf>
    <xf numFmtId="0" fontId="16" fillId="0" borderId="0" xfId="5" applyFont="1" applyFill="1" applyBorder="1"/>
    <xf numFmtId="0" fontId="17" fillId="0" borderId="0" xfId="5" applyFont="1" applyFill="1" applyBorder="1"/>
    <xf numFmtId="0" fontId="18" fillId="0" borderId="32" xfId="0" applyNumberFormat="1" applyFont="1" applyFill="1" applyBorder="1" applyAlignment="1">
      <alignment horizontal="center" vertical="center" wrapText="1" readingOrder="1"/>
    </xf>
    <xf numFmtId="0" fontId="18" fillId="0" borderId="32" xfId="0" applyNumberFormat="1" applyFont="1" applyFill="1" applyBorder="1" applyAlignment="1">
      <alignment horizontal="left" vertical="center" wrapText="1" readingOrder="1"/>
    </xf>
    <xf numFmtId="0" fontId="18" fillId="0" borderId="32" xfId="0" applyNumberFormat="1" applyFont="1" applyFill="1" applyBorder="1" applyAlignment="1">
      <alignment vertical="center" wrapText="1" readingOrder="1"/>
    </xf>
    <xf numFmtId="170" fontId="18" fillId="0" borderId="32" xfId="0" applyNumberFormat="1" applyFont="1" applyFill="1" applyBorder="1" applyAlignment="1">
      <alignment horizontal="right" vertical="center" wrapText="1" readingOrder="1"/>
    </xf>
    <xf numFmtId="0" fontId="16" fillId="0" borderId="0" xfId="0" applyFont="1" applyFill="1" applyBorder="1"/>
    <xf numFmtId="169" fontId="12" fillId="0" borderId="0" xfId="1" applyNumberFormat="1" applyFont="1" applyFill="1" applyBorder="1" applyAlignment="1"/>
    <xf numFmtId="4" fontId="12" fillId="0" borderId="0" xfId="1" applyNumberFormat="1" applyFont="1" applyFill="1" applyBorder="1" applyAlignment="1"/>
    <xf numFmtId="4" fontId="12" fillId="0" borderId="0" xfId="1" applyNumberFormat="1" applyFont="1" applyFill="1" applyBorder="1"/>
    <xf numFmtId="4" fontId="12" fillId="0" borderId="0" xfId="3" applyNumberFormat="1" applyFont="1" applyFill="1" applyBorder="1"/>
    <xf numFmtId="3" fontId="17" fillId="0" borderId="0" xfId="5" applyNumberFormat="1" applyFont="1" applyFill="1" applyBorder="1"/>
    <xf numFmtId="0" fontId="19" fillId="0" borderId="32" xfId="0" applyNumberFormat="1" applyFont="1" applyFill="1" applyBorder="1" applyAlignment="1">
      <alignment horizontal="center" vertical="center" wrapText="1" readingOrder="1"/>
    </xf>
    <xf numFmtId="0" fontId="19" fillId="0" borderId="32" xfId="0" applyNumberFormat="1" applyFont="1" applyFill="1" applyBorder="1" applyAlignment="1">
      <alignment horizontal="left" vertical="center" wrapText="1" readingOrder="1"/>
    </xf>
    <xf numFmtId="0" fontId="19" fillId="0" borderId="32" xfId="0" applyNumberFormat="1" applyFont="1" applyFill="1" applyBorder="1" applyAlignment="1">
      <alignment vertical="center" wrapText="1" readingOrder="1"/>
    </xf>
    <xf numFmtId="170" fontId="19" fillId="0" borderId="32" xfId="0" applyNumberFormat="1" applyFont="1" applyFill="1" applyBorder="1" applyAlignment="1">
      <alignment horizontal="right" vertical="center" wrapText="1" readingOrder="1"/>
    </xf>
    <xf numFmtId="0" fontId="20" fillId="0" borderId="0" xfId="0" applyFont="1" applyFill="1" applyBorder="1"/>
    <xf numFmtId="0" fontId="21" fillId="0" borderId="32" xfId="0" applyNumberFormat="1" applyFont="1" applyFill="1" applyBorder="1" applyAlignment="1">
      <alignment horizontal="center" vertical="center" wrapText="1" readingOrder="1"/>
    </xf>
    <xf numFmtId="0" fontId="21" fillId="0" borderId="0" xfId="0" applyNumberFormat="1" applyFont="1" applyFill="1" applyBorder="1" applyAlignment="1">
      <alignment horizontal="center" vertical="center" wrapText="1" readingOrder="1"/>
    </xf>
    <xf numFmtId="0" fontId="22" fillId="0" borderId="32" xfId="0" applyNumberFormat="1" applyFont="1" applyFill="1" applyBorder="1" applyAlignment="1">
      <alignment horizontal="center" vertical="center" wrapText="1" readingOrder="1"/>
    </xf>
    <xf numFmtId="0" fontId="23" fillId="0" borderId="32" xfId="0" applyNumberFormat="1" applyFont="1" applyFill="1" applyBorder="1" applyAlignment="1">
      <alignment horizontal="center" vertical="center" wrapText="1" readingOrder="1"/>
    </xf>
    <xf numFmtId="0" fontId="23" fillId="0" borderId="32" xfId="0" applyNumberFormat="1" applyFont="1" applyFill="1" applyBorder="1" applyAlignment="1">
      <alignment horizontal="left" vertical="center" wrapText="1" readingOrder="1"/>
    </xf>
    <xf numFmtId="0" fontId="23" fillId="0" borderId="32" xfId="0" applyNumberFormat="1" applyFont="1" applyFill="1" applyBorder="1" applyAlignment="1">
      <alignment vertical="center" wrapText="1" readingOrder="1"/>
    </xf>
    <xf numFmtId="170" fontId="23" fillId="0" borderId="32" xfId="0" applyNumberFormat="1" applyFont="1" applyFill="1" applyBorder="1" applyAlignment="1">
      <alignment horizontal="right" vertical="center" wrapText="1" readingOrder="1"/>
    </xf>
    <xf numFmtId="0" fontId="23" fillId="0" borderId="32" xfId="0" applyNumberFormat="1" applyFont="1" applyFill="1" applyBorder="1" applyAlignment="1">
      <alignment horizontal="right" vertical="center" wrapText="1" readingOrder="1"/>
    </xf>
    <xf numFmtId="10" fontId="7" fillId="0" borderId="17" xfId="3" applyNumberFormat="1" applyFont="1" applyFill="1" applyBorder="1" applyAlignment="1">
      <alignment horizontal="right" vertical="center"/>
    </xf>
    <xf numFmtId="10" fontId="2" fillId="0" borderId="0" xfId="3" applyNumberFormat="1" applyFont="1" applyFill="1" applyBorder="1" applyAlignment="1">
      <alignment vertical="center"/>
    </xf>
    <xf numFmtId="0" fontId="7" fillId="0" borderId="17" xfId="2" applyNumberFormat="1" applyFont="1" applyFill="1" applyBorder="1" applyAlignment="1">
      <alignment vertical="center" wrapText="1"/>
    </xf>
    <xf numFmtId="0" fontId="24" fillId="0" borderId="32" xfId="0" applyNumberFormat="1" applyFont="1" applyFill="1" applyBorder="1" applyAlignment="1">
      <alignment horizontal="center" vertical="center" wrapText="1" readingOrder="1"/>
    </xf>
    <xf numFmtId="0" fontId="24" fillId="0" borderId="0" xfId="0" applyNumberFormat="1" applyFont="1" applyFill="1" applyBorder="1" applyAlignment="1">
      <alignment horizontal="center" vertical="center" wrapText="1" readingOrder="1"/>
    </xf>
    <xf numFmtId="0" fontId="25" fillId="0" borderId="0" xfId="0" applyFont="1" applyFill="1" applyBorder="1"/>
    <xf numFmtId="0" fontId="26" fillId="0" borderId="32" xfId="0" applyNumberFormat="1" applyFont="1" applyFill="1" applyBorder="1" applyAlignment="1">
      <alignment horizontal="center" vertical="center" wrapText="1" readingOrder="1"/>
    </xf>
    <xf numFmtId="0" fontId="26" fillId="0" borderId="32" xfId="0" applyNumberFormat="1" applyFont="1" applyFill="1" applyBorder="1" applyAlignment="1">
      <alignment horizontal="left" vertical="center" wrapText="1" readingOrder="1"/>
    </xf>
    <xf numFmtId="0" fontId="26" fillId="0" borderId="32" xfId="0" applyNumberFormat="1" applyFont="1" applyFill="1" applyBorder="1" applyAlignment="1">
      <alignment vertical="center" wrapText="1" readingOrder="1"/>
    </xf>
    <xf numFmtId="0" fontId="26" fillId="0" borderId="32" xfId="0" applyNumberFormat="1" applyFont="1" applyFill="1" applyBorder="1" applyAlignment="1">
      <alignment horizontal="right" vertical="center" wrapText="1" readingOrder="1"/>
    </xf>
    <xf numFmtId="170" fontId="26" fillId="0" borderId="32" xfId="0" applyNumberFormat="1" applyFont="1" applyFill="1" applyBorder="1" applyAlignment="1">
      <alignment horizontal="right" vertical="center" wrapText="1" readingOrder="1"/>
    </xf>
    <xf numFmtId="0" fontId="26" fillId="2" borderId="32" xfId="0" applyNumberFormat="1" applyFont="1" applyFill="1" applyBorder="1" applyAlignment="1">
      <alignment horizontal="left" vertical="center" wrapText="1" readingOrder="1"/>
    </xf>
    <xf numFmtId="0" fontId="27" fillId="0" borderId="32" xfId="0" applyNumberFormat="1" applyFont="1" applyFill="1" applyBorder="1" applyAlignment="1">
      <alignment horizontal="center" vertical="center" wrapText="1" readingOrder="1"/>
    </xf>
    <xf numFmtId="0" fontId="27" fillId="0" borderId="32" xfId="0" applyNumberFormat="1" applyFont="1" applyFill="1" applyBorder="1" applyAlignment="1">
      <alignment horizontal="left" vertical="center" wrapText="1" readingOrder="1"/>
    </xf>
    <xf numFmtId="0" fontId="27" fillId="0" borderId="32" xfId="0" applyNumberFormat="1" applyFont="1" applyFill="1" applyBorder="1" applyAlignment="1">
      <alignment vertical="center" wrapText="1" readingOrder="1"/>
    </xf>
    <xf numFmtId="170" fontId="27" fillId="0" borderId="32" xfId="0" applyNumberFormat="1" applyFont="1" applyFill="1" applyBorder="1" applyAlignment="1">
      <alignment horizontal="right" vertical="center" wrapText="1" readingOrder="1"/>
    </xf>
    <xf numFmtId="0" fontId="6" fillId="0" borderId="17" xfId="2" applyFont="1" applyFill="1" applyBorder="1" applyAlignment="1">
      <alignment horizontal="center" vertical="center" wrapText="1"/>
    </xf>
    <xf numFmtId="49" fontId="6" fillId="0" borderId="17" xfId="2" applyNumberFormat="1" applyFont="1" applyFill="1" applyBorder="1" applyAlignment="1">
      <alignment horizontal="left" vertical="center"/>
    </xf>
    <xf numFmtId="49" fontId="7" fillId="0" borderId="17" xfId="2" applyNumberFormat="1" applyFont="1" applyFill="1" applyBorder="1" applyAlignment="1">
      <alignment horizontal="left" vertical="center"/>
    </xf>
    <xf numFmtId="0" fontId="6" fillId="0" borderId="17" xfId="2" applyNumberFormat="1" applyFont="1" applyFill="1" applyBorder="1" applyAlignment="1">
      <alignment horizontal="left" vertical="center"/>
    </xf>
    <xf numFmtId="0" fontId="7" fillId="0" borderId="17" xfId="2" applyNumberFormat="1" applyFont="1" applyFill="1" applyBorder="1" applyAlignment="1">
      <alignment horizontal="left" vertical="center"/>
    </xf>
    <xf numFmtId="166" fontId="7" fillId="0" borderId="17" xfId="2" applyNumberFormat="1" applyFont="1" applyFill="1" applyBorder="1" applyAlignment="1">
      <alignment horizontal="left" vertical="center"/>
    </xf>
    <xf numFmtId="166" fontId="6" fillId="0" borderId="17" xfId="2" applyNumberFormat="1" applyFont="1" applyFill="1" applyBorder="1" applyAlignment="1">
      <alignment horizontal="left" vertical="center"/>
    </xf>
    <xf numFmtId="0" fontId="6" fillId="0" borderId="17" xfId="2" applyFont="1" applyFill="1" applyBorder="1" applyAlignment="1">
      <alignment horizontal="left" vertical="center" wrapText="1"/>
    </xf>
    <xf numFmtId="0" fontId="7" fillId="0" borderId="17" xfId="2" applyFont="1" applyFill="1" applyBorder="1" applyAlignment="1">
      <alignment horizontal="left" vertical="center" wrapText="1"/>
    </xf>
    <xf numFmtId="0" fontId="18" fillId="3" borderId="32" xfId="0" applyNumberFormat="1" applyFont="1" applyFill="1" applyBorder="1" applyAlignment="1">
      <alignment horizontal="left" vertical="center" wrapText="1" readingOrder="1"/>
    </xf>
    <xf numFmtId="0" fontId="18" fillId="4" borderId="32" xfId="0" applyNumberFormat="1" applyFont="1" applyFill="1" applyBorder="1" applyAlignment="1">
      <alignment horizontal="center" vertical="center" wrapText="1" readingOrder="1"/>
    </xf>
    <xf numFmtId="0" fontId="18" fillId="4" borderId="32" xfId="0" applyNumberFormat="1" applyFont="1" applyFill="1" applyBorder="1" applyAlignment="1">
      <alignment horizontal="left" vertical="center" wrapText="1" readingOrder="1"/>
    </xf>
    <xf numFmtId="164" fontId="25" fillId="0" borderId="0" xfId="0" applyNumberFormat="1" applyFont="1" applyFill="1" applyBorder="1"/>
    <xf numFmtId="0" fontId="18" fillId="2" borderId="32" xfId="0" applyNumberFormat="1" applyFont="1" applyFill="1" applyBorder="1" applyAlignment="1">
      <alignment horizontal="center" vertical="center" wrapText="1" readingOrder="1"/>
    </xf>
    <xf numFmtId="0" fontId="18" fillId="2" borderId="32" xfId="0" applyNumberFormat="1" applyFont="1" applyFill="1" applyBorder="1" applyAlignment="1">
      <alignment horizontal="left" vertical="center" wrapText="1" readingOrder="1"/>
    </xf>
    <xf numFmtId="0" fontId="28" fillId="0" borderId="32" xfId="0" applyNumberFormat="1" applyFont="1" applyFill="1" applyBorder="1" applyAlignment="1">
      <alignment horizontal="left" vertical="center" wrapText="1" readingOrder="1"/>
    </xf>
    <xf numFmtId="0" fontId="28" fillId="4" borderId="32" xfId="0" applyNumberFormat="1" applyFont="1" applyFill="1" applyBorder="1" applyAlignment="1">
      <alignment horizontal="left" vertical="center" wrapText="1" readingOrder="1"/>
    </xf>
    <xf numFmtId="170" fontId="18" fillId="4" borderId="32" xfId="0" applyNumberFormat="1" applyFont="1" applyFill="1" applyBorder="1" applyAlignment="1">
      <alignment horizontal="right" vertical="center" wrapText="1" readingOrder="1"/>
    </xf>
    <xf numFmtId="0" fontId="28" fillId="0" borderId="32" xfId="0" applyNumberFormat="1" applyFont="1" applyFill="1" applyBorder="1" applyAlignment="1">
      <alignment horizontal="center" vertical="center" wrapText="1" readingOrder="1"/>
    </xf>
    <xf numFmtId="0" fontId="28" fillId="0" borderId="32" xfId="0" applyNumberFormat="1" applyFont="1" applyFill="1" applyBorder="1" applyAlignment="1">
      <alignment vertical="center" wrapText="1" readingOrder="1"/>
    </xf>
    <xf numFmtId="170" fontId="29" fillId="0" borderId="32" xfId="0" applyNumberFormat="1" applyFont="1" applyFill="1" applyBorder="1" applyAlignment="1">
      <alignment horizontal="right" vertical="center" wrapText="1" readingOrder="1"/>
    </xf>
    <xf numFmtId="40" fontId="6" fillId="0" borderId="17" xfId="2" applyNumberFormat="1" applyFont="1" applyFill="1" applyBorder="1" applyAlignment="1">
      <alignment horizontal="right" vertical="center"/>
    </xf>
    <xf numFmtId="40" fontId="6" fillId="0" borderId="22" xfId="2" applyNumberFormat="1" applyFont="1" applyFill="1" applyBorder="1" applyAlignment="1">
      <alignment horizontal="right" vertical="center"/>
    </xf>
    <xf numFmtId="170" fontId="29" fillId="0" borderId="32" xfId="5" applyNumberFormat="1" applyFont="1" applyFill="1" applyBorder="1" applyAlignment="1">
      <alignment horizontal="right" vertical="center" wrapText="1" readingOrder="1"/>
    </xf>
    <xf numFmtId="170" fontId="29" fillId="0" borderId="32" xfId="5" applyNumberFormat="1" applyFont="1" applyFill="1" applyBorder="1" applyAlignment="1">
      <alignment horizontal="right" vertical="center" wrapText="1" readingOrder="1"/>
    </xf>
    <xf numFmtId="170" fontId="29" fillId="0" borderId="32" xfId="5" applyNumberFormat="1" applyFont="1" applyFill="1" applyBorder="1" applyAlignment="1">
      <alignment horizontal="right" vertical="center" wrapText="1" readingOrder="1"/>
    </xf>
    <xf numFmtId="49" fontId="9" fillId="0" borderId="13" xfId="2" applyNumberFormat="1" applyFont="1" applyFill="1" applyBorder="1" applyAlignment="1">
      <alignment horizontal="center" vertical="center"/>
    </xf>
    <xf numFmtId="49" fontId="9" fillId="0" borderId="14" xfId="2" applyNumberFormat="1" applyFont="1" applyFill="1" applyBorder="1" applyAlignment="1">
      <alignment horizontal="center" vertical="center"/>
    </xf>
    <xf numFmtId="170" fontId="31" fillId="0" borderId="32" xfId="0" applyNumberFormat="1" applyFont="1" applyFill="1" applyBorder="1" applyAlignment="1">
      <alignment horizontal="right" vertical="center" wrapText="1" readingOrder="1"/>
    </xf>
    <xf numFmtId="49" fontId="9" fillId="0" borderId="4" xfId="2" applyNumberFormat="1" applyFont="1" applyFill="1" applyBorder="1" applyAlignment="1">
      <alignment horizontal="center" vertical="center"/>
    </xf>
    <xf numFmtId="49" fontId="9" fillId="0" borderId="6" xfId="2" applyNumberFormat="1" applyFont="1" applyFill="1" applyBorder="1" applyAlignment="1">
      <alignment horizontal="center" vertical="center"/>
    </xf>
    <xf numFmtId="167" fontId="5" fillId="0" borderId="12" xfId="2" applyNumberFormat="1" applyFont="1" applyFill="1" applyBorder="1" applyAlignment="1">
      <alignment horizontal="center" vertical="center" wrapText="1"/>
    </xf>
    <xf numFmtId="167" fontId="5" fillId="0" borderId="13" xfId="2" applyNumberFormat="1" applyFont="1" applyFill="1" applyBorder="1" applyAlignment="1">
      <alignment horizontal="center" vertical="center" wrapText="1"/>
    </xf>
    <xf numFmtId="167" fontId="5" fillId="0" borderId="14" xfId="2" applyNumberFormat="1" applyFont="1" applyFill="1" applyBorder="1" applyAlignment="1">
      <alignment horizontal="center" vertical="center" wrapText="1"/>
    </xf>
    <xf numFmtId="49" fontId="5" fillId="0" borderId="12" xfId="2" applyNumberFormat="1" applyFont="1" applyFill="1" applyBorder="1" applyAlignment="1">
      <alignment horizontal="center" vertical="center" wrapText="1"/>
    </xf>
    <xf numFmtId="49" fontId="5" fillId="0" borderId="13" xfId="2" applyNumberFormat="1" applyFont="1" applyFill="1" applyBorder="1" applyAlignment="1">
      <alignment horizontal="center" vertical="center" wrapText="1"/>
    </xf>
    <xf numFmtId="49" fontId="5" fillId="0" borderId="14" xfId="2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167" fontId="5" fillId="0" borderId="4" xfId="2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7" fontId="5" fillId="0" borderId="24" xfId="2" applyNumberFormat="1" applyFont="1" applyFill="1" applyBorder="1" applyAlignment="1">
      <alignment horizontal="center" vertical="center" wrapText="1"/>
    </xf>
    <xf numFmtId="167" fontId="5" fillId="0" borderId="26" xfId="2" applyNumberFormat="1" applyFont="1" applyFill="1" applyBorder="1" applyAlignment="1">
      <alignment horizontal="center" vertical="center" wrapText="1"/>
    </xf>
    <xf numFmtId="167" fontId="5" fillId="0" borderId="28" xfId="2" applyNumberFormat="1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29" xfId="2" applyFont="1" applyFill="1" applyBorder="1" applyAlignment="1">
      <alignment horizontal="center" vertical="center" wrapText="1"/>
    </xf>
    <xf numFmtId="1" fontId="5" fillId="0" borderId="9" xfId="2" applyNumberFormat="1" applyFont="1" applyFill="1" applyBorder="1" applyAlignment="1">
      <alignment horizontal="center" vertical="center"/>
    </xf>
    <xf numFmtId="1" fontId="5" fillId="0" borderId="10" xfId="2" applyNumberFormat="1" applyFont="1" applyFill="1" applyBorder="1" applyAlignment="1">
      <alignment horizontal="center" vertical="center"/>
    </xf>
    <xf numFmtId="1" fontId="5" fillId="0" borderId="11" xfId="2" applyNumberFormat="1" applyFont="1" applyFill="1" applyBorder="1" applyAlignment="1">
      <alignment horizontal="center" vertical="center"/>
    </xf>
    <xf numFmtId="167" fontId="5" fillId="0" borderId="12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167" fontId="5" fillId="0" borderId="14" xfId="2" applyNumberFormat="1" applyFont="1" applyFill="1" applyBorder="1" applyAlignment="1">
      <alignment horizontal="center" vertical="center"/>
    </xf>
    <xf numFmtId="49" fontId="9" fillId="0" borderId="13" xfId="2" applyNumberFormat="1" applyFont="1" applyFill="1" applyBorder="1" applyAlignment="1">
      <alignment horizontal="center" vertical="center"/>
    </xf>
    <xf numFmtId="49" fontId="9" fillId="0" borderId="14" xfId="2" applyNumberFormat="1" applyFont="1" applyFill="1" applyBorder="1" applyAlignment="1">
      <alignment horizontal="center" vertical="center"/>
    </xf>
    <xf numFmtId="1" fontId="9" fillId="0" borderId="13" xfId="2" applyNumberFormat="1" applyFont="1" applyFill="1" applyBorder="1" applyAlignment="1">
      <alignment horizontal="center" vertical="center"/>
    </xf>
    <xf numFmtId="1" fontId="9" fillId="0" borderId="14" xfId="2" applyNumberFormat="1" applyFont="1" applyFill="1" applyBorder="1" applyAlignment="1">
      <alignment horizontal="center" vertical="center"/>
    </xf>
    <xf numFmtId="49" fontId="6" fillId="0" borderId="30" xfId="2" applyNumberFormat="1" applyFont="1" applyFill="1" applyBorder="1" applyAlignment="1">
      <alignment horizontal="left" vertical="center" wrapText="1"/>
    </xf>
    <xf numFmtId="49" fontId="6" fillId="0" borderId="31" xfId="2" applyNumberFormat="1" applyFont="1" applyFill="1" applyBorder="1" applyAlignment="1">
      <alignment horizontal="left" vertical="center" wrapText="1"/>
    </xf>
    <xf numFmtId="49" fontId="6" fillId="0" borderId="16" xfId="2" applyNumberFormat="1" applyFont="1" applyFill="1" applyBorder="1" applyAlignment="1">
      <alignment horizontal="left" vertical="center" wrapText="1"/>
    </xf>
    <xf numFmtId="49" fontId="3" fillId="0" borderId="6" xfId="2" applyNumberFormat="1" applyFont="1" applyFill="1" applyBorder="1" applyAlignment="1">
      <alignment horizontal="left" vertical="center"/>
    </xf>
    <xf numFmtId="49" fontId="3" fillId="0" borderId="7" xfId="2" applyNumberFormat="1" applyFont="1" applyFill="1" applyBorder="1" applyAlignment="1">
      <alignment horizontal="left" vertical="center"/>
    </xf>
    <xf numFmtId="0" fontId="6" fillId="0" borderId="20" xfId="2" applyFont="1" applyFill="1" applyBorder="1" applyAlignment="1">
      <alignment horizontal="left" vertic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19" xfId="2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40" fontId="4" fillId="0" borderId="0" xfId="2" applyNumberFormat="1" applyFont="1" applyFill="1" applyBorder="1" applyAlignment="1">
      <alignment horizontal="center"/>
    </xf>
    <xf numFmtId="49" fontId="4" fillId="0" borderId="4" xfId="2" applyNumberFormat="1" applyFont="1" applyFill="1" applyBorder="1" applyAlignment="1">
      <alignment horizontal="center"/>
    </xf>
    <xf numFmtId="49" fontId="4" fillId="0" borderId="0" xfId="2" applyNumberFormat="1" applyFont="1" applyFill="1" applyBorder="1" applyAlignment="1">
      <alignment horizontal="center"/>
    </xf>
  </cellXfs>
  <cellStyles count="6">
    <cellStyle name="Millares" xfId="1" builtinId="3"/>
    <cellStyle name="Millares_FONDO AGOSTO 2006" xfId="4"/>
    <cellStyle name="Normal" xfId="0" builtinId="0"/>
    <cellStyle name="Normal 2" xfId="2"/>
    <cellStyle name="Normal 3" xfId="5"/>
    <cellStyle name="Percent 2" xfId="3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</xdr:colOff>
      <xdr:row>35</xdr:row>
      <xdr:rowOff>85725</xdr:rowOff>
    </xdr:from>
    <xdr:ext cx="171450" cy="26670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40</xdr:row>
      <xdr:rowOff>142875</xdr:rowOff>
    </xdr:from>
    <xdr:ext cx="171450" cy="271096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35</xdr:row>
      <xdr:rowOff>85725</xdr:rowOff>
    </xdr:from>
    <xdr:ext cx="171450" cy="2667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40</xdr:row>
      <xdr:rowOff>142875</xdr:rowOff>
    </xdr:from>
    <xdr:ext cx="171450" cy="271096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35</xdr:row>
      <xdr:rowOff>85725</xdr:rowOff>
    </xdr:from>
    <xdr:ext cx="171450" cy="266700"/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40</xdr:row>
      <xdr:rowOff>142875</xdr:rowOff>
    </xdr:from>
    <xdr:ext cx="171450" cy="271096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35</xdr:row>
      <xdr:rowOff>85725</xdr:rowOff>
    </xdr:from>
    <xdr:ext cx="171450" cy="26670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40</xdr:row>
      <xdr:rowOff>142875</xdr:rowOff>
    </xdr:from>
    <xdr:ext cx="171450" cy="271096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twoCellAnchor editAs="oneCell">
    <xdr:from>
      <xdr:col>16</xdr:col>
      <xdr:colOff>1052523</xdr:colOff>
      <xdr:row>0</xdr:row>
      <xdr:rowOff>128437</xdr:rowOff>
    </xdr:from>
    <xdr:to>
      <xdr:col>18</xdr:col>
      <xdr:colOff>528746</xdr:colOff>
      <xdr:row>2</xdr:row>
      <xdr:rowOff>165977</xdr:rowOff>
    </xdr:to>
    <xdr:pic>
      <xdr:nvPicPr>
        <xdr:cNvPr id="11" name="Picture 1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06723" y="128437"/>
          <a:ext cx="1611728" cy="4185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oneCellAnchor>
    <xdr:from>
      <xdr:col>21</xdr:col>
      <xdr:colOff>0</xdr:colOff>
      <xdr:row>35</xdr:row>
      <xdr:rowOff>85725</xdr:rowOff>
    </xdr:from>
    <xdr:ext cx="171450" cy="266700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89261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40</xdr:row>
      <xdr:rowOff>142875</xdr:rowOff>
    </xdr:from>
    <xdr:ext cx="171450" cy="271096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89261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35</xdr:row>
      <xdr:rowOff>85725</xdr:rowOff>
    </xdr:from>
    <xdr:ext cx="171450" cy="266700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89261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40</xdr:row>
      <xdr:rowOff>142875</xdr:rowOff>
    </xdr:from>
    <xdr:ext cx="171450" cy="271096"/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9261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35</xdr:row>
      <xdr:rowOff>85725</xdr:rowOff>
    </xdr:from>
    <xdr:ext cx="171450" cy="266700"/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89261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40</xdr:row>
      <xdr:rowOff>142875</xdr:rowOff>
    </xdr:from>
    <xdr:ext cx="171450" cy="271096"/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89261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35</xdr:row>
      <xdr:rowOff>85725</xdr:rowOff>
    </xdr:from>
    <xdr:ext cx="171450" cy="266700"/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89261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40</xdr:row>
      <xdr:rowOff>142875</xdr:rowOff>
    </xdr:from>
    <xdr:ext cx="171450" cy="271096"/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89261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35" name="Text Box 1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35</xdr:row>
      <xdr:rowOff>85725</xdr:rowOff>
    </xdr:from>
    <xdr:ext cx="171450" cy="266700"/>
    <xdr:sp macro="" textlink="">
      <xdr:nvSpPr>
        <xdr:cNvPr id="42" name="Text Box 1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40</xdr:row>
      <xdr:rowOff>142875</xdr:rowOff>
    </xdr:from>
    <xdr:ext cx="171450" cy="271096"/>
    <xdr:sp macro="" textlink="">
      <xdr:nvSpPr>
        <xdr:cNvPr id="43" name="Text Box 1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66"/>
  <sheetViews>
    <sheetView showGridLines="0" tabSelected="1" zoomScaleNormal="100" workbookViewId="0">
      <pane xSplit="8" ySplit="8" topLeftCell="I9" activePane="bottomRight" state="frozen"/>
      <selection activeCell="N7" sqref="N7"/>
      <selection pane="topRight" activeCell="N7" sqref="N7"/>
      <selection pane="bottomLeft" activeCell="N7" sqref="N7"/>
      <selection pane="bottomRight" activeCell="A3" sqref="A3:S3"/>
    </sheetView>
  </sheetViews>
  <sheetFormatPr baseColWidth="10" defaultColWidth="11.42578125" defaultRowHeight="15" x14ac:dyDescent="0.2"/>
  <cols>
    <col min="1" max="6" width="4.7109375" style="89" customWidth="1"/>
    <col min="7" max="7" width="16.28515625" style="89" customWidth="1"/>
    <col min="8" max="8" width="55.28515625" style="90" customWidth="1"/>
    <col min="9" max="9" width="18.42578125" style="74" customWidth="1"/>
    <col min="10" max="10" width="23" style="74" hidden="1" customWidth="1"/>
    <col min="11" max="11" width="17.140625" style="74" customWidth="1"/>
    <col min="12" max="12" width="17.28515625" style="74" hidden="1" customWidth="1"/>
    <col min="13" max="13" width="16.42578125" style="74" customWidth="1"/>
    <col min="14" max="14" width="20.140625" style="74" hidden="1" customWidth="1"/>
    <col min="15" max="15" width="18.85546875" style="74" customWidth="1"/>
    <col min="16" max="16" width="16.85546875" style="74" hidden="1" customWidth="1"/>
    <col min="17" max="17" width="18.5703125" style="74" customWidth="1"/>
    <col min="18" max="18" width="12.85546875" style="74" customWidth="1"/>
    <col min="19" max="20" width="12.7109375" style="74" customWidth="1"/>
    <col min="21" max="16384" width="11.42578125" style="74"/>
  </cols>
  <sheetData>
    <row r="1" spans="1:20" s="25" customFormat="1" x14ac:dyDescent="0.2">
      <c r="A1" s="190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2"/>
      <c r="T1" s="24"/>
    </row>
    <row r="2" spans="1:20" s="25" customFormat="1" x14ac:dyDescent="0.2">
      <c r="A2" s="193" t="s">
        <v>543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5"/>
      <c r="T2" s="24"/>
    </row>
    <row r="3" spans="1:20" s="25" customFormat="1" x14ac:dyDescent="0.2">
      <c r="A3" s="196" t="s">
        <v>542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24"/>
    </row>
    <row r="4" spans="1:20" s="25" customFormat="1" ht="13.5" thickBot="1" x14ac:dyDescent="0.25">
      <c r="A4" s="26"/>
      <c r="B4" s="27"/>
      <c r="C4" s="27"/>
      <c r="D4" s="27"/>
      <c r="E4" s="27"/>
      <c r="F4" s="27"/>
      <c r="G4" s="27"/>
      <c r="H4" s="28"/>
      <c r="I4" s="29"/>
      <c r="J4" s="29"/>
      <c r="K4" s="29"/>
      <c r="L4" s="30"/>
      <c r="M4" s="31"/>
      <c r="N4" s="32"/>
      <c r="O4" s="33"/>
      <c r="P4" s="34"/>
      <c r="Q4" s="35"/>
      <c r="S4" s="36"/>
      <c r="T4" s="17"/>
    </row>
    <row r="5" spans="1:20" s="25" customFormat="1" ht="16.149999999999999" customHeight="1" thickBot="1" x14ac:dyDescent="0.25">
      <c r="A5" s="203" t="s">
        <v>1</v>
      </c>
      <c r="B5" s="204"/>
      <c r="C5" s="204"/>
      <c r="D5" s="204"/>
      <c r="E5" s="204"/>
      <c r="F5" s="204"/>
      <c r="G5" s="204"/>
      <c r="H5" s="205"/>
      <c r="I5" s="184" t="s">
        <v>30</v>
      </c>
      <c r="J5" s="206" t="s">
        <v>31</v>
      </c>
      <c r="K5" s="184" t="s">
        <v>32</v>
      </c>
      <c r="L5" s="184" t="s">
        <v>33</v>
      </c>
      <c r="M5" s="184" t="s">
        <v>34</v>
      </c>
      <c r="N5" s="184" t="s">
        <v>35</v>
      </c>
      <c r="O5" s="184" t="s">
        <v>36</v>
      </c>
      <c r="P5" s="206" t="s">
        <v>37</v>
      </c>
      <c r="Q5" s="197" t="s">
        <v>2</v>
      </c>
      <c r="R5" s="197" t="s">
        <v>38</v>
      </c>
      <c r="S5" s="200" t="s">
        <v>39</v>
      </c>
      <c r="T5" s="37"/>
    </row>
    <row r="6" spans="1:20" s="39" customForma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38" t="s">
        <v>40</v>
      </c>
      <c r="F6" s="6" t="s">
        <v>7</v>
      </c>
      <c r="G6" s="6"/>
      <c r="H6" s="187" t="s">
        <v>8</v>
      </c>
      <c r="I6" s="185"/>
      <c r="J6" s="207"/>
      <c r="K6" s="185"/>
      <c r="L6" s="185"/>
      <c r="M6" s="185"/>
      <c r="N6" s="185"/>
      <c r="O6" s="185"/>
      <c r="P6" s="207"/>
      <c r="Q6" s="198"/>
      <c r="R6" s="198"/>
      <c r="S6" s="201"/>
      <c r="T6" s="37"/>
    </row>
    <row r="7" spans="1:20" s="39" customFormat="1" x14ac:dyDescent="0.2">
      <c r="A7" s="209" t="s">
        <v>9</v>
      </c>
      <c r="B7" s="211" t="s">
        <v>10</v>
      </c>
      <c r="C7" s="209" t="s">
        <v>11</v>
      </c>
      <c r="D7" s="182" t="s">
        <v>12</v>
      </c>
      <c r="E7" s="179"/>
      <c r="F7" s="7" t="s">
        <v>13</v>
      </c>
      <c r="G7" s="7"/>
      <c r="H7" s="188"/>
      <c r="I7" s="185"/>
      <c r="J7" s="207"/>
      <c r="K7" s="185"/>
      <c r="L7" s="185"/>
      <c r="M7" s="185"/>
      <c r="N7" s="185"/>
      <c r="O7" s="185"/>
      <c r="P7" s="207"/>
      <c r="Q7" s="198"/>
      <c r="R7" s="198"/>
      <c r="S7" s="201"/>
      <c r="T7" s="37"/>
    </row>
    <row r="8" spans="1:20" s="39" customFormat="1" ht="15.75" thickBot="1" x14ac:dyDescent="0.25">
      <c r="A8" s="210"/>
      <c r="B8" s="212"/>
      <c r="C8" s="210"/>
      <c r="D8" s="183"/>
      <c r="E8" s="180"/>
      <c r="F8" s="8" t="s">
        <v>15</v>
      </c>
      <c r="G8" s="8"/>
      <c r="H8" s="189"/>
      <c r="I8" s="186"/>
      <c r="J8" s="208"/>
      <c r="K8" s="186"/>
      <c r="L8" s="186"/>
      <c r="M8" s="186"/>
      <c r="N8" s="186"/>
      <c r="O8" s="186"/>
      <c r="P8" s="208"/>
      <c r="Q8" s="199"/>
      <c r="R8" s="199"/>
      <c r="S8" s="202"/>
      <c r="T8" s="37"/>
    </row>
    <row r="9" spans="1:20" s="41" customFormat="1" ht="30" customHeight="1" x14ac:dyDescent="0.2">
      <c r="A9" s="213" t="s">
        <v>16</v>
      </c>
      <c r="B9" s="214"/>
      <c r="C9" s="214"/>
      <c r="D9" s="214"/>
      <c r="E9" s="214"/>
      <c r="F9" s="214"/>
      <c r="G9" s="214"/>
      <c r="H9" s="215"/>
      <c r="I9" s="93">
        <f>+I10+I47+I111+I112+I122</f>
        <v>457935092000</v>
      </c>
      <c r="J9" s="93">
        <f t="shared" ref="J9:Q9" si="0">+J10+J47+J111+J112+J122</f>
        <v>115290758392.54001</v>
      </c>
      <c r="K9" s="93">
        <f>+K10+K47+K111+K112+K122</f>
        <v>446258598357.66998</v>
      </c>
      <c r="L9" s="93">
        <f t="shared" si="0"/>
        <v>123381263227.39</v>
      </c>
      <c r="M9" s="93">
        <f t="shared" si="0"/>
        <v>446258598357.66998</v>
      </c>
      <c r="N9" s="93">
        <f t="shared" si="0"/>
        <v>128597419840.79001</v>
      </c>
      <c r="O9" s="93">
        <f t="shared" si="0"/>
        <v>438196016418.08002</v>
      </c>
      <c r="P9" s="93">
        <f t="shared" si="0"/>
        <v>118792918670.61</v>
      </c>
      <c r="Q9" s="93">
        <f t="shared" si="0"/>
        <v>427920391236.90002</v>
      </c>
      <c r="R9" s="94">
        <f>IFERROR((M9/I9),0)</f>
        <v>0.97450185878672513</v>
      </c>
      <c r="S9" s="95">
        <f>IFERROR((O9/I9),0)</f>
        <v>0.95689547290269694</v>
      </c>
      <c r="T9" s="40"/>
    </row>
    <row r="10" spans="1:20" s="45" customFormat="1" ht="30" customHeight="1" x14ac:dyDescent="0.2">
      <c r="A10" s="42">
        <v>1</v>
      </c>
      <c r="B10" s="43"/>
      <c r="C10" s="43"/>
      <c r="D10" s="44"/>
      <c r="E10" s="44"/>
      <c r="F10" s="44"/>
      <c r="G10" s="154" t="s">
        <v>506</v>
      </c>
      <c r="H10" s="19" t="s">
        <v>17</v>
      </c>
      <c r="I10" s="96">
        <f t="shared" ref="I10:Q10" si="1">+I11+I32+I36</f>
        <v>24841932000</v>
      </c>
      <c r="J10" s="96">
        <f>+J11+J32+J36</f>
        <v>-1015007442.37</v>
      </c>
      <c r="K10" s="96">
        <f>+K11+K32+K36</f>
        <v>21301489448.630001</v>
      </c>
      <c r="L10" s="96">
        <f t="shared" si="1"/>
        <v>2686319501.5</v>
      </c>
      <c r="M10" s="96">
        <f t="shared" si="1"/>
        <v>21301489448.630001</v>
      </c>
      <c r="N10" s="96">
        <f t="shared" si="1"/>
        <v>3006395642.5</v>
      </c>
      <c r="O10" s="96">
        <f t="shared" si="1"/>
        <v>21296489448.630001</v>
      </c>
      <c r="P10" s="96">
        <f t="shared" si="1"/>
        <v>2681842769.5</v>
      </c>
      <c r="Q10" s="96">
        <f t="shared" si="1"/>
        <v>20596353512.630001</v>
      </c>
      <c r="R10" s="97">
        <f t="shared" ref="R10:R73" si="2">IFERROR((M10/I10),0)</f>
        <v>0.85748119142383938</v>
      </c>
      <c r="S10" s="98">
        <f t="shared" ref="S10:S73" si="3">IFERROR((O10/I10),0)</f>
        <v>0.85727991883360766</v>
      </c>
      <c r="T10" s="40"/>
    </row>
    <row r="11" spans="1:20" s="45" customFormat="1" ht="30" customHeight="1" x14ac:dyDescent="0.2">
      <c r="A11" s="42">
        <v>1</v>
      </c>
      <c r="B11" s="43">
        <v>0</v>
      </c>
      <c r="C11" s="43">
        <v>1</v>
      </c>
      <c r="D11" s="44"/>
      <c r="E11" s="44"/>
      <c r="F11" s="44"/>
      <c r="G11" s="154" t="s">
        <v>507</v>
      </c>
      <c r="H11" s="46" t="s">
        <v>41</v>
      </c>
      <c r="I11" s="96">
        <f t="shared" ref="I11:Q11" si="4">+I12+I16+I19+I27+I29</f>
        <v>18217626000</v>
      </c>
      <c r="J11" s="96">
        <f>+J12+J16+J19+J27+J29</f>
        <v>-1344981059</v>
      </c>
      <c r="K11" s="96">
        <f>+K12+K16+K19+K27+K29</f>
        <v>14817190744</v>
      </c>
      <c r="L11" s="96">
        <f t="shared" si="4"/>
        <v>2228771571</v>
      </c>
      <c r="M11" s="96">
        <f t="shared" si="4"/>
        <v>14817190744</v>
      </c>
      <c r="N11" s="96">
        <f t="shared" si="4"/>
        <v>2228815815</v>
      </c>
      <c r="O11" s="96">
        <f t="shared" si="4"/>
        <v>14817190744</v>
      </c>
      <c r="P11" s="96">
        <f t="shared" si="4"/>
        <v>2141839307</v>
      </c>
      <c r="Q11" s="96">
        <f t="shared" si="4"/>
        <v>14730214236</v>
      </c>
      <c r="R11" s="97">
        <f t="shared" si="2"/>
        <v>0.81334366750091369</v>
      </c>
      <c r="S11" s="98">
        <f t="shared" si="3"/>
        <v>0.81334366750091369</v>
      </c>
      <c r="T11" s="40"/>
    </row>
    <row r="12" spans="1:20" s="45" customFormat="1" ht="30" customHeight="1" x14ac:dyDescent="0.2">
      <c r="A12" s="42">
        <v>1</v>
      </c>
      <c r="B12" s="43">
        <v>0</v>
      </c>
      <c r="C12" s="43">
        <v>1</v>
      </c>
      <c r="D12" s="44" t="s">
        <v>42</v>
      </c>
      <c r="E12" s="44"/>
      <c r="F12" s="44"/>
      <c r="G12" s="154" t="s">
        <v>342</v>
      </c>
      <c r="H12" s="46" t="s">
        <v>43</v>
      </c>
      <c r="I12" s="96">
        <f t="shared" ref="I12:Q12" si="5">SUM(I13:I15)</f>
        <v>10489111000</v>
      </c>
      <c r="J12" s="96">
        <f t="shared" ref="J12" si="6">SUM(J13:J15)</f>
        <v>334081445</v>
      </c>
      <c r="K12" s="96">
        <f t="shared" si="5"/>
        <v>10431657512</v>
      </c>
      <c r="L12" s="96">
        <f t="shared" ref="L12" si="7">SUM(L13:L15)</f>
        <v>1027483098</v>
      </c>
      <c r="M12" s="96">
        <f t="shared" si="5"/>
        <v>10431657512</v>
      </c>
      <c r="N12" s="96">
        <f t="shared" ref="N12" si="8">SUM(N13:N15)</f>
        <v>1027527342</v>
      </c>
      <c r="O12" s="96">
        <f t="shared" si="5"/>
        <v>10431657512</v>
      </c>
      <c r="P12" s="96">
        <f t="shared" ref="P12" si="9">SUM(P13:P15)</f>
        <v>943763758</v>
      </c>
      <c r="Q12" s="96">
        <f t="shared" si="5"/>
        <v>10347893928</v>
      </c>
      <c r="R12" s="97">
        <f t="shared" si="2"/>
        <v>0.99452255887081376</v>
      </c>
      <c r="S12" s="98">
        <f t="shared" si="3"/>
        <v>0.99452255887081376</v>
      </c>
      <c r="T12" s="40"/>
    </row>
    <row r="13" spans="1:20" s="52" customFormat="1" ht="30" customHeight="1" x14ac:dyDescent="0.2">
      <c r="A13" s="47">
        <v>1</v>
      </c>
      <c r="B13" s="48">
        <v>0</v>
      </c>
      <c r="C13" s="48">
        <v>1</v>
      </c>
      <c r="D13" s="1">
        <v>1</v>
      </c>
      <c r="E13" s="1">
        <v>1</v>
      </c>
      <c r="F13" s="49" t="s">
        <v>19</v>
      </c>
      <c r="G13" s="155" t="s">
        <v>158</v>
      </c>
      <c r="H13" s="50" t="s">
        <v>44</v>
      </c>
      <c r="I13" s="99">
        <f>IFERROR(VLOOKUP(G13,'CONSOLIDADO VIGENCIA'!$C$5:$S$120,17,0),0)</f>
        <v>9583876268</v>
      </c>
      <c r="J13" s="99">
        <f>IFERROR(VLOOKUP(G13,'MES VIGENCIA'!$C$5:$U$113,19,0),0)</f>
        <v>613131077</v>
      </c>
      <c r="K13" s="99">
        <f>IFERROR(VLOOKUP(G13,'CONSOLIDADO VIGENCIA'!$C$5:$U$120,19,0),0)</f>
        <v>9575072412</v>
      </c>
      <c r="L13" s="99">
        <f>IFERROR(VLOOKUP(G13,'MES VIGENCIA'!$C$5:$W$113,21,0),0)</f>
        <v>844871294</v>
      </c>
      <c r="M13" s="99">
        <f>IFERROR(VLOOKUP(G13,'CONSOLIDADO VIGENCIA'!$C$5:$W$120,21,0),0)</f>
        <v>9575072412</v>
      </c>
      <c r="N13" s="99">
        <f>IFERROR(VLOOKUP(G13,'MES VIGENCIA'!$C$5:$X$113,22,0),0)</f>
        <v>844871294</v>
      </c>
      <c r="O13" s="99">
        <f>IFERROR(VLOOKUP(G13,'CONSOLIDADO VIGENCIA'!$C$5:$X$120,22,0),0)</f>
        <v>9575072412</v>
      </c>
      <c r="P13" s="99">
        <f>IFERROR(VLOOKUP(G13,'MES VIGENCIA'!$C$5:$Z$113,24,0),0)</f>
        <v>844871294</v>
      </c>
      <c r="Q13" s="99">
        <f>IFERROR(VLOOKUP(G13,'CONSOLIDADO VIGENCIA'!$C$5:$Z$120,24,0),0)</f>
        <v>9575072412</v>
      </c>
      <c r="R13" s="100">
        <f t="shared" si="2"/>
        <v>0.9990813888082638</v>
      </c>
      <c r="S13" s="101">
        <f t="shared" si="3"/>
        <v>0.9990813888082638</v>
      </c>
      <c r="T13" s="51"/>
    </row>
    <row r="14" spans="1:20" s="52" customFormat="1" ht="30" customHeight="1" x14ac:dyDescent="0.2">
      <c r="A14" s="47">
        <v>1</v>
      </c>
      <c r="B14" s="48">
        <v>0</v>
      </c>
      <c r="C14" s="48">
        <v>1</v>
      </c>
      <c r="D14" s="1">
        <v>1</v>
      </c>
      <c r="E14" s="1">
        <v>2</v>
      </c>
      <c r="F14" s="49" t="s">
        <v>19</v>
      </c>
      <c r="G14" s="155" t="s">
        <v>159</v>
      </c>
      <c r="H14" s="50" t="s">
        <v>45</v>
      </c>
      <c r="I14" s="99">
        <f>IFERROR(VLOOKUP(G14,'CONSOLIDADO VIGENCIA'!$C$5:$S$120,17,0),0)</f>
        <v>813798399</v>
      </c>
      <c r="J14" s="99">
        <f>IFERROR(VLOOKUP(G14,'MES VIGENCIA'!$C$5:$U$113,19,0),0)</f>
        <v>-277515952</v>
      </c>
      <c r="K14" s="99">
        <f>IFERROR(VLOOKUP(G14,'CONSOLIDADO VIGENCIA'!$C$5:$U$120,19,0),0)</f>
        <v>766682447</v>
      </c>
      <c r="L14" s="99">
        <f>IFERROR(VLOOKUP(G14,'MES VIGENCIA'!$C$5:$W$113,21,0),0)</f>
        <v>165943639</v>
      </c>
      <c r="M14" s="99">
        <f>IFERROR(VLOOKUP(G14,'CONSOLIDADO VIGENCIA'!$C$5:$W$120,21,0),0)</f>
        <v>766682447</v>
      </c>
      <c r="N14" s="99">
        <f>IFERROR(VLOOKUP(G14,'MES VIGENCIA'!$C$5:$X$113,22,0),0)</f>
        <v>165943639</v>
      </c>
      <c r="O14" s="99">
        <f>IFERROR(VLOOKUP(G14,'CONSOLIDADO VIGENCIA'!$C$5:$X$120,22,0),0)</f>
        <v>766682447</v>
      </c>
      <c r="P14" s="99">
        <f>IFERROR(VLOOKUP(G14,'MES VIGENCIA'!$C$5:$Z$113,24,0),0)</f>
        <v>82180055</v>
      </c>
      <c r="Q14" s="99">
        <f>IFERROR(VLOOKUP(G14,'CONSOLIDADO VIGENCIA'!$C$5:$Z$120,24,0),0)</f>
        <v>682918863</v>
      </c>
      <c r="R14" s="100">
        <f t="shared" si="2"/>
        <v>0.94210365606777258</v>
      </c>
      <c r="S14" s="101">
        <f t="shared" si="3"/>
        <v>0.94210365606777258</v>
      </c>
      <c r="T14" s="51"/>
    </row>
    <row r="15" spans="1:20" s="52" customFormat="1" ht="30" customHeight="1" x14ac:dyDescent="0.2">
      <c r="A15" s="47">
        <v>1</v>
      </c>
      <c r="B15" s="48">
        <v>0</v>
      </c>
      <c r="C15" s="48">
        <v>1</v>
      </c>
      <c r="D15" s="1">
        <v>1</v>
      </c>
      <c r="E15" s="1">
        <v>4</v>
      </c>
      <c r="F15" s="49" t="s">
        <v>19</v>
      </c>
      <c r="G15" s="155" t="s">
        <v>160</v>
      </c>
      <c r="H15" s="50" t="s">
        <v>46</v>
      </c>
      <c r="I15" s="99">
        <f>IFERROR(VLOOKUP(G15,'CONSOLIDADO VIGENCIA'!$C$5:$S$120,17,0),0)</f>
        <v>91436333</v>
      </c>
      <c r="J15" s="99">
        <f>IFERROR(VLOOKUP(G15,'MES VIGENCIA'!$C$5:$U$113,19,0),0)</f>
        <v>-1533680</v>
      </c>
      <c r="K15" s="99">
        <f>IFERROR(VLOOKUP(G15,'CONSOLIDADO VIGENCIA'!$C$5:$U$120,19,0),0)</f>
        <v>89902653</v>
      </c>
      <c r="L15" s="99">
        <f>IFERROR(VLOOKUP(G15,'MES VIGENCIA'!$C$5:$W$113,21,0),0)</f>
        <v>16668165</v>
      </c>
      <c r="M15" s="99">
        <f>IFERROR(VLOOKUP(G15,'CONSOLIDADO VIGENCIA'!$C$5:$W$120,21,0),0)</f>
        <v>89902653</v>
      </c>
      <c r="N15" s="99">
        <f>IFERROR(VLOOKUP(G15,'MES VIGENCIA'!$C$5:$X$113,22,0),0)</f>
        <v>16712409</v>
      </c>
      <c r="O15" s="99">
        <f>IFERROR(VLOOKUP(G15,'CONSOLIDADO VIGENCIA'!$C$5:$X$120,22,0),0)</f>
        <v>89902653</v>
      </c>
      <c r="P15" s="99">
        <f>IFERROR(VLOOKUP(G15,'MES VIGENCIA'!$C$5:$Z$113,24,0),0)</f>
        <v>16712409</v>
      </c>
      <c r="Q15" s="99">
        <f>IFERROR(VLOOKUP(G15,'CONSOLIDADO VIGENCIA'!$C$5:$Z$120,24,0),0)</f>
        <v>89902653</v>
      </c>
      <c r="R15" s="100">
        <f t="shared" si="2"/>
        <v>0.98322679891373155</v>
      </c>
      <c r="S15" s="101">
        <f t="shared" si="3"/>
        <v>0.98322679891373155</v>
      </c>
      <c r="T15" s="51"/>
    </row>
    <row r="16" spans="1:20" s="45" customFormat="1" ht="30" customHeight="1" x14ac:dyDescent="0.2">
      <c r="A16" s="42">
        <v>1</v>
      </c>
      <c r="B16" s="43">
        <v>0</v>
      </c>
      <c r="C16" s="43">
        <v>1</v>
      </c>
      <c r="D16" s="53">
        <v>4</v>
      </c>
      <c r="E16" s="44"/>
      <c r="F16" s="44"/>
      <c r="G16" s="154" t="s">
        <v>347</v>
      </c>
      <c r="H16" s="46" t="s">
        <v>47</v>
      </c>
      <c r="I16" s="96">
        <f>SUM(I17:I18)</f>
        <v>2453720000</v>
      </c>
      <c r="J16" s="96">
        <v>-1098838818</v>
      </c>
      <c r="K16" s="96">
        <f t="shared" ref="K16:Q16" si="10">SUM(K17:K18)</f>
        <v>1775337182</v>
      </c>
      <c r="L16" s="96">
        <f t="shared" ref="L16" si="11">SUM(L17:L18)</f>
        <v>156264587</v>
      </c>
      <c r="M16" s="96">
        <f t="shared" si="10"/>
        <v>1775337182</v>
      </c>
      <c r="N16" s="96">
        <f t="shared" ref="N16" si="12">SUM(N17:N18)</f>
        <v>156264587</v>
      </c>
      <c r="O16" s="96">
        <f t="shared" si="10"/>
        <v>1775337182</v>
      </c>
      <c r="P16" s="96">
        <f t="shared" ref="P16" si="13">SUM(P17:P18)</f>
        <v>156264587</v>
      </c>
      <c r="Q16" s="96">
        <f t="shared" si="10"/>
        <v>1775337182</v>
      </c>
      <c r="R16" s="102">
        <f t="shared" si="2"/>
        <v>0.72352883866129791</v>
      </c>
      <c r="S16" s="101">
        <f t="shared" si="3"/>
        <v>0.72352883866129791</v>
      </c>
      <c r="T16" s="51"/>
    </row>
    <row r="17" spans="1:20" s="52" customFormat="1" ht="30" customHeight="1" x14ac:dyDescent="0.2">
      <c r="A17" s="47">
        <v>1</v>
      </c>
      <c r="B17" s="48">
        <v>0</v>
      </c>
      <c r="C17" s="48">
        <v>1</v>
      </c>
      <c r="D17" s="1">
        <v>4</v>
      </c>
      <c r="E17" s="1">
        <v>1</v>
      </c>
      <c r="F17" s="49" t="s">
        <v>19</v>
      </c>
      <c r="G17" s="155" t="s">
        <v>161</v>
      </c>
      <c r="H17" s="50" t="s">
        <v>48</v>
      </c>
      <c r="I17" s="99">
        <f>1684593600+15000000</f>
        <v>1699593600</v>
      </c>
      <c r="J17" s="99">
        <v>-1088864121</v>
      </c>
      <c r="K17" s="99">
        <v>1032010759</v>
      </c>
      <c r="L17" s="99">
        <f>IFERROR(VLOOKUP(G17,'MES VIGENCIA'!$C$5:$W$113,21,0),0)</f>
        <v>81946006</v>
      </c>
      <c r="M17" s="99">
        <f>IFERROR(VLOOKUP(G17,'CONSOLIDADO VIGENCIA'!$C$5:$W$120,21,0),0)</f>
        <v>1032010759</v>
      </c>
      <c r="N17" s="99">
        <f>IFERROR(VLOOKUP(G17,'MES VIGENCIA'!$C$5:$X$113,22,0),0)</f>
        <v>81946006</v>
      </c>
      <c r="O17" s="99">
        <f>IFERROR(VLOOKUP(G17,'CONSOLIDADO VIGENCIA'!$C$5:$X$120,22,0),0)</f>
        <v>1032010759</v>
      </c>
      <c r="P17" s="99">
        <f>IFERROR(VLOOKUP(G17,'MES VIGENCIA'!$C$5:$Z$113,24,0),0)</f>
        <v>81946006</v>
      </c>
      <c r="Q17" s="99">
        <f>IFERROR(VLOOKUP(G17,'CONSOLIDADO VIGENCIA'!$C$5:$Z$120,24,0),0)</f>
        <v>1032010759</v>
      </c>
      <c r="R17" s="100">
        <f t="shared" si="2"/>
        <v>0.60721031133560399</v>
      </c>
      <c r="S17" s="101">
        <f t="shared" si="3"/>
        <v>0.60721031133560399</v>
      </c>
      <c r="T17" s="51"/>
    </row>
    <row r="18" spans="1:20" s="52" customFormat="1" ht="30" customHeight="1" x14ac:dyDescent="0.2">
      <c r="A18" s="47">
        <v>1</v>
      </c>
      <c r="B18" s="48">
        <v>0</v>
      </c>
      <c r="C18" s="48">
        <v>1</v>
      </c>
      <c r="D18" s="1">
        <v>4</v>
      </c>
      <c r="E18" s="1">
        <v>2</v>
      </c>
      <c r="F18" s="49" t="s">
        <v>19</v>
      </c>
      <c r="G18" s="155" t="s">
        <v>162</v>
      </c>
      <c r="H18" s="50" t="s">
        <v>49</v>
      </c>
      <c r="I18" s="99">
        <v>754126400</v>
      </c>
      <c r="J18" s="99">
        <v>-9974697</v>
      </c>
      <c r="K18" s="99">
        <v>743326423</v>
      </c>
      <c r="L18" s="99">
        <f>IFERROR(VLOOKUP(G18,'MES VIGENCIA'!$C$5:$W$113,21,0),0)</f>
        <v>74318581</v>
      </c>
      <c r="M18" s="99">
        <f>IFERROR(VLOOKUP(G18,'CONSOLIDADO VIGENCIA'!$C$5:$W$120,21,0),0)</f>
        <v>743326423</v>
      </c>
      <c r="N18" s="99">
        <f>IFERROR(VLOOKUP(G18,'MES VIGENCIA'!$C$5:$X$113,22,0),0)</f>
        <v>74318581</v>
      </c>
      <c r="O18" s="99">
        <f>IFERROR(VLOOKUP(G18,'CONSOLIDADO VIGENCIA'!$C$5:$X$120,22,0),0)</f>
        <v>743326423</v>
      </c>
      <c r="P18" s="99">
        <f>IFERROR(VLOOKUP(G18,'MES VIGENCIA'!$C$5:$Z$113,24,0),0)</f>
        <v>74318581</v>
      </c>
      <c r="Q18" s="99">
        <f>IFERROR(VLOOKUP(G18,'CONSOLIDADO VIGENCIA'!$C$5:$Z$120,24,0),0)</f>
        <v>743326423</v>
      </c>
      <c r="R18" s="100">
        <f t="shared" si="2"/>
        <v>0.98567882386825334</v>
      </c>
      <c r="S18" s="101">
        <f t="shared" si="3"/>
        <v>0.98567882386825334</v>
      </c>
      <c r="T18" s="51"/>
    </row>
    <row r="19" spans="1:20" s="45" customFormat="1" ht="30" customHeight="1" x14ac:dyDescent="0.2">
      <c r="A19" s="42">
        <v>1</v>
      </c>
      <c r="B19" s="43">
        <v>0</v>
      </c>
      <c r="C19" s="43">
        <v>1</v>
      </c>
      <c r="D19" s="53">
        <v>5</v>
      </c>
      <c r="E19" s="44"/>
      <c r="F19" s="44"/>
      <c r="G19" s="154" t="s">
        <v>348</v>
      </c>
      <c r="H19" s="19" t="s">
        <v>50</v>
      </c>
      <c r="I19" s="96">
        <f t="shared" ref="I19:Q19" si="14">SUM(I20:I26)</f>
        <v>3270950000</v>
      </c>
      <c r="J19" s="96">
        <f t="shared" si="14"/>
        <v>-207193375</v>
      </c>
      <c r="K19" s="96">
        <f t="shared" si="14"/>
        <v>2419066625</v>
      </c>
      <c r="L19" s="96">
        <f t="shared" si="14"/>
        <v>1017955644</v>
      </c>
      <c r="M19" s="96">
        <f t="shared" si="14"/>
        <v>2419066625</v>
      </c>
      <c r="N19" s="96">
        <f t="shared" si="14"/>
        <v>1017955644</v>
      </c>
      <c r="O19" s="96">
        <f t="shared" si="14"/>
        <v>2419066625</v>
      </c>
      <c r="P19" s="96">
        <f t="shared" si="14"/>
        <v>1017955644</v>
      </c>
      <c r="Q19" s="96">
        <f t="shared" si="14"/>
        <v>2419066625</v>
      </c>
      <c r="R19" s="102">
        <f t="shared" si="2"/>
        <v>0.73956086916645014</v>
      </c>
      <c r="S19" s="98">
        <f t="shared" si="3"/>
        <v>0.73956086916645014</v>
      </c>
      <c r="T19" s="54"/>
    </row>
    <row r="20" spans="1:20" s="52" customFormat="1" ht="30" customHeight="1" x14ac:dyDescent="0.2">
      <c r="A20" s="47">
        <v>1</v>
      </c>
      <c r="B20" s="48">
        <v>0</v>
      </c>
      <c r="C20" s="48">
        <v>1</v>
      </c>
      <c r="D20" s="1">
        <v>5</v>
      </c>
      <c r="E20" s="1">
        <v>2</v>
      </c>
      <c r="F20" s="49" t="s">
        <v>19</v>
      </c>
      <c r="G20" s="155" t="s">
        <v>163</v>
      </c>
      <c r="H20" s="20" t="s">
        <v>51</v>
      </c>
      <c r="I20" s="99">
        <f>IFERROR(VLOOKUP(G20,'CONSOLIDADO VIGENCIA'!$C$5:$S$120,17,0),0)</f>
        <v>392514000</v>
      </c>
      <c r="J20" s="99">
        <f>IFERROR(VLOOKUP(G20,'MES VIGENCIA'!$C$5:$U$113,19,0),0)</f>
        <v>1289794</v>
      </c>
      <c r="K20" s="99">
        <f>IFERROR(VLOOKUP(G20,'CONSOLIDADO VIGENCIA'!$C$5:$U$120,19,0),0)</f>
        <v>315300994</v>
      </c>
      <c r="L20" s="99">
        <f>IFERROR(VLOOKUP(G20,'MES VIGENCIA'!$C$5:$W$113,21,0),0)</f>
        <v>40163676</v>
      </c>
      <c r="M20" s="99">
        <f>IFERROR(VLOOKUP(G20,'CONSOLIDADO VIGENCIA'!$C$5:$W$120,21,0),0)</f>
        <v>315300994</v>
      </c>
      <c r="N20" s="99">
        <f>IFERROR(VLOOKUP(G20,'MES VIGENCIA'!$C$5:$X$113,22,0),0)</f>
        <v>40163676</v>
      </c>
      <c r="O20" s="99">
        <f>IFERROR(VLOOKUP(G20,'CONSOLIDADO VIGENCIA'!$C$5:$X$120,22,0),0)</f>
        <v>315300994</v>
      </c>
      <c r="P20" s="99">
        <f>IFERROR(VLOOKUP(G20,'MES VIGENCIA'!$C$5:$Z$113,24,0),0)</f>
        <v>40163676</v>
      </c>
      <c r="Q20" s="99">
        <f>IFERROR(VLOOKUP(G20,'CONSOLIDADO VIGENCIA'!$C$5:$Z$120,24,0),0)</f>
        <v>315300994</v>
      </c>
      <c r="R20" s="100">
        <f t="shared" si="2"/>
        <v>0.80328598215605052</v>
      </c>
      <c r="S20" s="101">
        <f t="shared" si="3"/>
        <v>0.80328598215605052</v>
      </c>
      <c r="T20" s="51"/>
    </row>
    <row r="21" spans="1:20" s="52" customFormat="1" ht="30" customHeight="1" x14ac:dyDescent="0.2">
      <c r="A21" s="47">
        <v>1</v>
      </c>
      <c r="B21" s="48">
        <v>0</v>
      </c>
      <c r="C21" s="48">
        <v>1</v>
      </c>
      <c r="D21" s="1">
        <v>5</v>
      </c>
      <c r="E21" s="1">
        <v>5</v>
      </c>
      <c r="F21" s="49" t="s">
        <v>19</v>
      </c>
      <c r="G21" s="155" t="s">
        <v>164</v>
      </c>
      <c r="H21" s="20" t="s">
        <v>52</v>
      </c>
      <c r="I21" s="99">
        <f>IFERROR(VLOOKUP(G21,'CONSOLIDADO VIGENCIA'!$C$5:$S$120,17,0),0)</f>
        <v>65419000</v>
      </c>
      <c r="J21" s="99">
        <f>IFERROR(VLOOKUP(G21,'MES VIGENCIA'!$C$5:$U$113,19,0),0)</f>
        <v>-40547</v>
      </c>
      <c r="K21" s="99">
        <f>IFERROR(VLOOKUP(G21,'CONSOLIDADO VIGENCIA'!$C$5:$U$120,19,0),0)</f>
        <v>61794653</v>
      </c>
      <c r="L21" s="99">
        <f>IFERROR(VLOOKUP(G21,'MES VIGENCIA'!$C$5:$W$113,21,0),0)</f>
        <v>7331583</v>
      </c>
      <c r="M21" s="99">
        <f>IFERROR(VLOOKUP(G21,'CONSOLIDADO VIGENCIA'!$C$5:$W$120,21,0),0)</f>
        <v>61794653</v>
      </c>
      <c r="N21" s="99">
        <f>IFERROR(VLOOKUP(G21,'MES VIGENCIA'!$C$5:$X$113,22,0),0)</f>
        <v>7331583</v>
      </c>
      <c r="O21" s="99">
        <f>IFERROR(VLOOKUP(G21,'CONSOLIDADO VIGENCIA'!$C$5:$X$120,22,0),0)</f>
        <v>61794653</v>
      </c>
      <c r="P21" s="99">
        <f>IFERROR(VLOOKUP(G21,'MES VIGENCIA'!$C$5:$Z$113,24,0),0)</f>
        <v>7331583</v>
      </c>
      <c r="Q21" s="99">
        <f>IFERROR(VLOOKUP(G21,'CONSOLIDADO VIGENCIA'!$C$5:$Z$120,24,0),0)</f>
        <v>61794653</v>
      </c>
      <c r="R21" s="100">
        <f t="shared" si="2"/>
        <v>0.94459794555098675</v>
      </c>
      <c r="S21" s="101">
        <f t="shared" si="3"/>
        <v>0.94459794555098675</v>
      </c>
      <c r="T21" s="51"/>
    </row>
    <row r="22" spans="1:20" s="52" customFormat="1" ht="30" customHeight="1" x14ac:dyDescent="0.2">
      <c r="A22" s="47">
        <v>1</v>
      </c>
      <c r="B22" s="48">
        <v>0</v>
      </c>
      <c r="C22" s="48">
        <v>1</v>
      </c>
      <c r="D22" s="1">
        <v>5</v>
      </c>
      <c r="E22" s="1">
        <v>14</v>
      </c>
      <c r="F22" s="49" t="s">
        <v>19</v>
      </c>
      <c r="G22" s="155" t="s">
        <v>165</v>
      </c>
      <c r="H22" s="20" t="s">
        <v>53</v>
      </c>
      <c r="I22" s="99">
        <f>IFERROR(VLOOKUP(G22,'CONSOLIDADO VIGENCIA'!$C$5:$S$120,17,0),0)</f>
        <v>588771000</v>
      </c>
      <c r="J22" s="99">
        <f>IFERROR(VLOOKUP(G22,'MES VIGENCIA'!$C$5:$U$113,19,0),0)</f>
        <v>-52720168</v>
      </c>
      <c r="K22" s="99">
        <f>IFERROR(VLOOKUP(G22,'CONSOLIDADO VIGENCIA'!$C$5:$U$120,19,0),0)</f>
        <v>418296632</v>
      </c>
      <c r="L22" s="99">
        <f>IFERROR(VLOOKUP(G22,'MES VIGENCIA'!$C$5:$W$113,21,0),0)</f>
        <v>0</v>
      </c>
      <c r="M22" s="99">
        <f>IFERROR(VLOOKUP(G22,'CONSOLIDADO VIGENCIA'!$C$5:$W$120,21,0),0)</f>
        <v>418296632</v>
      </c>
      <c r="N22" s="99">
        <f>IFERROR(VLOOKUP(G22,'MES VIGENCIA'!$C$5:$X$113,22,0),0)</f>
        <v>0</v>
      </c>
      <c r="O22" s="99">
        <f>IFERROR(VLOOKUP(G22,'CONSOLIDADO VIGENCIA'!$C$5:$X$120,22,0),0)</f>
        <v>418296632</v>
      </c>
      <c r="P22" s="99">
        <f>IFERROR(VLOOKUP(G22,'MES VIGENCIA'!$C$5:$Z$113,24,0),0)</f>
        <v>0</v>
      </c>
      <c r="Q22" s="99">
        <f>IFERROR(VLOOKUP(G22,'CONSOLIDADO VIGENCIA'!$C$5:$Z$120,24,0),0)</f>
        <v>418296632</v>
      </c>
      <c r="R22" s="100">
        <f t="shared" si="2"/>
        <v>0.71045726097243245</v>
      </c>
      <c r="S22" s="101">
        <f t="shared" si="3"/>
        <v>0.71045726097243245</v>
      </c>
      <c r="T22" s="51"/>
    </row>
    <row r="23" spans="1:20" s="52" customFormat="1" ht="30" customHeight="1" x14ac:dyDescent="0.2">
      <c r="A23" s="47">
        <v>1</v>
      </c>
      <c r="B23" s="48">
        <v>0</v>
      </c>
      <c r="C23" s="48">
        <v>1</v>
      </c>
      <c r="D23" s="1">
        <v>5</v>
      </c>
      <c r="E23" s="1">
        <v>15</v>
      </c>
      <c r="F23" s="49" t="s">
        <v>19</v>
      </c>
      <c r="G23" s="155" t="s">
        <v>166</v>
      </c>
      <c r="H23" s="20" t="s">
        <v>54</v>
      </c>
      <c r="I23" s="99">
        <f>IFERROR(VLOOKUP(G23,'CONSOLIDADO VIGENCIA'!$C$5:$S$120,17,0),0)</f>
        <v>596480500</v>
      </c>
      <c r="J23" s="99">
        <f>IFERROR(VLOOKUP(G23,'MES VIGENCIA'!$C$5:$U$113,19,0),0)</f>
        <v>51129805</v>
      </c>
      <c r="K23" s="99">
        <f>IFERROR(VLOOKUP(G23,'CONSOLIDADO VIGENCIA'!$C$5:$U$120,19,0),0)</f>
        <v>548314205</v>
      </c>
      <c r="L23" s="99">
        <f>IFERROR(VLOOKUP(G23,'MES VIGENCIA'!$C$5:$W$113,21,0),0)</f>
        <v>65388153</v>
      </c>
      <c r="M23" s="99">
        <f>IFERROR(VLOOKUP(G23,'CONSOLIDADO VIGENCIA'!$C$5:$W$120,21,0),0)</f>
        <v>548314205</v>
      </c>
      <c r="N23" s="99">
        <f>IFERROR(VLOOKUP(G23,'MES VIGENCIA'!$C$5:$X$113,22,0),0)</f>
        <v>65388153</v>
      </c>
      <c r="O23" s="99">
        <f>IFERROR(VLOOKUP(G23,'CONSOLIDADO VIGENCIA'!$C$5:$X$120,22,0),0)</f>
        <v>548314205</v>
      </c>
      <c r="P23" s="99">
        <f>IFERROR(VLOOKUP(G23,'MES VIGENCIA'!$C$5:$Z$113,24,0),0)</f>
        <v>65388153</v>
      </c>
      <c r="Q23" s="99">
        <f>IFERROR(VLOOKUP(G23,'CONSOLIDADO VIGENCIA'!$C$5:$Z$120,24,0),0)</f>
        <v>548314205</v>
      </c>
      <c r="R23" s="100">
        <f t="shared" si="2"/>
        <v>0.91924917076082113</v>
      </c>
      <c r="S23" s="101">
        <f t="shared" si="3"/>
        <v>0.91924917076082113</v>
      </c>
      <c r="T23" s="51"/>
    </row>
    <row r="24" spans="1:20" s="52" customFormat="1" ht="30" customHeight="1" x14ac:dyDescent="0.2">
      <c r="A24" s="47">
        <v>1</v>
      </c>
      <c r="B24" s="48">
        <v>0</v>
      </c>
      <c r="C24" s="48">
        <v>1</v>
      </c>
      <c r="D24" s="1">
        <v>5</v>
      </c>
      <c r="E24" s="1">
        <v>16</v>
      </c>
      <c r="F24" s="49" t="s">
        <v>19</v>
      </c>
      <c r="G24" s="155" t="s">
        <v>167</v>
      </c>
      <c r="H24" s="20" t="s">
        <v>55</v>
      </c>
      <c r="I24" s="99">
        <f>IFERROR(VLOOKUP(G24,'CONSOLIDADO VIGENCIA'!$C$5:$S$120,17,0),0)</f>
        <v>1308380000</v>
      </c>
      <c r="J24" s="99">
        <f>IFERROR(VLOOKUP(G24,'MES VIGENCIA'!$C$5:$U$113,19,0),0)</f>
        <v>-48722651</v>
      </c>
      <c r="K24" s="99">
        <f>IFERROR(VLOOKUP(G24,'CONSOLIDADO VIGENCIA'!$C$5:$U$120,19,0),0)</f>
        <v>997981349</v>
      </c>
      <c r="L24" s="99">
        <f>IFERROR(VLOOKUP(G24,'MES VIGENCIA'!$C$5:$W$113,21,0),0)</f>
        <v>868051250</v>
      </c>
      <c r="M24" s="99">
        <f>IFERROR(VLOOKUP(G24,'CONSOLIDADO VIGENCIA'!$C$5:$W$120,21,0),0)</f>
        <v>997981349</v>
      </c>
      <c r="N24" s="99">
        <f>IFERROR(VLOOKUP(G24,'MES VIGENCIA'!$C$5:$X$113,22,0),0)</f>
        <v>868051250</v>
      </c>
      <c r="O24" s="99">
        <f>IFERROR(VLOOKUP(G24,'CONSOLIDADO VIGENCIA'!$C$5:$X$120,22,0),0)</f>
        <v>997981349</v>
      </c>
      <c r="P24" s="99">
        <f>IFERROR(VLOOKUP(G24,'MES VIGENCIA'!$C$5:$Z$113,24,0),0)</f>
        <v>868051250</v>
      </c>
      <c r="Q24" s="99">
        <f>IFERROR(VLOOKUP(G24,'CONSOLIDADO VIGENCIA'!$C$5:$Z$120,24,0),0)</f>
        <v>997981349</v>
      </c>
      <c r="R24" s="100">
        <f t="shared" si="2"/>
        <v>0.76276108546446753</v>
      </c>
      <c r="S24" s="101">
        <f t="shared" si="3"/>
        <v>0.76276108546446753</v>
      </c>
      <c r="T24" s="51"/>
    </row>
    <row r="25" spans="1:20" s="52" customFormat="1" ht="30" customHeight="1" x14ac:dyDescent="0.2">
      <c r="A25" s="47">
        <v>1</v>
      </c>
      <c r="B25" s="48">
        <v>0</v>
      </c>
      <c r="C25" s="48">
        <v>1</v>
      </c>
      <c r="D25" s="1">
        <v>5</v>
      </c>
      <c r="E25" s="1">
        <v>47</v>
      </c>
      <c r="F25" s="49" t="s">
        <v>19</v>
      </c>
      <c r="G25" s="155" t="s">
        <v>394</v>
      </c>
      <c r="H25" s="20" t="s">
        <v>56</v>
      </c>
      <c r="I25" s="99">
        <f>IFERROR(VLOOKUP(G25,'CONSOLIDADO VIGENCIA'!$C$5:$S$120,17,0),0)</f>
        <v>228966500</v>
      </c>
      <c r="J25" s="99">
        <f>IFERROR(VLOOKUP(G25,'MES VIGENCIA'!$C$5:$U$113,19,0),0)</f>
        <v>-179836372</v>
      </c>
      <c r="K25" s="99">
        <f>IFERROR(VLOOKUP(G25,'CONSOLIDADO VIGENCIA'!$C$5:$U$120,19,0),0)</f>
        <v>3336828</v>
      </c>
      <c r="L25" s="99">
        <f>IFERROR(VLOOKUP(G25,'MES VIGENCIA'!$C$5:$W$113,21,0),0)</f>
        <v>0</v>
      </c>
      <c r="M25" s="99">
        <f>IFERROR(VLOOKUP(G25,'CONSOLIDADO VIGENCIA'!$C$5:$W$120,21,0),0)</f>
        <v>3336828</v>
      </c>
      <c r="N25" s="99">
        <f>IFERROR(VLOOKUP(G25,'MES VIGENCIA'!$C$5:$X$113,22,0),0)</f>
        <v>0</v>
      </c>
      <c r="O25" s="99">
        <f>IFERROR(VLOOKUP(G25,'CONSOLIDADO VIGENCIA'!$C$5:$X$120,22,0),0)</f>
        <v>3336828</v>
      </c>
      <c r="P25" s="99">
        <f>IFERROR(VLOOKUP(G25,'MES VIGENCIA'!$C$5:$Z$113,24,0),0)</f>
        <v>0</v>
      </c>
      <c r="Q25" s="99">
        <f>IFERROR(VLOOKUP(G25,'CONSOLIDADO VIGENCIA'!$C$5:$Z$120,24,0),0)</f>
        <v>3336828</v>
      </c>
      <c r="R25" s="100">
        <f t="shared" si="2"/>
        <v>1.4573433231498931E-2</v>
      </c>
      <c r="S25" s="101">
        <f t="shared" si="3"/>
        <v>1.4573433231498931E-2</v>
      </c>
      <c r="T25" s="51"/>
    </row>
    <row r="26" spans="1:20" s="52" customFormat="1" ht="30" customHeight="1" x14ac:dyDescent="0.2">
      <c r="A26" s="47">
        <v>1</v>
      </c>
      <c r="B26" s="48">
        <v>0</v>
      </c>
      <c r="C26" s="48">
        <v>1</v>
      </c>
      <c r="D26" s="1">
        <v>5</v>
      </c>
      <c r="E26" s="1">
        <v>92</v>
      </c>
      <c r="F26" s="49" t="s">
        <v>19</v>
      </c>
      <c r="G26" s="155" t="s">
        <v>168</v>
      </c>
      <c r="H26" s="20" t="s">
        <v>57</v>
      </c>
      <c r="I26" s="99">
        <f>IFERROR(VLOOKUP(G26,'CONSOLIDADO VIGENCIA'!$C$5:$S$120,17,0),0)</f>
        <v>90419000</v>
      </c>
      <c r="J26" s="99">
        <f>IFERROR(VLOOKUP(G26,'MES VIGENCIA'!$C$5:$U$113,19,0),0)</f>
        <v>21706764</v>
      </c>
      <c r="K26" s="99">
        <f>IFERROR(VLOOKUP(G26,'CONSOLIDADO VIGENCIA'!$C$5:$U$120,19,0),0)</f>
        <v>74041964</v>
      </c>
      <c r="L26" s="99">
        <f>IFERROR(VLOOKUP(G26,'MES VIGENCIA'!$C$5:$W$113,21,0),0)</f>
        <v>37020982</v>
      </c>
      <c r="M26" s="99">
        <f>IFERROR(VLOOKUP(G26,'CONSOLIDADO VIGENCIA'!$C$5:$W$120,21,0),0)</f>
        <v>74041964</v>
      </c>
      <c r="N26" s="99">
        <f>IFERROR(VLOOKUP(G26,'MES VIGENCIA'!$C$5:$X$113,22,0),0)</f>
        <v>37020982</v>
      </c>
      <c r="O26" s="99">
        <f>IFERROR(VLOOKUP(G26,'CONSOLIDADO VIGENCIA'!$C$5:$X$120,22,0),0)</f>
        <v>74041964</v>
      </c>
      <c r="P26" s="99">
        <f>IFERROR(VLOOKUP(G26,'MES VIGENCIA'!$C$5:$Z$113,24,0),0)</f>
        <v>37020982</v>
      </c>
      <c r="Q26" s="99">
        <f>IFERROR(VLOOKUP(G26,'CONSOLIDADO VIGENCIA'!$C$5:$Z$120,24,0),0)</f>
        <v>74041964</v>
      </c>
      <c r="R26" s="100">
        <f t="shared" si="2"/>
        <v>0.81887616540771302</v>
      </c>
      <c r="S26" s="101">
        <f t="shared" si="3"/>
        <v>0.81887616540771302</v>
      </c>
      <c r="T26" s="51"/>
    </row>
    <row r="27" spans="1:20" s="56" customFormat="1" ht="30" customHeight="1" x14ac:dyDescent="0.25">
      <c r="A27" s="42">
        <v>1</v>
      </c>
      <c r="B27" s="43">
        <v>0</v>
      </c>
      <c r="C27" s="43">
        <v>1</v>
      </c>
      <c r="D27" s="53">
        <v>0</v>
      </c>
      <c r="E27" s="44"/>
      <c r="F27" s="44"/>
      <c r="G27" s="154" t="s">
        <v>398</v>
      </c>
      <c r="H27" s="19" t="s">
        <v>58</v>
      </c>
      <c r="I27" s="96">
        <f>+I28</f>
        <v>1439651000</v>
      </c>
      <c r="J27" s="96">
        <f t="shared" ref="J27:Q27" si="15">+J28</f>
        <v>0</v>
      </c>
      <c r="K27" s="96">
        <f t="shared" si="15"/>
        <v>0</v>
      </c>
      <c r="L27" s="96">
        <f t="shared" si="15"/>
        <v>0</v>
      </c>
      <c r="M27" s="96">
        <f t="shared" si="15"/>
        <v>0</v>
      </c>
      <c r="N27" s="96">
        <f t="shared" si="15"/>
        <v>0</v>
      </c>
      <c r="O27" s="96">
        <f t="shared" si="15"/>
        <v>0</v>
      </c>
      <c r="P27" s="96">
        <f t="shared" si="15"/>
        <v>0</v>
      </c>
      <c r="Q27" s="96">
        <f t="shared" si="15"/>
        <v>0</v>
      </c>
      <c r="R27" s="102">
        <f t="shared" si="2"/>
        <v>0</v>
      </c>
      <c r="S27" s="103">
        <f t="shared" si="3"/>
        <v>0</v>
      </c>
      <c r="T27" s="55"/>
    </row>
    <row r="28" spans="1:20" s="52" customFormat="1" ht="30" customHeight="1" x14ac:dyDescent="0.2">
      <c r="A28" s="47">
        <v>1</v>
      </c>
      <c r="B28" s="48">
        <v>0</v>
      </c>
      <c r="C28" s="48">
        <v>1</v>
      </c>
      <c r="D28" s="1">
        <v>0</v>
      </c>
      <c r="E28" s="1"/>
      <c r="F28" s="49" t="s">
        <v>19</v>
      </c>
      <c r="G28" s="155" t="s">
        <v>398</v>
      </c>
      <c r="H28" s="20" t="s">
        <v>59</v>
      </c>
      <c r="I28" s="99">
        <f>IFERROR(VLOOKUP(G28,'CONSOLIDADO VIGENCIA'!$C$5:$S$120,17,0),0)</f>
        <v>1439651000</v>
      </c>
      <c r="J28" s="99">
        <f>IFERROR(VLOOKUP(G28,'MES VIGENCIA'!$C$5:$U$113,19,0),0)</f>
        <v>0</v>
      </c>
      <c r="K28" s="99">
        <f>IFERROR(VLOOKUP(G28,'CONSOLIDADO VIGENCIA'!$C$5:$U$120,19,0),0)</f>
        <v>0</v>
      </c>
      <c r="L28" s="99">
        <f>IFERROR(VLOOKUP(G28,'MES VIGENCIA'!$C$5:$W$113,21,0),0)</f>
        <v>0</v>
      </c>
      <c r="M28" s="99">
        <f>IFERROR(VLOOKUP(G28,'CONSOLIDADO VIGENCIA'!$C$5:$W$120,21,0),0)</f>
        <v>0</v>
      </c>
      <c r="N28" s="99">
        <f>IFERROR(VLOOKUP(G28,'MES VIGENCIA'!$C$5:$X$113,22,0),0)</f>
        <v>0</v>
      </c>
      <c r="O28" s="99">
        <f>IFERROR(VLOOKUP(G28,'CONSOLIDADO VIGENCIA'!$C$5:$X$120,22,0),0)</f>
        <v>0</v>
      </c>
      <c r="P28" s="99">
        <f>IFERROR(VLOOKUP(G28,'MES VIGENCIA'!$C$5:$Z$113,24,0),0)</f>
        <v>0</v>
      </c>
      <c r="Q28" s="99">
        <f>IFERROR(VLOOKUP(G28,'CONSOLIDADO VIGENCIA'!$C$5:$Z$120,24,0),0)</f>
        <v>0</v>
      </c>
      <c r="R28" s="100">
        <f t="shared" si="2"/>
        <v>0</v>
      </c>
      <c r="S28" s="104">
        <f t="shared" si="3"/>
        <v>0</v>
      </c>
      <c r="T28" s="51"/>
    </row>
    <row r="29" spans="1:20" s="56" customFormat="1" ht="30" customHeight="1" x14ac:dyDescent="0.25">
      <c r="A29" s="42">
        <v>1</v>
      </c>
      <c r="B29" s="43">
        <v>0</v>
      </c>
      <c r="C29" s="43">
        <v>1</v>
      </c>
      <c r="D29" s="53">
        <v>9</v>
      </c>
      <c r="E29" s="44"/>
      <c r="F29" s="44"/>
      <c r="G29" s="154" t="s">
        <v>350</v>
      </c>
      <c r="H29" s="19" t="s">
        <v>60</v>
      </c>
      <c r="I29" s="96">
        <f t="shared" ref="I29:Q29" si="16">SUM(I30:I31)</f>
        <v>564194000</v>
      </c>
      <c r="J29" s="96">
        <f t="shared" ref="J29" si="17">SUM(J30:J31)</f>
        <v>-373030311</v>
      </c>
      <c r="K29" s="96">
        <f t="shared" si="16"/>
        <v>191129425</v>
      </c>
      <c r="L29" s="96">
        <f t="shared" ref="L29" si="18">SUM(L30:L31)</f>
        <v>27068242</v>
      </c>
      <c r="M29" s="96">
        <f t="shared" si="16"/>
        <v>191129425</v>
      </c>
      <c r="N29" s="96">
        <f t="shared" ref="N29" si="19">SUM(N30:N31)</f>
        <v>27068242</v>
      </c>
      <c r="O29" s="96">
        <f t="shared" si="16"/>
        <v>191129425</v>
      </c>
      <c r="P29" s="96">
        <f t="shared" ref="P29" si="20">SUM(P30:P31)</f>
        <v>23855318</v>
      </c>
      <c r="Q29" s="96">
        <f t="shared" si="16"/>
        <v>187916501</v>
      </c>
      <c r="R29" s="102">
        <f t="shared" si="2"/>
        <v>0.33876543352109378</v>
      </c>
      <c r="S29" s="98">
        <f t="shared" si="3"/>
        <v>0.33876543352109378</v>
      </c>
      <c r="T29" s="57"/>
    </row>
    <row r="30" spans="1:20" s="52" customFormat="1" ht="30" customHeight="1" x14ac:dyDescent="0.2">
      <c r="A30" s="47">
        <v>1</v>
      </c>
      <c r="B30" s="48">
        <v>0</v>
      </c>
      <c r="C30" s="48">
        <v>1</v>
      </c>
      <c r="D30" s="1">
        <v>9</v>
      </c>
      <c r="E30" s="1">
        <v>1</v>
      </c>
      <c r="F30" s="49" t="s">
        <v>19</v>
      </c>
      <c r="G30" s="155" t="s">
        <v>169</v>
      </c>
      <c r="H30" s="50" t="s">
        <v>61</v>
      </c>
      <c r="I30" s="99">
        <f>IFERROR(VLOOKUP(G30,'CONSOLIDADO VIGENCIA'!$C$5:$S$120,17,0),0)</f>
        <v>67022680</v>
      </c>
      <c r="J30" s="99">
        <f>IFERROR(VLOOKUP(G30,'MES VIGENCIA'!$C$5:$U$113,19,0),0)</f>
        <v>-2812864</v>
      </c>
      <c r="K30" s="99">
        <f>IFERROR(VLOOKUP(G30,'CONSOLIDADO VIGENCIA'!$C$5:$U$120,19,0),0)</f>
        <v>64209816</v>
      </c>
      <c r="L30" s="99">
        <f>IFERROR(VLOOKUP(G30,'MES VIGENCIA'!$C$5:$W$113,21,0),0)</f>
        <v>12034661</v>
      </c>
      <c r="M30" s="99">
        <f>IFERROR(VLOOKUP(G30,'CONSOLIDADO VIGENCIA'!$C$5:$W$120,21,0),0)</f>
        <v>64209816</v>
      </c>
      <c r="N30" s="99">
        <f>IFERROR(VLOOKUP(G30,'MES VIGENCIA'!$C$5:$X$113,22,0),0)</f>
        <v>12034661</v>
      </c>
      <c r="O30" s="99">
        <f>IFERROR(VLOOKUP(G30,'CONSOLIDADO VIGENCIA'!$C$5:$X$120,22,0),0)</f>
        <v>64209816</v>
      </c>
      <c r="P30" s="99">
        <f>IFERROR(VLOOKUP(G30,'MES VIGENCIA'!$C$5:$Z$113,24,0),0)</f>
        <v>8821737</v>
      </c>
      <c r="Q30" s="99">
        <f>IFERROR(VLOOKUP(G30,'CONSOLIDADO VIGENCIA'!$C$5:$Z$120,24,0),0)</f>
        <v>60996892</v>
      </c>
      <c r="R30" s="100">
        <f t="shared" si="2"/>
        <v>0.95803116198874771</v>
      </c>
      <c r="S30" s="101">
        <f t="shared" si="3"/>
        <v>0.95803116198874771</v>
      </c>
      <c r="T30" s="51"/>
    </row>
    <row r="31" spans="1:20" s="52" customFormat="1" ht="30" customHeight="1" x14ac:dyDescent="0.2">
      <c r="A31" s="47">
        <v>1</v>
      </c>
      <c r="B31" s="48">
        <v>0</v>
      </c>
      <c r="C31" s="48">
        <v>1</v>
      </c>
      <c r="D31" s="1">
        <v>9</v>
      </c>
      <c r="E31" s="1">
        <v>3</v>
      </c>
      <c r="F31" s="49" t="s">
        <v>19</v>
      </c>
      <c r="G31" s="155" t="s">
        <v>170</v>
      </c>
      <c r="H31" s="50" t="s">
        <v>62</v>
      </c>
      <c r="I31" s="99">
        <f>IFERROR(VLOOKUP(G31,'CONSOLIDADO VIGENCIA'!$C$5:$S$120,17,0),0)</f>
        <v>497171320</v>
      </c>
      <c r="J31" s="99">
        <f>IFERROR(VLOOKUP(G31,'MES VIGENCIA'!$C$5:$U$113,19,0),0)</f>
        <v>-370217447</v>
      </c>
      <c r="K31" s="99">
        <f>IFERROR(VLOOKUP(G31,'CONSOLIDADO VIGENCIA'!$C$5:$U$120,19,0),0)</f>
        <v>126919609</v>
      </c>
      <c r="L31" s="99">
        <f>IFERROR(VLOOKUP(G31,'MES VIGENCIA'!$C$5:$W$113,21,0),0)</f>
        <v>15033581</v>
      </c>
      <c r="M31" s="99">
        <f>IFERROR(VLOOKUP(G31,'CONSOLIDADO VIGENCIA'!$C$5:$W$120,21,0),0)</f>
        <v>126919609</v>
      </c>
      <c r="N31" s="99">
        <f>IFERROR(VLOOKUP(G31,'MES VIGENCIA'!$C$5:$X$113,22,0),0)</f>
        <v>15033581</v>
      </c>
      <c r="O31" s="99">
        <f>IFERROR(VLOOKUP(G31,'CONSOLIDADO VIGENCIA'!$C$5:$X$120,22,0),0)</f>
        <v>126919609</v>
      </c>
      <c r="P31" s="99">
        <f>IFERROR(VLOOKUP(G31,'MES VIGENCIA'!$C$5:$Z$113,24,0),0)</f>
        <v>15033581</v>
      </c>
      <c r="Q31" s="99">
        <f>IFERROR(VLOOKUP(G31,'CONSOLIDADO VIGENCIA'!$C$5:$Z$120,24,0),0)</f>
        <v>126919609</v>
      </c>
      <c r="R31" s="100">
        <f t="shared" si="2"/>
        <v>0.25528344836946748</v>
      </c>
      <c r="S31" s="101">
        <f t="shared" si="3"/>
        <v>0.25528344836946748</v>
      </c>
      <c r="T31" s="51"/>
    </row>
    <row r="32" spans="1:20" s="45" customFormat="1" ht="30" customHeight="1" x14ac:dyDescent="0.2">
      <c r="A32" s="42">
        <v>1</v>
      </c>
      <c r="B32" s="43">
        <v>0</v>
      </c>
      <c r="C32" s="43">
        <v>2</v>
      </c>
      <c r="D32" s="44"/>
      <c r="E32" s="44"/>
      <c r="F32" s="53">
        <v>20</v>
      </c>
      <c r="G32" s="156" t="s">
        <v>351</v>
      </c>
      <c r="H32" s="46" t="s">
        <v>18</v>
      </c>
      <c r="I32" s="96">
        <f>SUM(I33:I35)</f>
        <v>1573836000</v>
      </c>
      <c r="J32" s="96">
        <f t="shared" ref="J32" si="21">SUM(J33:J35)</f>
        <v>-31219544</v>
      </c>
      <c r="K32" s="96">
        <f t="shared" ref="K32:Q32" si="22">SUM(K33:K35)</f>
        <v>1522705084</v>
      </c>
      <c r="L32" s="174">
        <f t="shared" ref="L32" si="23">SUM(L33:L35)</f>
        <v>-14656157.5</v>
      </c>
      <c r="M32" s="96">
        <f t="shared" si="22"/>
        <v>1522705084</v>
      </c>
      <c r="N32" s="96">
        <f t="shared" ref="N32" si="24">SUM(N33:N35)</f>
        <v>305375739.5</v>
      </c>
      <c r="O32" s="96">
        <f t="shared" si="22"/>
        <v>1517705084</v>
      </c>
      <c r="P32" s="96">
        <f t="shared" ref="P32" si="25">SUM(P33:P35)</f>
        <v>152693899.5</v>
      </c>
      <c r="Q32" s="96">
        <f t="shared" si="22"/>
        <v>1365019344</v>
      </c>
      <c r="R32" s="102">
        <f t="shared" si="2"/>
        <v>0.96751191610815868</v>
      </c>
      <c r="S32" s="98">
        <f t="shared" si="3"/>
        <v>0.9643349650154146</v>
      </c>
      <c r="T32" s="54"/>
    </row>
    <row r="33" spans="1:20" s="52" customFormat="1" ht="30" customHeight="1" x14ac:dyDescent="0.2">
      <c r="A33" s="47">
        <v>1</v>
      </c>
      <c r="B33" s="48">
        <v>0</v>
      </c>
      <c r="C33" s="48">
        <v>2</v>
      </c>
      <c r="D33" s="1">
        <v>12</v>
      </c>
      <c r="E33" s="49"/>
      <c r="F33" s="1">
        <v>20</v>
      </c>
      <c r="G33" s="157" t="s">
        <v>171</v>
      </c>
      <c r="H33" s="50" t="s">
        <v>20</v>
      </c>
      <c r="I33" s="99">
        <f>IFERROR(VLOOKUP(G33,'CONSOLIDADO VIGENCIA'!$C$5:$S$120,17,0),0)</f>
        <v>1474527870</v>
      </c>
      <c r="J33" s="99">
        <f>IFERROR(VLOOKUP(G33,'MES VIGENCIA'!$C$5:$U$113,19,0),0)</f>
        <v>-27871126</v>
      </c>
      <c r="K33" s="99">
        <f>IFERROR(VLOOKUP(G33,'CONSOLIDADO VIGENCIA'!$C$5:$U$120,19,0),0)</f>
        <v>1430607860</v>
      </c>
      <c r="L33" s="99">
        <f>IFERROR(VLOOKUP(G33,'MES VIGENCIA'!$C$5:$W$113,21,0),0)</f>
        <v>-12264839.5</v>
      </c>
      <c r="M33" s="99">
        <f>IFERROR(VLOOKUP(G33,'CONSOLIDADO VIGENCIA'!$C$5:$W$120,21,0),0)</f>
        <v>1430607860</v>
      </c>
      <c r="N33" s="99">
        <f>IFERROR(VLOOKUP(G33,'MES VIGENCIA'!$C$5:$X$113,22,0),0)</f>
        <v>276825976.5</v>
      </c>
      <c r="O33" s="99">
        <f>IFERROR(VLOOKUP(G33,'CONSOLIDADO VIGENCIA'!$C$5:$X$120,22,0),0)</f>
        <v>1425607860</v>
      </c>
      <c r="P33" s="99">
        <f>IFERROR(VLOOKUP(G33,'MES VIGENCIA'!$C$5:$Z$113,24,0),0)</f>
        <v>138752913.5</v>
      </c>
      <c r="Q33" s="99">
        <f>IFERROR(VLOOKUP(G33,'CONSOLIDADO VIGENCIA'!$C$5:$Z$120,24,0),0)</f>
        <v>1287534797</v>
      </c>
      <c r="R33" s="100">
        <f t="shared" si="2"/>
        <v>0.97021418794885173</v>
      </c>
      <c r="S33" s="101">
        <f t="shared" si="3"/>
        <v>0.96682327204842866</v>
      </c>
      <c r="T33" s="51"/>
    </row>
    <row r="34" spans="1:20" s="52" customFormat="1" ht="30" customHeight="1" x14ac:dyDescent="0.2">
      <c r="A34" s="47">
        <v>1</v>
      </c>
      <c r="B34" s="48">
        <v>0</v>
      </c>
      <c r="C34" s="48">
        <v>2</v>
      </c>
      <c r="D34" s="1">
        <v>14</v>
      </c>
      <c r="E34" s="49"/>
      <c r="F34" s="1">
        <v>20</v>
      </c>
      <c r="G34" s="157" t="s">
        <v>172</v>
      </c>
      <c r="H34" s="50" t="s">
        <v>63</v>
      </c>
      <c r="I34" s="99">
        <f>IFERROR(VLOOKUP(G34,'CONSOLIDADO VIGENCIA'!$C$5:$S$120,17,0),0)</f>
        <v>98308130</v>
      </c>
      <c r="J34" s="99">
        <f>IFERROR(VLOOKUP(G34,'MES VIGENCIA'!$C$5:$U$113,19,0),0)</f>
        <v>-2395218</v>
      </c>
      <c r="K34" s="99">
        <f>IFERROR(VLOOKUP(G34,'CONSOLIDADO VIGENCIA'!$C$5:$U$120,19,0),0)</f>
        <v>92050424</v>
      </c>
      <c r="L34" s="99">
        <f>IFERROR(VLOOKUP(G34,'MES VIGENCIA'!$C$5:$W$113,21,0),0)</f>
        <v>-2395218</v>
      </c>
      <c r="M34" s="99">
        <f>IFERROR(VLOOKUP(G34,'CONSOLIDADO VIGENCIA'!$C$5:$W$120,21,0),0)</f>
        <v>92050424</v>
      </c>
      <c r="N34" s="99">
        <f>IFERROR(VLOOKUP(G34,'MES VIGENCIA'!$C$5:$X$113,22,0),0)</f>
        <v>28545863</v>
      </c>
      <c r="O34" s="99">
        <f>IFERROR(VLOOKUP(G34,'CONSOLIDADO VIGENCIA'!$C$5:$X$120,22,0),0)</f>
        <v>92050424</v>
      </c>
      <c r="P34" s="99">
        <f>IFERROR(VLOOKUP(G34,'MES VIGENCIA'!$C$5:$Z$113,24,0),0)</f>
        <v>13937086</v>
      </c>
      <c r="Q34" s="99">
        <f>IFERROR(VLOOKUP(G34,'CONSOLIDADO VIGENCIA'!$C$5:$Z$120,24,0),0)</f>
        <v>77441647</v>
      </c>
      <c r="R34" s="100">
        <f t="shared" si="2"/>
        <v>0.9363459970197785</v>
      </c>
      <c r="S34" s="101">
        <f t="shared" si="3"/>
        <v>0.9363459970197785</v>
      </c>
      <c r="T34" s="51"/>
    </row>
    <row r="35" spans="1:20" s="52" customFormat="1" ht="30" customHeight="1" x14ac:dyDescent="0.2">
      <c r="A35" s="47">
        <v>1</v>
      </c>
      <c r="B35" s="48">
        <v>0</v>
      </c>
      <c r="C35" s="48">
        <v>2</v>
      </c>
      <c r="D35" s="1">
        <v>100</v>
      </c>
      <c r="E35" s="49"/>
      <c r="F35" s="1">
        <v>20</v>
      </c>
      <c r="G35" s="157" t="s">
        <v>302</v>
      </c>
      <c r="H35" s="50" t="s">
        <v>303</v>
      </c>
      <c r="I35" s="99">
        <f>IFERROR(VLOOKUP(G35,'CONSOLIDADO VIGENCIA'!$C$5:$S$120,17,0),0)</f>
        <v>1000000</v>
      </c>
      <c r="J35" s="99">
        <f>IFERROR(VLOOKUP(G35,'MES VIGENCIA'!$C$5:$U$113,19,0),0)</f>
        <v>-953200</v>
      </c>
      <c r="K35" s="99">
        <f>IFERROR(VLOOKUP(G35,'CONSOLIDADO VIGENCIA'!$C$5:$U$120,19,0),0)</f>
        <v>46800</v>
      </c>
      <c r="L35" s="99">
        <f>IFERROR(VLOOKUP(G35,'MES VIGENCIA'!$C$5:$W$113,21,0),0)</f>
        <v>3900</v>
      </c>
      <c r="M35" s="99">
        <f>IFERROR(VLOOKUP(G35,'CONSOLIDADO VIGENCIA'!$C$5:$W$120,21,0),0)</f>
        <v>46800</v>
      </c>
      <c r="N35" s="99">
        <f>IFERROR(VLOOKUP(G35,'MES VIGENCIA'!$C$5:$X$113,22,0),0)</f>
        <v>3900</v>
      </c>
      <c r="O35" s="99">
        <f>IFERROR(VLOOKUP(G35,'CONSOLIDADO VIGENCIA'!$C$5:$X$120,22,0),0)</f>
        <v>46800</v>
      </c>
      <c r="P35" s="99">
        <f>IFERROR(VLOOKUP(G35,'MES VIGENCIA'!$C$5:$Z$113,24,0),0)</f>
        <v>3900</v>
      </c>
      <c r="Q35" s="99">
        <f>IFERROR(VLOOKUP(G35,'CONSOLIDADO VIGENCIA'!$C$5:$Z$120,24,0),0)</f>
        <v>42900</v>
      </c>
      <c r="R35" s="100">
        <f t="shared" si="2"/>
        <v>4.6800000000000001E-2</v>
      </c>
      <c r="S35" s="101">
        <f t="shared" si="3"/>
        <v>4.6800000000000001E-2</v>
      </c>
      <c r="T35" s="51"/>
    </row>
    <row r="36" spans="1:20" s="56" customFormat="1" ht="30" customHeight="1" x14ac:dyDescent="0.25">
      <c r="A36" s="42">
        <v>1</v>
      </c>
      <c r="B36" s="43">
        <v>0</v>
      </c>
      <c r="C36" s="43">
        <v>5</v>
      </c>
      <c r="D36" s="44"/>
      <c r="E36" s="44"/>
      <c r="F36" s="44"/>
      <c r="G36" s="156" t="s">
        <v>355</v>
      </c>
      <c r="H36" s="46" t="s">
        <v>64</v>
      </c>
      <c r="I36" s="96">
        <f t="shared" ref="I36:J36" si="26">I37+I42+I45+I46</f>
        <v>5050470000</v>
      </c>
      <c r="J36" s="96">
        <f t="shared" si="26"/>
        <v>361193160.63</v>
      </c>
      <c r="K36" s="96">
        <f>K37+K42+K45+K46</f>
        <v>4961593620.6300001</v>
      </c>
      <c r="L36" s="96">
        <f t="shared" ref="L36" si="27">L37+L42+L45+L46</f>
        <v>472204088</v>
      </c>
      <c r="M36" s="96">
        <f t="shared" ref="M36:Q36" si="28">M37+M42+M45+M46</f>
        <v>4961593620.6300001</v>
      </c>
      <c r="N36" s="96">
        <f t="shared" ref="N36" si="29">N37+N42+N45+N46</f>
        <v>472204088</v>
      </c>
      <c r="O36" s="96">
        <f t="shared" si="28"/>
        <v>4961593620.6300001</v>
      </c>
      <c r="P36" s="96">
        <f t="shared" ref="P36" si="30">P37+P42+P45+P46</f>
        <v>387309563</v>
      </c>
      <c r="Q36" s="96">
        <f t="shared" si="28"/>
        <v>4501119932.6300001</v>
      </c>
      <c r="R36" s="102">
        <f t="shared" si="2"/>
        <v>0.98240235475708204</v>
      </c>
      <c r="S36" s="98">
        <f t="shared" si="3"/>
        <v>0.98240235475708204</v>
      </c>
      <c r="T36" s="57"/>
    </row>
    <row r="37" spans="1:20" s="45" customFormat="1" ht="30" customHeight="1" x14ac:dyDescent="0.2">
      <c r="A37" s="42">
        <v>1</v>
      </c>
      <c r="B37" s="43">
        <v>0</v>
      </c>
      <c r="C37" s="43">
        <v>5</v>
      </c>
      <c r="D37" s="53">
        <v>1</v>
      </c>
      <c r="E37" s="44"/>
      <c r="F37" s="44"/>
      <c r="G37" s="156" t="s">
        <v>477</v>
      </c>
      <c r="H37" s="46" t="s">
        <v>65</v>
      </c>
      <c r="I37" s="96">
        <f t="shared" ref="I37" si="31">SUM(I38:I41)</f>
        <v>2464235000</v>
      </c>
      <c r="J37" s="96">
        <f t="shared" ref="J37" si="32">SUM(J38:J41)</f>
        <v>124213345.63</v>
      </c>
      <c r="K37" s="96">
        <f t="shared" ref="K37:Q37" si="33">SUM(K38:K41)</f>
        <v>2376645805.6300001</v>
      </c>
      <c r="L37" s="96">
        <f t="shared" ref="L37" si="34">SUM(L38:L41)</f>
        <v>197116168</v>
      </c>
      <c r="M37" s="96">
        <f t="shared" si="33"/>
        <v>2376645805.6300001</v>
      </c>
      <c r="N37" s="96">
        <f t="shared" ref="N37" si="35">SUM(N38:N41)</f>
        <v>197116168</v>
      </c>
      <c r="O37" s="96">
        <f t="shared" si="33"/>
        <v>2376645805.6300001</v>
      </c>
      <c r="P37" s="96">
        <f t="shared" ref="P37" si="36">SUM(P38:P41)</f>
        <v>192110410</v>
      </c>
      <c r="Q37" s="96">
        <f t="shared" si="33"/>
        <v>2191144337.6300001</v>
      </c>
      <c r="R37" s="102">
        <f t="shared" si="2"/>
        <v>0.96445582731760571</v>
      </c>
      <c r="S37" s="98">
        <f t="shared" si="3"/>
        <v>0.96445582731760571</v>
      </c>
      <c r="T37" s="54"/>
    </row>
    <row r="38" spans="1:20" s="52" customFormat="1" ht="30" customHeight="1" x14ac:dyDescent="0.2">
      <c r="A38" s="47">
        <v>1</v>
      </c>
      <c r="B38" s="48">
        <v>0</v>
      </c>
      <c r="C38" s="48">
        <v>5</v>
      </c>
      <c r="D38" s="1">
        <v>1</v>
      </c>
      <c r="E38" s="1">
        <v>1</v>
      </c>
      <c r="F38" s="1">
        <v>20</v>
      </c>
      <c r="G38" s="157" t="s">
        <v>173</v>
      </c>
      <c r="H38" s="50" t="s">
        <v>66</v>
      </c>
      <c r="I38" s="99">
        <f>IFERROR(VLOOKUP(G38,'CONSOLIDADO VIGENCIA'!$C$5:$S$120,17,0),0)</f>
        <v>520432300</v>
      </c>
      <c r="J38" s="99">
        <f>IFERROR(VLOOKUP(G38,'MES VIGENCIA'!$C$5:$U$113,19,0),0)</f>
        <v>35241595</v>
      </c>
      <c r="K38" s="99">
        <f>IFERROR(VLOOKUP(G38,'CONSOLIDADO VIGENCIA'!$C$5:$U$120,19,0),0)</f>
        <v>520173895</v>
      </c>
      <c r="L38" s="99">
        <f>IFERROR(VLOOKUP(G38,'MES VIGENCIA'!$C$5:$W$113,21,0),0)</f>
        <v>41895500</v>
      </c>
      <c r="M38" s="99">
        <f>IFERROR(VLOOKUP(G38,'CONSOLIDADO VIGENCIA'!$C$5:$W$120,21,0),0)</f>
        <v>520173895</v>
      </c>
      <c r="N38" s="99">
        <f>IFERROR(VLOOKUP(G38,'MES VIGENCIA'!$C$5:$X$113,22,0),0)</f>
        <v>41895500</v>
      </c>
      <c r="O38" s="99">
        <f>IFERROR(VLOOKUP(G38,'CONSOLIDADO VIGENCIA'!$C$5:$X$120,22,0),0)</f>
        <v>520173895</v>
      </c>
      <c r="P38" s="99">
        <f>IFERROR(VLOOKUP(G38,'MES VIGENCIA'!$C$5:$Z$113,24,0),0)</f>
        <v>37447700</v>
      </c>
      <c r="Q38" s="99">
        <f>IFERROR(VLOOKUP(G38,'CONSOLIDADO VIGENCIA'!$C$5:$Z$120,24,0),0)</f>
        <v>478370995</v>
      </c>
      <c r="R38" s="100">
        <f t="shared" si="2"/>
        <v>0.99950348008761181</v>
      </c>
      <c r="S38" s="101">
        <f t="shared" si="3"/>
        <v>0.99950348008761181</v>
      </c>
      <c r="T38" s="51"/>
    </row>
    <row r="39" spans="1:20" s="52" customFormat="1" ht="30" customHeight="1" x14ac:dyDescent="0.2">
      <c r="A39" s="47">
        <v>1</v>
      </c>
      <c r="B39" s="48">
        <v>0</v>
      </c>
      <c r="C39" s="48">
        <v>5</v>
      </c>
      <c r="D39" s="1">
        <v>1</v>
      </c>
      <c r="E39" s="1">
        <v>3</v>
      </c>
      <c r="F39" s="1">
        <v>20</v>
      </c>
      <c r="G39" s="157" t="s">
        <v>174</v>
      </c>
      <c r="H39" s="50" t="s">
        <v>67</v>
      </c>
      <c r="I39" s="99">
        <f>IFERROR(VLOOKUP(G39,'CONSOLIDADO VIGENCIA'!$C$5:$S$120,17,0),0)</f>
        <v>695435200</v>
      </c>
      <c r="J39" s="99">
        <f>IFERROR(VLOOKUP(G39,'MES VIGENCIA'!$C$5:$U$113,19,0),0)</f>
        <v>53606349.630000003</v>
      </c>
      <c r="K39" s="99">
        <f>IFERROR(VLOOKUP(G39,'CONSOLIDADO VIGENCIA'!$C$5:$U$120,19,0),0)</f>
        <v>687954509.63</v>
      </c>
      <c r="L39" s="99">
        <f>IFERROR(VLOOKUP(G39,'MES VIGENCIA'!$C$5:$W$113,21,0),0)</f>
        <v>55518976</v>
      </c>
      <c r="M39" s="99">
        <f>IFERROR(VLOOKUP(G39,'CONSOLIDADO VIGENCIA'!$C$5:$W$120,21,0),0)</f>
        <v>687954509.63</v>
      </c>
      <c r="N39" s="99">
        <f>IFERROR(VLOOKUP(G39,'MES VIGENCIA'!$C$5:$X$113,22,0),0)</f>
        <v>55518976</v>
      </c>
      <c r="O39" s="99">
        <f>IFERROR(VLOOKUP(G39,'CONSOLIDADO VIGENCIA'!$C$5:$X$120,22,0),0)</f>
        <v>687954509.63</v>
      </c>
      <c r="P39" s="99">
        <f>IFERROR(VLOOKUP(G39,'MES VIGENCIA'!$C$5:$Z$113,24,0),0)</f>
        <v>52916630</v>
      </c>
      <c r="Q39" s="99">
        <f>IFERROR(VLOOKUP(G39,'CONSOLIDADO VIGENCIA'!$C$5:$Z$120,24,0),0)</f>
        <v>632805333.63</v>
      </c>
      <c r="R39" s="100">
        <f t="shared" si="2"/>
        <v>0.98924315253239981</v>
      </c>
      <c r="S39" s="101">
        <f t="shared" si="3"/>
        <v>0.98924315253239981</v>
      </c>
      <c r="T39" s="51"/>
    </row>
    <row r="40" spans="1:20" s="52" customFormat="1" ht="30" customHeight="1" x14ac:dyDescent="0.2">
      <c r="A40" s="47">
        <v>1</v>
      </c>
      <c r="B40" s="48">
        <v>0</v>
      </c>
      <c r="C40" s="48">
        <v>5</v>
      </c>
      <c r="D40" s="1">
        <v>1</v>
      </c>
      <c r="E40" s="1">
        <v>4</v>
      </c>
      <c r="F40" s="1">
        <v>20</v>
      </c>
      <c r="G40" s="157" t="s">
        <v>175</v>
      </c>
      <c r="H40" s="50" t="s">
        <v>68</v>
      </c>
      <c r="I40" s="99">
        <f>IFERROR(VLOOKUP(G40,'CONSOLIDADO VIGENCIA'!$C$5:$S$120,17,0),0)</f>
        <v>1012294000</v>
      </c>
      <c r="J40" s="99">
        <f>IFERROR(VLOOKUP(G40,'MES VIGENCIA'!$C$5:$U$113,19,0),0)</f>
        <v>67298285</v>
      </c>
      <c r="K40" s="99">
        <f>IFERROR(VLOOKUP(G40,'CONSOLIDADO VIGENCIA'!$C$5:$U$120,19,0),0)</f>
        <v>1011591485</v>
      </c>
      <c r="L40" s="99">
        <f>IFERROR(VLOOKUP(G40,'MES VIGENCIA'!$C$5:$W$113,21,0),0)</f>
        <v>83834792</v>
      </c>
      <c r="M40" s="99">
        <f>IFERROR(VLOOKUP(G40,'CONSOLIDADO VIGENCIA'!$C$5:$W$120,21,0),0)</f>
        <v>1011591485</v>
      </c>
      <c r="N40" s="99">
        <f>IFERROR(VLOOKUP(G40,'MES VIGENCIA'!$C$5:$X$113,22,0),0)</f>
        <v>83834792</v>
      </c>
      <c r="O40" s="99">
        <f>IFERROR(VLOOKUP(G40,'CONSOLIDADO VIGENCIA'!$C$5:$X$120,22,0),0)</f>
        <v>1011591485</v>
      </c>
      <c r="P40" s="99">
        <f>IFERROR(VLOOKUP(G40,'MES VIGENCIA'!$C$5:$Z$113,24,0),0)</f>
        <v>80126280</v>
      </c>
      <c r="Q40" s="99">
        <f>IFERROR(VLOOKUP(G40,'CONSOLIDADO VIGENCIA'!$C$5:$Z$120,24,0),0)</f>
        <v>928045693</v>
      </c>
      <c r="R40" s="100">
        <f t="shared" si="2"/>
        <v>0.99930601682910303</v>
      </c>
      <c r="S40" s="101">
        <f t="shared" si="3"/>
        <v>0.99930601682910303</v>
      </c>
      <c r="T40" s="51"/>
    </row>
    <row r="41" spans="1:20" s="52" customFormat="1" ht="30" customHeight="1" x14ac:dyDescent="0.2">
      <c r="A41" s="47">
        <v>1</v>
      </c>
      <c r="B41" s="48">
        <v>0</v>
      </c>
      <c r="C41" s="48">
        <v>5</v>
      </c>
      <c r="D41" s="1">
        <v>1</v>
      </c>
      <c r="E41" s="1">
        <v>5</v>
      </c>
      <c r="F41" s="1">
        <v>20</v>
      </c>
      <c r="G41" s="157" t="s">
        <v>176</v>
      </c>
      <c r="H41" s="50" t="s">
        <v>69</v>
      </c>
      <c r="I41" s="99">
        <f>IFERROR(VLOOKUP(G41,'CONSOLIDADO VIGENCIA'!$C$5:$S$120,17,0),0)</f>
        <v>236073500</v>
      </c>
      <c r="J41" s="99">
        <f>IFERROR(VLOOKUP(G41,'MES VIGENCIA'!$C$5:$U$113,19,0),0)</f>
        <v>-31932884</v>
      </c>
      <c r="K41" s="99">
        <f>IFERROR(VLOOKUP(G41,'CONSOLIDADO VIGENCIA'!$C$5:$U$120,19,0),0)</f>
        <v>156925916</v>
      </c>
      <c r="L41" s="99">
        <f>IFERROR(VLOOKUP(G41,'MES VIGENCIA'!$C$5:$W$113,21,0),0)</f>
        <v>15866900</v>
      </c>
      <c r="M41" s="99">
        <f>IFERROR(VLOOKUP(G41,'CONSOLIDADO VIGENCIA'!$C$5:$W$120,21,0),0)</f>
        <v>156925916</v>
      </c>
      <c r="N41" s="99">
        <f>IFERROR(VLOOKUP(G41,'MES VIGENCIA'!$C$5:$X$113,22,0),0)</f>
        <v>15866900</v>
      </c>
      <c r="O41" s="99">
        <f>IFERROR(VLOOKUP(G41,'CONSOLIDADO VIGENCIA'!$C$5:$X$120,22,0),0)</f>
        <v>156925916</v>
      </c>
      <c r="P41" s="99">
        <f>IFERROR(VLOOKUP(G41,'MES VIGENCIA'!$C$5:$Z$113,24,0),0)</f>
        <v>21619800</v>
      </c>
      <c r="Q41" s="99">
        <f>IFERROR(VLOOKUP(G41,'CONSOLIDADO VIGENCIA'!$C$5:$Z$120,24,0),0)</f>
        <v>151922316</v>
      </c>
      <c r="R41" s="100">
        <f t="shared" si="2"/>
        <v>0.6647332970451999</v>
      </c>
      <c r="S41" s="101">
        <f t="shared" si="3"/>
        <v>0.6647332970451999</v>
      </c>
      <c r="T41" s="51"/>
    </row>
    <row r="42" spans="1:20" s="45" customFormat="1" ht="30" customHeight="1" x14ac:dyDescent="0.2">
      <c r="A42" s="42">
        <v>1</v>
      </c>
      <c r="B42" s="43">
        <v>0</v>
      </c>
      <c r="C42" s="43">
        <v>5</v>
      </c>
      <c r="D42" s="53">
        <v>2</v>
      </c>
      <c r="E42" s="44"/>
      <c r="F42" s="44"/>
      <c r="G42" s="156" t="s">
        <v>478</v>
      </c>
      <c r="H42" s="46" t="s">
        <v>70</v>
      </c>
      <c r="I42" s="96">
        <f>+I43+I44</f>
        <v>1971443900</v>
      </c>
      <c r="J42" s="96">
        <f t="shared" ref="J42" si="37">+J43+J44</f>
        <v>213711375</v>
      </c>
      <c r="K42" s="96">
        <f t="shared" ref="K42:Q42" si="38">+K43+K44</f>
        <v>1970646495</v>
      </c>
      <c r="L42" s="96">
        <f t="shared" ref="L42" si="39">+L43+L44</f>
        <v>222713620</v>
      </c>
      <c r="M42" s="96">
        <f t="shared" si="38"/>
        <v>1970646495</v>
      </c>
      <c r="N42" s="96">
        <f t="shared" ref="N42" si="40">+N43+N44</f>
        <v>222713620</v>
      </c>
      <c r="O42" s="96">
        <f t="shared" si="38"/>
        <v>1970646495</v>
      </c>
      <c r="P42" s="96">
        <f t="shared" ref="P42" si="41">+P43+P44</f>
        <v>148384853</v>
      </c>
      <c r="Q42" s="96">
        <f t="shared" si="38"/>
        <v>1747932875</v>
      </c>
      <c r="R42" s="102">
        <f t="shared" si="2"/>
        <v>0.99959552234785887</v>
      </c>
      <c r="S42" s="98">
        <f t="shared" si="3"/>
        <v>0.99959552234785887</v>
      </c>
      <c r="T42" s="54"/>
    </row>
    <row r="43" spans="1:20" s="52" customFormat="1" ht="30" customHeight="1" x14ac:dyDescent="0.2">
      <c r="A43" s="47">
        <v>1</v>
      </c>
      <c r="B43" s="48">
        <v>0</v>
      </c>
      <c r="C43" s="48">
        <v>5</v>
      </c>
      <c r="D43" s="1">
        <v>2</v>
      </c>
      <c r="E43" s="1">
        <v>2</v>
      </c>
      <c r="F43" s="1">
        <v>20</v>
      </c>
      <c r="G43" s="157" t="s">
        <v>177</v>
      </c>
      <c r="H43" s="50" t="s">
        <v>71</v>
      </c>
      <c r="I43" s="99">
        <f>IFERROR(VLOOKUP(G43,'CONSOLIDADO VIGENCIA'!$C$5:$S$120,17,0),0)</f>
        <v>1242152800</v>
      </c>
      <c r="J43" s="99">
        <f>IFERROR(VLOOKUP(G43,'MES VIGENCIA'!$C$5:$U$113,19,0),0)</f>
        <v>158574280</v>
      </c>
      <c r="K43" s="99">
        <f>IFERROR(VLOOKUP(G43,'CONSOLIDADO VIGENCIA'!$C$5:$U$120,19,0),0)</f>
        <v>1241726520</v>
      </c>
      <c r="L43" s="99">
        <f>IFERROR(VLOOKUP(G43,'MES VIGENCIA'!$C$5:$W$113,21,0),0)</f>
        <v>162972274</v>
      </c>
      <c r="M43" s="99">
        <f>IFERROR(VLOOKUP(G43,'CONSOLIDADO VIGENCIA'!$C$5:$W$120,21,0),0)</f>
        <v>1241726520</v>
      </c>
      <c r="N43" s="99">
        <f>IFERROR(VLOOKUP(G43,'MES VIGENCIA'!$C$5:$X$113,22,0),0)</f>
        <v>162972274</v>
      </c>
      <c r="O43" s="99">
        <f>IFERROR(VLOOKUP(G43,'CONSOLIDADO VIGENCIA'!$C$5:$X$120,22,0),0)</f>
        <v>1241726520</v>
      </c>
      <c r="P43" s="99">
        <f>IFERROR(VLOOKUP(G43,'MES VIGENCIA'!$C$5:$Z$113,24,0),0)</f>
        <v>91514297</v>
      </c>
      <c r="Q43" s="99">
        <f>IFERROR(VLOOKUP(G43,'CONSOLIDADO VIGENCIA'!$C$5:$Z$120,24,0),0)</f>
        <v>1078754246</v>
      </c>
      <c r="R43" s="100">
        <f t="shared" si="2"/>
        <v>0.99965682160842051</v>
      </c>
      <c r="S43" s="101">
        <f t="shared" si="3"/>
        <v>0.99965682160842051</v>
      </c>
      <c r="T43" s="51"/>
    </row>
    <row r="44" spans="1:20" s="52" customFormat="1" ht="30" customHeight="1" x14ac:dyDescent="0.2">
      <c r="A44" s="47">
        <v>1</v>
      </c>
      <c r="B44" s="48">
        <v>0</v>
      </c>
      <c r="C44" s="48">
        <v>5</v>
      </c>
      <c r="D44" s="1">
        <v>2</v>
      </c>
      <c r="E44" s="1">
        <v>3</v>
      </c>
      <c r="F44" s="1">
        <v>20</v>
      </c>
      <c r="G44" s="157" t="s">
        <v>178</v>
      </c>
      <c r="H44" s="50" t="s">
        <v>72</v>
      </c>
      <c r="I44" s="99">
        <f>IFERROR(VLOOKUP(G44,'CONSOLIDADO VIGENCIA'!$C$5:$S$120,17,0),0)</f>
        <v>729291100</v>
      </c>
      <c r="J44" s="99">
        <f>IFERROR(VLOOKUP(G44,'MES VIGENCIA'!$C$5:$U$113,19,0),0)</f>
        <v>55137095</v>
      </c>
      <c r="K44" s="99">
        <f>IFERROR(VLOOKUP(G44,'CONSOLIDADO VIGENCIA'!$C$5:$U$120,19,0),0)</f>
        <v>728919975</v>
      </c>
      <c r="L44" s="99">
        <f>IFERROR(VLOOKUP(G44,'MES VIGENCIA'!$C$5:$W$113,21,0),0)</f>
        <v>59741346</v>
      </c>
      <c r="M44" s="99">
        <f>IFERROR(VLOOKUP(G44,'CONSOLIDADO VIGENCIA'!$C$5:$W$120,21,0),0)</f>
        <v>728919975</v>
      </c>
      <c r="N44" s="99">
        <f>IFERROR(VLOOKUP(G44,'MES VIGENCIA'!$C$5:$X$113,22,0),0)</f>
        <v>59741346</v>
      </c>
      <c r="O44" s="99">
        <f>IFERROR(VLOOKUP(G44,'CONSOLIDADO VIGENCIA'!$C$5:$X$120,22,0),0)</f>
        <v>728919975</v>
      </c>
      <c r="P44" s="99">
        <f>IFERROR(VLOOKUP(G44,'MES VIGENCIA'!$C$5:$Z$113,24,0),0)</f>
        <v>56870556</v>
      </c>
      <c r="Q44" s="99">
        <f>IFERROR(VLOOKUP(G44,'CONSOLIDADO VIGENCIA'!$C$5:$Z$120,24,0),0)</f>
        <v>669178629</v>
      </c>
      <c r="R44" s="100">
        <f t="shared" si="2"/>
        <v>0.99949111541331026</v>
      </c>
      <c r="S44" s="101">
        <f t="shared" si="3"/>
        <v>0.99949111541331026</v>
      </c>
      <c r="T44" s="51"/>
    </row>
    <row r="45" spans="1:20" s="45" customFormat="1" ht="30" customHeight="1" x14ac:dyDescent="0.2">
      <c r="A45" s="42">
        <v>1</v>
      </c>
      <c r="B45" s="43">
        <v>0</v>
      </c>
      <c r="C45" s="43">
        <v>5</v>
      </c>
      <c r="D45" s="53">
        <v>6</v>
      </c>
      <c r="E45" s="44"/>
      <c r="F45" s="53">
        <v>20</v>
      </c>
      <c r="G45" s="156" t="s">
        <v>179</v>
      </c>
      <c r="H45" s="46" t="s">
        <v>73</v>
      </c>
      <c r="I45" s="96">
        <f>IFERROR(VLOOKUP(G45,'CONSOLIDADO VIGENCIA'!$C$5:$S$120,17,0),0)</f>
        <v>367717600</v>
      </c>
      <c r="J45" s="96">
        <f>IFERROR(VLOOKUP(G45,'MES VIGENCIA'!$C$5:$U$113,19,0),0)</f>
        <v>5441840</v>
      </c>
      <c r="K45" s="96">
        <f>IFERROR(VLOOKUP(G45,'CONSOLIDADO VIGENCIA'!$C$5:$U$120,19,0),0)</f>
        <v>367615920</v>
      </c>
      <c r="L45" s="96">
        <f>IFERROR(VLOOKUP(G45,'MES VIGENCIA'!$C$5:$W$113,21,0),0)</f>
        <v>31423100</v>
      </c>
      <c r="M45" s="96">
        <f>IFERROR(VLOOKUP(G45,'CONSOLIDADO VIGENCIA'!$C$5:$W$120,21,0),0)</f>
        <v>367615920</v>
      </c>
      <c r="N45" s="96">
        <f>IFERROR(VLOOKUP(G45,'MES VIGENCIA'!$C$5:$X$113,22,0),0)</f>
        <v>31423100</v>
      </c>
      <c r="O45" s="96">
        <f>IFERROR(VLOOKUP(G45,'CONSOLIDADO VIGENCIA'!$C$5:$X$120,22,0),0)</f>
        <v>367615920</v>
      </c>
      <c r="P45" s="96">
        <f>IFERROR(VLOOKUP(G45,'MES VIGENCIA'!$C$5:$Z$113,24,0),0)</f>
        <v>28087400</v>
      </c>
      <c r="Q45" s="96">
        <f>IFERROR(VLOOKUP(G45,'CONSOLIDADO VIGENCIA'!$C$5:$Z$120,24,0),0)</f>
        <v>336262220</v>
      </c>
      <c r="R45" s="102">
        <f t="shared" si="2"/>
        <v>0.99972348345578232</v>
      </c>
      <c r="S45" s="98">
        <f t="shared" si="3"/>
        <v>0.99972348345578232</v>
      </c>
      <c r="T45" s="40"/>
    </row>
    <row r="46" spans="1:20" s="45" customFormat="1" ht="30" customHeight="1" x14ac:dyDescent="0.2">
      <c r="A46" s="42">
        <v>1</v>
      </c>
      <c r="B46" s="43">
        <v>0</v>
      </c>
      <c r="C46" s="43">
        <v>5</v>
      </c>
      <c r="D46" s="53">
        <v>7</v>
      </c>
      <c r="E46" s="44"/>
      <c r="F46" s="53">
        <v>20</v>
      </c>
      <c r="G46" s="156" t="s">
        <v>180</v>
      </c>
      <c r="H46" s="46" t="s">
        <v>74</v>
      </c>
      <c r="I46" s="96">
        <f>IFERROR(VLOOKUP(G46,'CONSOLIDADO VIGENCIA'!$C$5:$S$120,17,0),0)</f>
        <v>247073500</v>
      </c>
      <c r="J46" s="96">
        <f>IFERROR(VLOOKUP(G46,'MES VIGENCIA'!$C$5:$U$113,19,0),0)</f>
        <v>17826600</v>
      </c>
      <c r="K46" s="96">
        <f>IFERROR(VLOOKUP(G46,'CONSOLIDADO VIGENCIA'!$C$5:$U$120,19,0),0)</f>
        <v>246685400</v>
      </c>
      <c r="L46" s="96">
        <f>IFERROR(VLOOKUP(G46,'MES VIGENCIA'!$C$5:$W$113,21,0),0)</f>
        <v>20951200</v>
      </c>
      <c r="M46" s="96">
        <f>IFERROR(VLOOKUP(G46,'CONSOLIDADO VIGENCIA'!$C$5:$W$120,21,0),0)</f>
        <v>246685400</v>
      </c>
      <c r="N46" s="96">
        <f>IFERROR(VLOOKUP(G46,'MES VIGENCIA'!$C$5:$X$113,22,0),0)</f>
        <v>20951200</v>
      </c>
      <c r="O46" s="96">
        <f>IFERROR(VLOOKUP(G46,'CONSOLIDADO VIGENCIA'!$C$5:$X$120,22,0),0)</f>
        <v>246685400</v>
      </c>
      <c r="P46" s="96">
        <f>IFERROR(VLOOKUP(G46,'MES VIGENCIA'!$C$5:$Z$113,24,0),0)</f>
        <v>18726900</v>
      </c>
      <c r="Q46" s="96">
        <f>IFERROR(VLOOKUP(G46,'CONSOLIDADO VIGENCIA'!$C$5:$Z$120,24,0),0)</f>
        <v>225780500</v>
      </c>
      <c r="R46" s="102">
        <f t="shared" si="2"/>
        <v>0.9984292123598848</v>
      </c>
      <c r="S46" s="98">
        <f t="shared" si="3"/>
        <v>0.9984292123598848</v>
      </c>
      <c r="T46" s="40"/>
    </row>
    <row r="47" spans="1:20" s="45" customFormat="1" ht="30" customHeight="1" x14ac:dyDescent="0.2">
      <c r="A47" s="42">
        <v>2</v>
      </c>
      <c r="B47" s="43"/>
      <c r="C47" s="43"/>
      <c r="D47" s="44"/>
      <c r="E47" s="44"/>
      <c r="F47" s="44"/>
      <c r="G47" s="156" t="s">
        <v>479</v>
      </c>
      <c r="H47" s="46" t="s">
        <v>21</v>
      </c>
      <c r="I47" s="96">
        <f>I48+I56</f>
        <v>8304732000</v>
      </c>
      <c r="J47" s="96">
        <f t="shared" ref="J47" si="42">J48+J56</f>
        <v>-283641843.38999999</v>
      </c>
      <c r="K47" s="96">
        <f t="shared" ref="K47:Q47" si="43">K48+K56</f>
        <v>7268502435.6100006</v>
      </c>
      <c r="L47" s="96">
        <f t="shared" ref="L47" si="44">L48+L56</f>
        <v>131312090.59</v>
      </c>
      <c r="M47" s="96">
        <f t="shared" si="43"/>
        <v>7268502435.6100006</v>
      </c>
      <c r="N47" s="96">
        <f t="shared" ref="N47" si="45">N48+N56</f>
        <v>842304629</v>
      </c>
      <c r="O47" s="96">
        <f t="shared" si="43"/>
        <v>6328953758</v>
      </c>
      <c r="P47" s="96">
        <f t="shared" ref="P47" si="46">P48+P56</f>
        <v>642700422</v>
      </c>
      <c r="Q47" s="96">
        <f t="shared" si="43"/>
        <v>6036036094</v>
      </c>
      <c r="R47" s="97">
        <f t="shared" si="2"/>
        <v>0.87522420176954541</v>
      </c>
      <c r="S47" s="98">
        <f t="shared" si="3"/>
        <v>0.76209006600092577</v>
      </c>
      <c r="T47" s="54"/>
    </row>
    <row r="48" spans="1:20" s="45" customFormat="1" ht="30" customHeight="1" x14ac:dyDescent="0.2">
      <c r="A48" s="42">
        <v>2</v>
      </c>
      <c r="B48" s="43">
        <v>0</v>
      </c>
      <c r="C48" s="43">
        <v>3</v>
      </c>
      <c r="D48" s="44"/>
      <c r="E48" s="44"/>
      <c r="F48" s="44"/>
      <c r="G48" s="156" t="s">
        <v>356</v>
      </c>
      <c r="H48" s="46" t="s">
        <v>75</v>
      </c>
      <c r="I48" s="96">
        <f>+I49+I54</f>
        <v>886066000</v>
      </c>
      <c r="J48" s="96">
        <f t="shared" ref="J48" si="47">+J49+J54</f>
        <v>-25415032</v>
      </c>
      <c r="K48" s="96">
        <f>+K49+K54</f>
        <v>350799968</v>
      </c>
      <c r="L48" s="96">
        <f t="shared" ref="L48" si="48">+L49+L54</f>
        <v>-23218545</v>
      </c>
      <c r="M48" s="96">
        <f t="shared" ref="M48:Q48" si="49">+M49+M54</f>
        <v>350799968</v>
      </c>
      <c r="N48" s="96">
        <f t="shared" ref="N48" si="50">+N49+N54</f>
        <v>9871279</v>
      </c>
      <c r="O48" s="96">
        <f t="shared" si="49"/>
        <v>350798446</v>
      </c>
      <c r="P48" s="96">
        <f t="shared" ref="P48" si="51">+P49+P54</f>
        <v>8311816</v>
      </c>
      <c r="Q48" s="96">
        <f t="shared" si="49"/>
        <v>349226983</v>
      </c>
      <c r="R48" s="97">
        <f t="shared" si="2"/>
        <v>0.39590726650159241</v>
      </c>
      <c r="S48" s="98">
        <f t="shared" si="3"/>
        <v>0.39590554879659079</v>
      </c>
      <c r="T48" s="54"/>
    </row>
    <row r="49" spans="1:20" s="45" customFormat="1" ht="30" customHeight="1" x14ac:dyDescent="0.2">
      <c r="A49" s="42">
        <v>2</v>
      </c>
      <c r="B49" s="43">
        <v>0</v>
      </c>
      <c r="C49" s="43">
        <v>3</v>
      </c>
      <c r="D49" s="53">
        <v>50</v>
      </c>
      <c r="E49" s="44"/>
      <c r="F49" s="44"/>
      <c r="G49" s="156" t="s">
        <v>480</v>
      </c>
      <c r="H49" s="46" t="s">
        <v>76</v>
      </c>
      <c r="I49" s="96">
        <f t="shared" ref="I49:J49" si="52">SUM(I50:I53)</f>
        <v>877205340</v>
      </c>
      <c r="J49" s="96">
        <f t="shared" si="52"/>
        <v>-25415032</v>
      </c>
      <c r="K49" s="96">
        <f t="shared" ref="K49:Q49" si="53">SUM(K50:K53)</f>
        <v>350799968</v>
      </c>
      <c r="L49" s="96">
        <f t="shared" ref="L49" si="54">SUM(L50:L53)</f>
        <v>-23218545</v>
      </c>
      <c r="M49" s="96">
        <f t="shared" si="53"/>
        <v>350799968</v>
      </c>
      <c r="N49" s="96">
        <f t="shared" ref="N49" si="55">SUM(N50:N53)</f>
        <v>9871279</v>
      </c>
      <c r="O49" s="96">
        <f t="shared" si="53"/>
        <v>350798446</v>
      </c>
      <c r="P49" s="96">
        <f t="shared" ref="P49" si="56">SUM(P50:P53)</f>
        <v>8311816</v>
      </c>
      <c r="Q49" s="96">
        <f t="shared" si="53"/>
        <v>349226983</v>
      </c>
      <c r="R49" s="97">
        <f t="shared" si="2"/>
        <v>0.39990632979958829</v>
      </c>
      <c r="S49" s="98">
        <f t="shared" si="3"/>
        <v>0.39990459474403106</v>
      </c>
      <c r="T49" s="54"/>
    </row>
    <row r="50" spans="1:20" s="52" customFormat="1" ht="30" customHeight="1" x14ac:dyDescent="0.2">
      <c r="A50" s="47">
        <v>2</v>
      </c>
      <c r="B50" s="48">
        <v>0</v>
      </c>
      <c r="C50" s="48">
        <v>3</v>
      </c>
      <c r="D50" s="1">
        <v>50</v>
      </c>
      <c r="E50" s="1">
        <v>2</v>
      </c>
      <c r="F50" s="1">
        <v>20</v>
      </c>
      <c r="G50" s="157" t="s">
        <v>181</v>
      </c>
      <c r="H50" s="50" t="s">
        <v>77</v>
      </c>
      <c r="I50" s="99">
        <f>IFERROR(VLOOKUP(G50,'CONSOLIDADO VIGENCIA'!$C$5:$S$120,17,0),0)</f>
        <v>8860660</v>
      </c>
      <c r="J50" s="99">
        <f>IFERROR(VLOOKUP(G50,'MES VIGENCIA'!$C$5:$U$113,19,0),0)</f>
        <v>0</v>
      </c>
      <c r="K50" s="99">
        <f>IFERROR(VLOOKUP(G50,'CONSOLIDADO VIGENCIA'!$C$5:$U$120,19,0),0)</f>
        <v>343000</v>
      </c>
      <c r="L50" s="99">
        <f>IFERROR(VLOOKUP(G50,'MES VIGENCIA'!$C$5:$W$113,21,0),0)</f>
        <v>0</v>
      </c>
      <c r="M50" s="99">
        <f>IFERROR(VLOOKUP(G50,'CONSOLIDADO VIGENCIA'!$C$5:$W$120,21,0),0)</f>
        <v>343000</v>
      </c>
      <c r="N50" s="99">
        <f>IFERROR(VLOOKUP(G50,'MES VIGENCIA'!$C$5:$X$113,22,0),0)</f>
        <v>0</v>
      </c>
      <c r="O50" s="99">
        <f>IFERROR(VLOOKUP(G50,'CONSOLIDADO VIGENCIA'!$C$5:$X$120,22,0),0)</f>
        <v>343000</v>
      </c>
      <c r="P50" s="99">
        <f>IFERROR(VLOOKUP(G50,'MES VIGENCIA'!$C$5:$Z$113,24,0),0)</f>
        <v>0</v>
      </c>
      <c r="Q50" s="99">
        <f>IFERROR(VLOOKUP(G50,'CONSOLIDADO VIGENCIA'!$C$5:$Z$120,24,0),0)</f>
        <v>343000</v>
      </c>
      <c r="R50" s="100">
        <f t="shared" si="2"/>
        <v>3.8710434662880641E-2</v>
      </c>
      <c r="S50" s="101">
        <f t="shared" si="3"/>
        <v>3.8710434662880641E-2</v>
      </c>
      <c r="T50" s="51"/>
    </row>
    <row r="51" spans="1:20" s="52" customFormat="1" ht="30" customHeight="1" x14ac:dyDescent="0.2">
      <c r="A51" s="47">
        <v>2</v>
      </c>
      <c r="B51" s="48">
        <v>0</v>
      </c>
      <c r="C51" s="48">
        <v>3</v>
      </c>
      <c r="D51" s="1">
        <v>50</v>
      </c>
      <c r="E51" s="1">
        <v>3</v>
      </c>
      <c r="F51" s="1">
        <v>20</v>
      </c>
      <c r="G51" s="157" t="s">
        <v>182</v>
      </c>
      <c r="H51" s="50" t="s">
        <v>78</v>
      </c>
      <c r="I51" s="99">
        <f>IFERROR(VLOOKUP(G51,'CONSOLIDADO VIGENCIA'!$C$5:$S$120,17,0),0)</f>
        <v>407590360</v>
      </c>
      <c r="J51" s="99">
        <f>IFERROR(VLOOKUP(G51,'MES VIGENCIA'!$C$5:$U$113,19,0),0)</f>
        <v>0</v>
      </c>
      <c r="K51" s="99">
        <f>IFERROR(VLOOKUP(G51,'CONSOLIDADO VIGENCIA'!$C$5:$U$120,19,0),0)</f>
        <v>259895000</v>
      </c>
      <c r="L51" s="99">
        <f>IFERROR(VLOOKUP(G51,'MES VIGENCIA'!$C$5:$W$113,21,0),0)</f>
        <v>0</v>
      </c>
      <c r="M51" s="99">
        <f>IFERROR(VLOOKUP(G51,'CONSOLIDADO VIGENCIA'!$C$5:$W$120,21,0),0)</f>
        <v>259895000</v>
      </c>
      <c r="N51" s="99">
        <f>IFERROR(VLOOKUP(G51,'MES VIGENCIA'!$C$5:$X$113,22,0),0)</f>
        <v>0</v>
      </c>
      <c r="O51" s="99">
        <f>IFERROR(VLOOKUP(G51,'CONSOLIDADO VIGENCIA'!$C$5:$X$120,22,0),0)</f>
        <v>259895000</v>
      </c>
      <c r="P51" s="99">
        <f>IFERROR(VLOOKUP(G51,'MES VIGENCIA'!$C$5:$Z$113,24,0),0)</f>
        <v>0</v>
      </c>
      <c r="Q51" s="99">
        <f>IFERROR(VLOOKUP(G51,'CONSOLIDADO VIGENCIA'!$C$5:$Z$120,24,0),0)</f>
        <v>259895000</v>
      </c>
      <c r="R51" s="100">
        <f t="shared" si="2"/>
        <v>0.63763774982313126</v>
      </c>
      <c r="S51" s="101">
        <f t="shared" si="3"/>
        <v>0.63763774982313126</v>
      </c>
      <c r="T51" s="51"/>
    </row>
    <row r="52" spans="1:20" s="52" customFormat="1" ht="30" customHeight="1" x14ac:dyDescent="0.2">
      <c r="A52" s="47">
        <v>2</v>
      </c>
      <c r="B52" s="48">
        <v>0</v>
      </c>
      <c r="C52" s="48">
        <v>3</v>
      </c>
      <c r="D52" s="1">
        <v>50</v>
      </c>
      <c r="E52" s="1">
        <v>8</v>
      </c>
      <c r="F52" s="1">
        <v>20</v>
      </c>
      <c r="G52" s="157" t="s">
        <v>183</v>
      </c>
      <c r="H52" s="50" t="s">
        <v>79</v>
      </c>
      <c r="I52" s="99">
        <f>IFERROR(VLOOKUP(G52,'CONSOLIDADO VIGENCIA'!$C$5:$S$120,17,0),0)</f>
        <v>8860660</v>
      </c>
      <c r="J52" s="99">
        <f>IFERROR(VLOOKUP(G52,'MES VIGENCIA'!$C$5:$U$113,19,0),0)</f>
        <v>-1053641</v>
      </c>
      <c r="K52" s="99">
        <f>IFERROR(VLOOKUP(G52,'CONSOLIDADO VIGENCIA'!$C$5:$U$120,19,0),0)</f>
        <v>146359</v>
      </c>
      <c r="L52" s="99">
        <f>IFERROR(VLOOKUP(G52,'MES VIGENCIA'!$C$5:$W$113,21,0),0)</f>
        <v>-105600</v>
      </c>
      <c r="M52" s="99">
        <f>IFERROR(VLOOKUP(G52,'CONSOLIDADO VIGENCIA'!$C$5:$W$120,21,0),0)</f>
        <v>146359</v>
      </c>
      <c r="N52" s="99">
        <f>IFERROR(VLOOKUP(G52,'MES VIGENCIA'!$C$5:$X$113,22,0),0)</f>
        <v>-105600</v>
      </c>
      <c r="O52" s="99">
        <f>IFERROR(VLOOKUP(G52,'CONSOLIDADO VIGENCIA'!$C$5:$X$120,22,0),0)</f>
        <v>146359</v>
      </c>
      <c r="P52" s="99">
        <f>IFERROR(VLOOKUP(G52,'MES VIGENCIA'!$C$5:$Z$113,24,0),0)</f>
        <v>-105600</v>
      </c>
      <c r="Q52" s="99">
        <f>IFERROR(VLOOKUP(G52,'CONSOLIDADO VIGENCIA'!$C$5:$Z$120,24,0),0)</f>
        <v>146359</v>
      </c>
      <c r="R52" s="100">
        <f t="shared" si="2"/>
        <v>1.6517844043220258E-2</v>
      </c>
      <c r="S52" s="101">
        <f t="shared" si="3"/>
        <v>1.6517844043220258E-2</v>
      </c>
      <c r="T52" s="51"/>
    </row>
    <row r="53" spans="1:20" s="52" customFormat="1" ht="30" customHeight="1" x14ac:dyDescent="0.2">
      <c r="A53" s="47">
        <v>2</v>
      </c>
      <c r="B53" s="48">
        <v>0</v>
      </c>
      <c r="C53" s="48">
        <v>3</v>
      </c>
      <c r="D53" s="1">
        <v>50</v>
      </c>
      <c r="E53" s="1">
        <v>90</v>
      </c>
      <c r="F53" s="1">
        <v>20</v>
      </c>
      <c r="G53" s="157" t="s">
        <v>184</v>
      </c>
      <c r="H53" s="50" t="s">
        <v>452</v>
      </c>
      <c r="I53" s="99">
        <f>IFERROR(VLOOKUP(G53,'CONSOLIDADO VIGENCIA'!$C$5:$S$120,17,0),0)</f>
        <v>451893660</v>
      </c>
      <c r="J53" s="99">
        <f>IFERROR(VLOOKUP(G53,'MES VIGENCIA'!$C$5:$U$113,19,0),0)</f>
        <v>-24361391</v>
      </c>
      <c r="K53" s="99">
        <f>IFERROR(VLOOKUP(G53,'CONSOLIDADO VIGENCIA'!$C$5:$U$120,19,0),0)</f>
        <v>90415609</v>
      </c>
      <c r="L53" s="99">
        <f>IFERROR(VLOOKUP(G53,'MES VIGENCIA'!$C$5:$W$113,21,0),0)</f>
        <v>-23112945</v>
      </c>
      <c r="M53" s="99">
        <f>IFERROR(VLOOKUP(G53,'CONSOLIDADO VIGENCIA'!$C$5:$W$120,21,0),0)</f>
        <v>90415609</v>
      </c>
      <c r="N53" s="99">
        <f>IFERROR(VLOOKUP(G53,'MES VIGENCIA'!$C$5:$X$113,22,0),0)</f>
        <v>9976879</v>
      </c>
      <c r="O53" s="99">
        <f>IFERROR(VLOOKUP(G53,'CONSOLIDADO VIGENCIA'!$C$5:$X$120,22,0),0)</f>
        <v>90414087</v>
      </c>
      <c r="P53" s="99">
        <f>IFERROR(VLOOKUP(G53,'MES VIGENCIA'!$C$5:$Z$113,24,0),0)</f>
        <v>8417416</v>
      </c>
      <c r="Q53" s="99">
        <f>IFERROR(VLOOKUP(G53,'CONSOLIDADO VIGENCIA'!$C$5:$Z$120,24,0),0)</f>
        <v>88842624</v>
      </c>
      <c r="R53" s="100">
        <f t="shared" si="2"/>
        <v>0.20008160548213932</v>
      </c>
      <c r="S53" s="101">
        <f t="shared" si="3"/>
        <v>0.20007823743311645</v>
      </c>
      <c r="T53" s="51"/>
    </row>
    <row r="54" spans="1:20" s="45" customFormat="1" ht="30" customHeight="1" x14ac:dyDescent="0.2">
      <c r="A54" s="42">
        <v>2</v>
      </c>
      <c r="B54" s="43">
        <v>0</v>
      </c>
      <c r="C54" s="43">
        <v>3</v>
      </c>
      <c r="D54" s="53">
        <v>51</v>
      </c>
      <c r="E54" s="44"/>
      <c r="F54" s="44"/>
      <c r="G54" s="156" t="s">
        <v>481</v>
      </c>
      <c r="H54" s="46" t="s">
        <v>80</v>
      </c>
      <c r="I54" s="96">
        <f>+I55</f>
        <v>8860660</v>
      </c>
      <c r="J54" s="96">
        <f t="shared" ref="J54:Q54" si="57">+J55</f>
        <v>0</v>
      </c>
      <c r="K54" s="96">
        <f t="shared" si="57"/>
        <v>0</v>
      </c>
      <c r="L54" s="96">
        <f t="shared" si="57"/>
        <v>0</v>
      </c>
      <c r="M54" s="96">
        <f t="shared" si="57"/>
        <v>0</v>
      </c>
      <c r="N54" s="96">
        <f t="shared" si="57"/>
        <v>0</v>
      </c>
      <c r="O54" s="96">
        <f t="shared" si="57"/>
        <v>0</v>
      </c>
      <c r="P54" s="96">
        <f t="shared" si="57"/>
        <v>0</v>
      </c>
      <c r="Q54" s="96">
        <f t="shared" si="57"/>
        <v>0</v>
      </c>
      <c r="R54" s="97">
        <f t="shared" si="2"/>
        <v>0</v>
      </c>
      <c r="S54" s="98">
        <f t="shared" si="3"/>
        <v>0</v>
      </c>
      <c r="T54" s="54"/>
    </row>
    <row r="55" spans="1:20" s="52" customFormat="1" ht="30" customHeight="1" x14ac:dyDescent="0.2">
      <c r="A55" s="47">
        <v>2</v>
      </c>
      <c r="B55" s="48">
        <v>0</v>
      </c>
      <c r="C55" s="48">
        <v>3</v>
      </c>
      <c r="D55" s="1">
        <v>51</v>
      </c>
      <c r="E55" s="1">
        <v>1</v>
      </c>
      <c r="F55" s="1">
        <v>20</v>
      </c>
      <c r="G55" s="157" t="s">
        <v>185</v>
      </c>
      <c r="H55" s="50" t="s">
        <v>81</v>
      </c>
      <c r="I55" s="99">
        <f>IFERROR(VLOOKUP(G55,'CONSOLIDADO VIGENCIA'!$C$5:$S$120,17,0),0)</f>
        <v>8860660</v>
      </c>
      <c r="J55" s="99">
        <f>IFERROR(VLOOKUP(G55,'MES VIGENCIA'!$C$5:$U$113,19,0),0)</f>
        <v>0</v>
      </c>
      <c r="K55" s="99">
        <f>IFERROR(VLOOKUP(G55,'CONSOLIDADO VIGENCIA'!$C$5:$U$120,19,0),0)</f>
        <v>0</v>
      </c>
      <c r="L55" s="99">
        <f>IFERROR(VLOOKUP(G55,'MES VIGENCIA'!$C$5:$W$113,21,0),0)</f>
        <v>0</v>
      </c>
      <c r="M55" s="99">
        <f>IFERROR(VLOOKUP(G55,'CONSOLIDADO VIGENCIA'!$C$5:$W$120,21,0),0)</f>
        <v>0</v>
      </c>
      <c r="N55" s="99">
        <f>IFERROR(VLOOKUP(G55,'MES VIGENCIA'!$C$5:$X$113,22,0),0)</f>
        <v>0</v>
      </c>
      <c r="O55" s="99">
        <f>IFERROR(VLOOKUP(G55,'CONSOLIDADO VIGENCIA'!$C$5:$X$120,22,0),0)</f>
        <v>0</v>
      </c>
      <c r="P55" s="99">
        <f>IFERROR(VLOOKUP(G55,'MES VIGENCIA'!$C$5:$Z$113,24,0),0)</f>
        <v>0</v>
      </c>
      <c r="Q55" s="99">
        <f>IFERROR(VLOOKUP(G55,'CONSOLIDADO VIGENCIA'!$C$5:$Z$120,24,0),0)</f>
        <v>0</v>
      </c>
      <c r="R55" s="100">
        <f t="shared" si="2"/>
        <v>0</v>
      </c>
      <c r="S55" s="101">
        <f t="shared" si="3"/>
        <v>0</v>
      </c>
      <c r="T55" s="51"/>
    </row>
    <row r="56" spans="1:20" s="45" customFormat="1" ht="30" customHeight="1" x14ac:dyDescent="0.2">
      <c r="A56" s="42">
        <v>2</v>
      </c>
      <c r="B56" s="43">
        <v>0</v>
      </c>
      <c r="C56" s="43">
        <v>4</v>
      </c>
      <c r="D56" s="44"/>
      <c r="E56" s="44"/>
      <c r="F56" s="44"/>
      <c r="G56" s="156" t="s">
        <v>359</v>
      </c>
      <c r="H56" s="46" t="s">
        <v>82</v>
      </c>
      <c r="I56" s="96">
        <f>I57+I60+I62+I68+I77+I83+I86+I91+I94+I97+I103+I107+I109+I100</f>
        <v>7418666000</v>
      </c>
      <c r="J56" s="96">
        <f>J57+J60+J62+J68+J77+J83+J86+J91+J94+J97+J103+J107+J109+J100</f>
        <v>-258226811.39000002</v>
      </c>
      <c r="K56" s="96">
        <f>K57+K60+K62+K68+K77+K83+K86+K91+K94+K97+K103+K107+K109+K100</f>
        <v>6917702467.6100006</v>
      </c>
      <c r="L56" s="96">
        <f>L57+L60+L62+L68+L83+L86+L91+L94+L97+L103+L107+L109+L100+L77</f>
        <v>154530635.59</v>
      </c>
      <c r="M56" s="96">
        <f t="shared" ref="M56:Q56" si="58">M57+M60+M62+M68+M77+M83+M86+M91+M94+M97+M103+M107+M109+M100</f>
        <v>6917702467.6100006</v>
      </c>
      <c r="N56" s="96">
        <f t="shared" si="58"/>
        <v>832433350</v>
      </c>
      <c r="O56" s="96">
        <f t="shared" si="58"/>
        <v>5978155312</v>
      </c>
      <c r="P56" s="96">
        <f t="shared" si="58"/>
        <v>634388606</v>
      </c>
      <c r="Q56" s="96">
        <f t="shared" si="58"/>
        <v>5686809111</v>
      </c>
      <c r="R56" s="97">
        <f t="shared" si="2"/>
        <v>0.93247255876056434</v>
      </c>
      <c r="S56" s="98">
        <f t="shared" si="3"/>
        <v>0.80582618384491222</v>
      </c>
      <c r="T56" s="54"/>
    </row>
    <row r="57" spans="1:20" s="45" customFormat="1" ht="30" customHeight="1" x14ac:dyDescent="0.2">
      <c r="A57" s="42">
        <v>2</v>
      </c>
      <c r="B57" s="43">
        <v>0</v>
      </c>
      <c r="C57" s="43">
        <v>4</v>
      </c>
      <c r="D57" s="53">
        <v>1</v>
      </c>
      <c r="E57" s="44"/>
      <c r="F57" s="44"/>
      <c r="G57" s="156" t="s">
        <v>482</v>
      </c>
      <c r="H57" s="46" t="s">
        <v>83</v>
      </c>
      <c r="I57" s="96">
        <f t="shared" ref="I57:Q57" si="59">SUM(I58:I59)</f>
        <v>31320758</v>
      </c>
      <c r="J57" s="96">
        <f t="shared" si="59"/>
        <v>-30306958</v>
      </c>
      <c r="K57" s="96">
        <f t="shared" si="59"/>
        <v>1013800</v>
      </c>
      <c r="L57" s="96">
        <f t="shared" si="59"/>
        <v>-500000</v>
      </c>
      <c r="M57" s="96">
        <f t="shared" si="59"/>
        <v>1013800</v>
      </c>
      <c r="N57" s="96">
        <f t="shared" si="59"/>
        <v>-500000</v>
      </c>
      <c r="O57" s="96">
        <f t="shared" si="59"/>
        <v>1013800</v>
      </c>
      <c r="P57" s="96">
        <f t="shared" si="59"/>
        <v>-500000</v>
      </c>
      <c r="Q57" s="96">
        <f t="shared" si="59"/>
        <v>1013800</v>
      </c>
      <c r="R57" s="97">
        <f>IFERROR((M57/I57),0)</f>
        <v>3.2368309860189209E-2</v>
      </c>
      <c r="S57" s="98">
        <f t="shared" si="3"/>
        <v>3.2368309860189209E-2</v>
      </c>
      <c r="T57" s="54"/>
    </row>
    <row r="58" spans="1:20" s="52" customFormat="1" ht="30" customHeight="1" x14ac:dyDescent="0.2">
      <c r="A58" s="47">
        <v>2</v>
      </c>
      <c r="B58" s="48">
        <v>0</v>
      </c>
      <c r="C58" s="48">
        <v>4</v>
      </c>
      <c r="D58" s="1">
        <v>1</v>
      </c>
      <c r="E58" s="1">
        <v>25</v>
      </c>
      <c r="F58" s="1">
        <v>20</v>
      </c>
      <c r="G58" s="157" t="s">
        <v>186</v>
      </c>
      <c r="H58" s="50" t="s">
        <v>84</v>
      </c>
      <c r="I58" s="99">
        <f>IFERROR(VLOOKUP(G58,'CONSOLIDADO VIGENCIA'!$C$5:$S$120,17,0),0)</f>
        <v>4000000</v>
      </c>
      <c r="J58" s="99">
        <f>VLOOKUP(G58,'MES VIGENCIA'!$C$5:$U$96,19,0)</f>
        <v>-2986200</v>
      </c>
      <c r="K58" s="99">
        <f>IFERROR(VLOOKUP(G58,'CONSOLIDADO VIGENCIA'!$C$5:$U$120,19,0),0)</f>
        <v>1013800</v>
      </c>
      <c r="L58" s="99">
        <f>IFERROR(VLOOKUP(G58,'MES VIGENCIA'!$C$5:$W$113,21,0),0)</f>
        <v>-500000</v>
      </c>
      <c r="M58" s="99">
        <f>IFERROR(VLOOKUP(G58,'CONSOLIDADO VIGENCIA'!$C$5:$W$120,21,0),0)</f>
        <v>1013800</v>
      </c>
      <c r="N58" s="99">
        <f>IFERROR(VLOOKUP(G58,'MES VIGENCIA'!$C$5:$X$113,22,0),0)</f>
        <v>-500000</v>
      </c>
      <c r="O58" s="99">
        <f>IFERROR(VLOOKUP(G58,'CONSOLIDADO VIGENCIA'!$C$5:$X$120,22,0),0)</f>
        <v>1013800</v>
      </c>
      <c r="P58" s="99">
        <f>IFERROR(VLOOKUP(G58,'MES VIGENCIA'!$C$5:$Z$113,24,0),0)</f>
        <v>-500000</v>
      </c>
      <c r="Q58" s="99">
        <f>IFERROR(VLOOKUP(G58,'CONSOLIDADO VIGENCIA'!$C$5:$Z$120,24,0),0)</f>
        <v>1013800</v>
      </c>
      <c r="R58" s="100">
        <f t="shared" si="2"/>
        <v>0.25345000000000001</v>
      </c>
      <c r="S58" s="104">
        <f t="shared" si="3"/>
        <v>0.25345000000000001</v>
      </c>
      <c r="T58" s="51"/>
    </row>
    <row r="59" spans="1:20" s="52" customFormat="1" ht="30" customHeight="1" x14ac:dyDescent="0.2">
      <c r="A59" s="47">
        <v>2</v>
      </c>
      <c r="B59" s="48">
        <v>0</v>
      </c>
      <c r="C59" s="48">
        <v>4</v>
      </c>
      <c r="D59" s="1">
        <v>1</v>
      </c>
      <c r="E59" s="1">
        <v>26</v>
      </c>
      <c r="F59" s="1">
        <v>20</v>
      </c>
      <c r="G59" s="157" t="s">
        <v>523</v>
      </c>
      <c r="H59" s="50" t="s">
        <v>521</v>
      </c>
      <c r="I59" s="99">
        <v>27320758</v>
      </c>
      <c r="J59" s="99">
        <v>-27320758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100">
        <f t="shared" ref="R59" si="60">IFERROR((M59/I59),0)</f>
        <v>0</v>
      </c>
      <c r="S59" s="104">
        <f t="shared" ref="S59" si="61">IFERROR((O59/I59),0)</f>
        <v>0</v>
      </c>
      <c r="T59" s="51"/>
    </row>
    <row r="60" spans="1:20" s="45" customFormat="1" ht="30" customHeight="1" x14ac:dyDescent="0.2">
      <c r="A60" s="42">
        <v>2</v>
      </c>
      <c r="B60" s="43">
        <v>0</v>
      </c>
      <c r="C60" s="43">
        <v>4</v>
      </c>
      <c r="D60" s="53">
        <v>2</v>
      </c>
      <c r="E60" s="44"/>
      <c r="F60" s="44"/>
      <c r="G60" s="156" t="s">
        <v>483</v>
      </c>
      <c r="H60" s="46" t="s">
        <v>85</v>
      </c>
      <c r="I60" s="96">
        <f>SUM(I61:I61)</f>
        <v>73000000</v>
      </c>
      <c r="J60" s="96">
        <f t="shared" ref="J60:O60" si="62">SUM(J61:J61)</f>
        <v>-73000000</v>
      </c>
      <c r="K60" s="96">
        <f t="shared" si="62"/>
        <v>0</v>
      </c>
      <c r="L60" s="96">
        <f t="shared" si="62"/>
        <v>0</v>
      </c>
      <c r="M60" s="96">
        <f t="shared" si="62"/>
        <v>0</v>
      </c>
      <c r="N60" s="96">
        <f t="shared" si="62"/>
        <v>0</v>
      </c>
      <c r="O60" s="96">
        <f t="shared" si="62"/>
        <v>0</v>
      </c>
      <c r="P60" s="96">
        <f>SUM(P61:P61)</f>
        <v>0</v>
      </c>
      <c r="Q60" s="96">
        <f>SUM(Q61:Q61)</f>
        <v>0</v>
      </c>
      <c r="R60" s="97">
        <f t="shared" si="2"/>
        <v>0</v>
      </c>
      <c r="S60" s="98">
        <f t="shared" si="3"/>
        <v>0</v>
      </c>
      <c r="T60" s="54"/>
    </row>
    <row r="61" spans="1:20" s="52" customFormat="1" ht="30" customHeight="1" x14ac:dyDescent="0.2">
      <c r="A61" s="47">
        <v>2</v>
      </c>
      <c r="B61" s="48">
        <v>0</v>
      </c>
      <c r="C61" s="48">
        <v>4</v>
      </c>
      <c r="D61" s="1">
        <v>2</v>
      </c>
      <c r="E61" s="1">
        <v>2</v>
      </c>
      <c r="F61" s="1">
        <v>20</v>
      </c>
      <c r="G61" s="157" t="s">
        <v>192</v>
      </c>
      <c r="H61" s="50" t="s">
        <v>86</v>
      </c>
      <c r="I61" s="99">
        <f>IFERROR(VLOOKUP(G61,'CONSOLIDADO VIGENCIA'!$C$5:$S$120,17,0),0)</f>
        <v>73000000</v>
      </c>
      <c r="J61" s="99">
        <f>IFERROR(VLOOKUP(G61,'MES VIGENCIA'!$C$5:$U$113,19,0),0)</f>
        <v>-73000000</v>
      </c>
      <c r="K61" s="99">
        <f>IFERROR(VLOOKUP(G61,'CONSOLIDADO VIGENCIA'!$C$5:$U$120,19,0),0)</f>
        <v>0</v>
      </c>
      <c r="L61" s="99">
        <f>IFERROR(VLOOKUP(G61,'MES VIGENCIA'!$C$5:$W$113,21,0),0)</f>
        <v>0</v>
      </c>
      <c r="M61" s="99">
        <f>IFERROR(VLOOKUP(G61,'CONSOLIDADO VIGENCIA'!$C$5:$W$120,21,0),0)</f>
        <v>0</v>
      </c>
      <c r="N61" s="99">
        <f>IFERROR(VLOOKUP(G61,'MES VIGENCIA'!$C$5:$X$113,22,0),0)</f>
        <v>0</v>
      </c>
      <c r="O61" s="99">
        <f>IFERROR(VLOOKUP(G61,'CONSOLIDADO VIGENCIA'!$C$5:$X$120,22,0),0)</f>
        <v>0</v>
      </c>
      <c r="P61" s="99">
        <f>IFERROR(VLOOKUP(G61,'MES VIGENCIA'!$C$5:$Z$113,24,0),0)</f>
        <v>0</v>
      </c>
      <c r="Q61" s="99">
        <f>IFERROR(VLOOKUP(G61,'CONSOLIDADO VIGENCIA'!$C$5:$Z$120,24,0),0)</f>
        <v>0</v>
      </c>
      <c r="R61" s="100">
        <f t="shared" si="2"/>
        <v>0</v>
      </c>
      <c r="S61" s="101">
        <f t="shared" si="3"/>
        <v>0</v>
      </c>
      <c r="T61" s="51"/>
    </row>
    <row r="62" spans="1:20" s="45" customFormat="1" ht="30" customHeight="1" x14ac:dyDescent="0.2">
      <c r="A62" s="42">
        <v>2</v>
      </c>
      <c r="B62" s="43">
        <v>0</v>
      </c>
      <c r="C62" s="43">
        <v>4</v>
      </c>
      <c r="D62" s="53">
        <v>4</v>
      </c>
      <c r="E62" s="44"/>
      <c r="F62" s="44"/>
      <c r="G62" s="156" t="s">
        <v>484</v>
      </c>
      <c r="H62" s="46" t="s">
        <v>87</v>
      </c>
      <c r="I62" s="96">
        <f>SUM(I63:I67)</f>
        <v>144809930.01999998</v>
      </c>
      <c r="J62" s="96">
        <f t="shared" ref="J62" si="63">SUM(J63:J67)</f>
        <v>-21025594.43</v>
      </c>
      <c r="K62" s="96">
        <f t="shared" ref="K62:O62" si="64">SUM(K63:K67)</f>
        <v>123784335.59</v>
      </c>
      <c r="L62" s="96">
        <f t="shared" ref="L62" si="65">SUM(L63:L67)</f>
        <v>3655664.5700000003</v>
      </c>
      <c r="M62" s="96">
        <f t="shared" si="64"/>
        <v>123784335.59</v>
      </c>
      <c r="N62" s="96">
        <f t="shared" ref="N62" si="66">SUM(N63:N67)</f>
        <v>21550474</v>
      </c>
      <c r="O62" s="96">
        <f t="shared" si="64"/>
        <v>111523840</v>
      </c>
      <c r="P62" s="96">
        <f>SUM(P63:P67)</f>
        <v>13956341</v>
      </c>
      <c r="Q62" s="96">
        <f>SUM(Q63:Q67)</f>
        <v>102654660</v>
      </c>
      <c r="R62" s="97">
        <f t="shared" si="2"/>
        <v>0.85480557564597892</v>
      </c>
      <c r="S62" s="98">
        <f t="shared" si="3"/>
        <v>0.77013945096580894</v>
      </c>
      <c r="T62" s="54"/>
    </row>
    <row r="63" spans="1:20" s="52" customFormat="1" ht="30" customHeight="1" x14ac:dyDescent="0.2">
      <c r="A63" s="47">
        <v>2</v>
      </c>
      <c r="B63" s="48">
        <v>0</v>
      </c>
      <c r="C63" s="48">
        <v>4</v>
      </c>
      <c r="D63" s="1">
        <v>4</v>
      </c>
      <c r="E63" s="1">
        <v>1</v>
      </c>
      <c r="F63" s="1">
        <v>20</v>
      </c>
      <c r="G63" s="157" t="s">
        <v>196</v>
      </c>
      <c r="H63" s="50" t="s">
        <v>88</v>
      </c>
      <c r="I63" s="99">
        <f>IFERROR(VLOOKUP(G63,'CONSOLIDADO VIGENCIA'!$C$5:$S$120,17,0),0)</f>
        <v>37230063</v>
      </c>
      <c r="J63" s="99">
        <f>IFERROR(VLOOKUP(G63,'MES VIGENCIA'!$C$5:$U$113,19,0),0)</f>
        <v>-1651999</v>
      </c>
      <c r="K63" s="99">
        <f>IFERROR(VLOOKUP(G63,'CONSOLIDADO VIGENCIA'!$C$5:$U$120,19,0),0)</f>
        <v>35578064</v>
      </c>
      <c r="L63" s="99">
        <f>IFERROR(VLOOKUP(G63,'MES VIGENCIA'!$C$5:$W$113,21,0),0)</f>
        <v>-525015</v>
      </c>
      <c r="M63" s="99">
        <f>IFERROR(VLOOKUP(G63,'CONSOLIDADO VIGENCIA'!$C$5:$W$120,21,0),0)</f>
        <v>35578064</v>
      </c>
      <c r="N63" s="99">
        <f>IFERROR(VLOOKUP(G63,'MES VIGENCIA'!$C$5:$X$113,22,0),0)</f>
        <v>5696652</v>
      </c>
      <c r="O63" s="99">
        <f>IFERROR(VLOOKUP(G63,'CONSOLIDADO VIGENCIA'!$C$5:$X$120,22,0),0)</f>
        <v>29335559</v>
      </c>
      <c r="P63" s="99">
        <f>IFERROR(VLOOKUP(G63,'MES VIGENCIA'!$C$5:$Z$113,24,0),0)</f>
        <v>5696652</v>
      </c>
      <c r="Q63" s="99">
        <f>IFERROR(VLOOKUP(G63,'CONSOLIDADO VIGENCIA'!$C$5:$Z$120,24,0),0)</f>
        <v>29335559</v>
      </c>
      <c r="R63" s="100">
        <f t="shared" si="2"/>
        <v>0.95562728432664756</v>
      </c>
      <c r="S63" s="101">
        <f t="shared" si="3"/>
        <v>0.78795351487855392</v>
      </c>
      <c r="T63" s="51"/>
    </row>
    <row r="64" spans="1:20" s="52" customFormat="1" ht="30" customHeight="1" x14ac:dyDescent="0.2">
      <c r="A64" s="47">
        <v>2</v>
      </c>
      <c r="B64" s="48">
        <v>0</v>
      </c>
      <c r="C64" s="48">
        <v>4</v>
      </c>
      <c r="D64" s="1">
        <v>4</v>
      </c>
      <c r="E64" s="1">
        <v>15</v>
      </c>
      <c r="F64" s="1">
        <v>20</v>
      </c>
      <c r="G64" s="157" t="s">
        <v>197</v>
      </c>
      <c r="H64" s="50" t="s">
        <v>89</v>
      </c>
      <c r="I64" s="99">
        <f>IFERROR(VLOOKUP(G64,'CONSOLIDADO VIGENCIA'!$C$5:$S$120,17,0),0)</f>
        <v>30059276.02</v>
      </c>
      <c r="J64" s="99">
        <f>IFERROR(VLOOKUP(G64,'MES VIGENCIA'!$C$5:$U$113,19,0),0)</f>
        <v>-2080380</v>
      </c>
      <c r="K64" s="99">
        <f>IFERROR(VLOOKUP(G64,'CONSOLIDADO VIGENCIA'!$C$5:$U$120,19,0),0)</f>
        <v>27978896.02</v>
      </c>
      <c r="L64" s="99">
        <f>IFERROR(VLOOKUP(G64,'MES VIGENCIA'!$C$5:$W$113,21,0),0)</f>
        <v>-313000</v>
      </c>
      <c r="M64" s="99">
        <f>IFERROR(VLOOKUP(G64,'CONSOLIDADO VIGENCIA'!$C$5:$W$120,21,0),0)</f>
        <v>27978896.02</v>
      </c>
      <c r="N64" s="99">
        <f>IFERROR(VLOOKUP(G64,'MES VIGENCIA'!$C$5:$X$113,22,0),0)</f>
        <v>17377022</v>
      </c>
      <c r="O64" s="99">
        <f>IFERROR(VLOOKUP(G64,'CONSOLIDADO VIGENCIA'!$C$5:$X$120,22,0),0)</f>
        <v>27977785</v>
      </c>
      <c r="P64" s="99">
        <f>IFERROR(VLOOKUP(G64,'MES VIGENCIA'!$C$5:$Z$113,24,0),0)</f>
        <v>8862462</v>
      </c>
      <c r="Q64" s="99">
        <f>IFERROR(VLOOKUP(G64,'CONSOLIDADO VIGENCIA'!$C$5:$Z$120,24,0),0)</f>
        <v>19108605</v>
      </c>
      <c r="R64" s="100">
        <f t="shared" si="2"/>
        <v>0.93079074829959929</v>
      </c>
      <c r="S64" s="101">
        <f t="shared" si="3"/>
        <v>0.93075378732957259</v>
      </c>
      <c r="T64" s="51"/>
    </row>
    <row r="65" spans="1:20" s="52" customFormat="1" ht="30" customHeight="1" x14ac:dyDescent="0.2">
      <c r="A65" s="47">
        <v>2</v>
      </c>
      <c r="B65" s="48">
        <v>0</v>
      </c>
      <c r="C65" s="48">
        <v>4</v>
      </c>
      <c r="D65" s="1">
        <v>4</v>
      </c>
      <c r="E65" s="1">
        <v>17</v>
      </c>
      <c r="F65" s="1">
        <v>20</v>
      </c>
      <c r="G65" s="157" t="s">
        <v>198</v>
      </c>
      <c r="H65" s="50" t="s">
        <v>90</v>
      </c>
      <c r="I65" s="99">
        <f>IFERROR(VLOOKUP(G65,'CONSOLIDADO VIGENCIA'!$C$5:$S$120,17,0),0)</f>
        <v>38193345</v>
      </c>
      <c r="J65" s="99">
        <f>IFERROR(VLOOKUP(G65,'MES VIGENCIA'!$C$5:$U$113,19,0),0)</f>
        <v>-12233772.43</v>
      </c>
      <c r="K65" s="99">
        <f>IFERROR(VLOOKUP(G65,'CONSOLIDADO VIGENCIA'!$C$5:$U$120,19,0),0)</f>
        <v>25959572.57</v>
      </c>
      <c r="L65" s="99">
        <f>IFERROR(VLOOKUP(G65,'MES VIGENCIA'!$C$5:$W$113,21,0),0)</f>
        <v>4417048.57</v>
      </c>
      <c r="M65" s="99">
        <f>IFERROR(VLOOKUP(G65,'CONSOLIDADO VIGENCIA'!$C$5:$W$120,21,0),0)</f>
        <v>25959572.57</v>
      </c>
      <c r="N65" s="99">
        <f>IFERROR(VLOOKUP(G65,'MES VIGENCIA'!$C$5:$X$113,22,0),0)</f>
        <v>-200000</v>
      </c>
      <c r="O65" s="99">
        <f>IFERROR(VLOOKUP(G65,'CONSOLIDADO VIGENCIA'!$C$5:$X$120,22,0),0)</f>
        <v>21342524</v>
      </c>
      <c r="P65" s="99">
        <f>IFERROR(VLOOKUP(G65,'MES VIGENCIA'!$C$5:$Z$113,24,0),0)</f>
        <v>-200000</v>
      </c>
      <c r="Q65" s="99">
        <f>IFERROR(VLOOKUP(G65,'CONSOLIDADO VIGENCIA'!$C$5:$Z$120,24,0),0)</f>
        <v>21342524</v>
      </c>
      <c r="R65" s="100">
        <f t="shared" si="2"/>
        <v>0.67968837424425643</v>
      </c>
      <c r="S65" s="101">
        <f t="shared" si="3"/>
        <v>0.55880216828350593</v>
      </c>
      <c r="T65" s="51"/>
    </row>
    <row r="66" spans="1:20" s="52" customFormat="1" ht="30" customHeight="1" x14ac:dyDescent="0.2">
      <c r="A66" s="47">
        <v>2</v>
      </c>
      <c r="B66" s="48">
        <v>0</v>
      </c>
      <c r="C66" s="48">
        <v>4</v>
      </c>
      <c r="D66" s="1">
        <v>4</v>
      </c>
      <c r="E66" s="1">
        <v>18</v>
      </c>
      <c r="F66" s="1">
        <v>20</v>
      </c>
      <c r="G66" s="157" t="s">
        <v>199</v>
      </c>
      <c r="H66" s="50" t="s">
        <v>91</v>
      </c>
      <c r="I66" s="99">
        <f>IFERROR(VLOOKUP(G66,'CONSOLIDADO VIGENCIA'!$C$5:$S$120,17,0),0)</f>
        <v>27327246</v>
      </c>
      <c r="J66" s="99">
        <f>IFERROR(VLOOKUP(G66,'MES VIGENCIA'!$C$5:$U$113,19,0),0)</f>
        <v>-1507600</v>
      </c>
      <c r="K66" s="99">
        <f>IFERROR(VLOOKUP(G66,'CONSOLIDADO VIGENCIA'!$C$5:$U$120,19,0),0)</f>
        <v>25819646</v>
      </c>
      <c r="L66" s="99">
        <f>IFERROR(VLOOKUP(G66,'MES VIGENCIA'!$C$5:$W$113,21,0),0)</f>
        <v>1199831</v>
      </c>
      <c r="M66" s="99">
        <f>IFERROR(VLOOKUP(G66,'CONSOLIDADO VIGENCIA'!$C$5:$W$120,21,0),0)</f>
        <v>25819646</v>
      </c>
      <c r="N66" s="99">
        <f>IFERROR(VLOOKUP(G66,'MES VIGENCIA'!$C$5:$X$113,22,0),0)</f>
        <v>-200000</v>
      </c>
      <c r="O66" s="99">
        <f>IFERROR(VLOOKUP(G66,'CONSOLIDADO VIGENCIA'!$C$5:$X$120,22,0),0)</f>
        <v>24419815</v>
      </c>
      <c r="P66" s="99">
        <f>IFERROR(VLOOKUP(G66,'MES VIGENCIA'!$C$5:$Z$113,24,0),0)</f>
        <v>-200000</v>
      </c>
      <c r="Q66" s="99">
        <f>IFERROR(VLOOKUP(G66,'CONSOLIDADO VIGENCIA'!$C$5:$Z$120,24,0),0)</f>
        <v>24419815</v>
      </c>
      <c r="R66" s="100">
        <f t="shared" si="2"/>
        <v>0.94483161603624455</v>
      </c>
      <c r="S66" s="101">
        <f t="shared" si="3"/>
        <v>0.89360687864411947</v>
      </c>
      <c r="T66" s="51"/>
    </row>
    <row r="67" spans="1:20" s="52" customFormat="1" ht="30" customHeight="1" x14ac:dyDescent="0.2">
      <c r="A67" s="47">
        <v>2</v>
      </c>
      <c r="B67" s="48">
        <v>0</v>
      </c>
      <c r="C67" s="48">
        <v>4</v>
      </c>
      <c r="D67" s="1">
        <v>4</v>
      </c>
      <c r="E67" s="1">
        <v>23</v>
      </c>
      <c r="F67" s="1">
        <v>20</v>
      </c>
      <c r="G67" s="157" t="s">
        <v>200</v>
      </c>
      <c r="H67" s="50" t="s">
        <v>92</v>
      </c>
      <c r="I67" s="99">
        <f>IFERROR(VLOOKUP(G67,'CONSOLIDADO VIGENCIA'!$C$5:$S$120,17,0),0)</f>
        <v>12000000</v>
      </c>
      <c r="J67" s="99">
        <f>IFERROR(VLOOKUP(G67,'MES VIGENCIA'!$C$5:$U$113,19,0),0)</f>
        <v>-3551843</v>
      </c>
      <c r="K67" s="99">
        <f>IFERROR(VLOOKUP(G67,'CONSOLIDADO VIGENCIA'!$C$5:$U$120,19,0),0)</f>
        <v>8448157</v>
      </c>
      <c r="L67" s="99">
        <f>IFERROR(VLOOKUP(G67,'MES VIGENCIA'!$C$5:$W$113,21,0),0)</f>
        <v>-1123200</v>
      </c>
      <c r="M67" s="99">
        <f>IFERROR(VLOOKUP(G67,'CONSOLIDADO VIGENCIA'!$C$5:$W$120,21,0),0)</f>
        <v>8448157</v>
      </c>
      <c r="N67" s="99">
        <f>IFERROR(VLOOKUP(G67,'MES VIGENCIA'!$C$5:$X$113,22,0),0)</f>
        <v>-1123200</v>
      </c>
      <c r="O67" s="99">
        <f>IFERROR(VLOOKUP(G67,'CONSOLIDADO VIGENCIA'!$C$5:$X$120,22,0),0)</f>
        <v>8448157</v>
      </c>
      <c r="P67" s="99">
        <f>IFERROR(VLOOKUP(G67,'MES VIGENCIA'!$C$5:$Z$113,24,0),0)</f>
        <v>-202773</v>
      </c>
      <c r="Q67" s="99">
        <f>IFERROR(VLOOKUP(G67,'CONSOLIDADO VIGENCIA'!$C$5:$Z$120,24,0),0)</f>
        <v>8448157</v>
      </c>
      <c r="R67" s="100">
        <f t="shared" si="2"/>
        <v>0.70401308333333334</v>
      </c>
      <c r="S67" s="101">
        <f t="shared" si="3"/>
        <v>0.70401308333333334</v>
      </c>
      <c r="T67" s="51"/>
    </row>
    <row r="68" spans="1:20" s="45" customFormat="1" ht="30" customHeight="1" x14ac:dyDescent="0.2">
      <c r="A68" s="42">
        <v>2</v>
      </c>
      <c r="B68" s="43">
        <v>0</v>
      </c>
      <c r="C68" s="43">
        <v>4</v>
      </c>
      <c r="D68" s="53">
        <v>5</v>
      </c>
      <c r="E68" s="44"/>
      <c r="F68" s="44"/>
      <c r="G68" s="156" t="s">
        <v>485</v>
      </c>
      <c r="H68" s="46" t="s">
        <v>93</v>
      </c>
      <c r="I68" s="96">
        <f t="shared" ref="I68:Q68" si="67">SUM(I69:I76)</f>
        <v>1051052646</v>
      </c>
      <c r="J68" s="96">
        <f t="shared" si="67"/>
        <v>-16736254.24</v>
      </c>
      <c r="K68" s="96">
        <f t="shared" si="67"/>
        <v>1005123607.7600001</v>
      </c>
      <c r="L68" s="96">
        <f>SUM(L69:L76)</f>
        <v>15282486.760000002</v>
      </c>
      <c r="M68" s="96">
        <f t="shared" si="67"/>
        <v>1005123607.7600001</v>
      </c>
      <c r="N68" s="96">
        <f t="shared" si="67"/>
        <v>55373221</v>
      </c>
      <c r="O68" s="96">
        <f t="shared" si="67"/>
        <v>910201909.99999988</v>
      </c>
      <c r="P68" s="96">
        <f t="shared" si="67"/>
        <v>19634695</v>
      </c>
      <c r="Q68" s="96">
        <f t="shared" si="67"/>
        <v>874463384</v>
      </c>
      <c r="R68" s="97">
        <f t="shared" si="2"/>
        <v>0.95630186707127141</v>
      </c>
      <c r="S68" s="98">
        <f t="shared" si="3"/>
        <v>0.86599078881915481</v>
      </c>
      <c r="T68" s="54"/>
    </row>
    <row r="69" spans="1:20" s="52" customFormat="1" ht="30" customHeight="1" x14ac:dyDescent="0.2">
      <c r="A69" s="47">
        <v>2</v>
      </c>
      <c r="B69" s="48">
        <v>0</v>
      </c>
      <c r="C69" s="48">
        <v>4</v>
      </c>
      <c r="D69" s="1">
        <v>5</v>
      </c>
      <c r="E69" s="1">
        <v>1</v>
      </c>
      <c r="F69" s="1">
        <v>20</v>
      </c>
      <c r="G69" s="157" t="s">
        <v>203</v>
      </c>
      <c r="H69" s="139" t="s">
        <v>436</v>
      </c>
      <c r="I69" s="99">
        <f>IFERROR(VLOOKUP(G69,'CONSOLIDADO VIGENCIA'!$C$5:$S$120,17,0),0)</f>
        <v>497933469</v>
      </c>
      <c r="J69" s="99">
        <f>IFERROR(VLOOKUP(G69,'MES VIGENCIA'!$C$5:$U$113,19,0),0)</f>
        <v>-1861292.04</v>
      </c>
      <c r="K69" s="99">
        <f>IFERROR(VLOOKUP(G69,'CONSOLIDADO VIGENCIA'!$C$5:$U$120,19,0),0)</f>
        <v>496072176.95999998</v>
      </c>
      <c r="L69" s="99">
        <f>IFERROR(VLOOKUP(G69,'MES VIGENCIA'!$C$5:$W$113,21,0),0)</f>
        <v>2477704.96</v>
      </c>
      <c r="M69" s="99">
        <f>IFERROR(VLOOKUP(G69,'CONSOLIDADO VIGENCIA'!$C$5:$W$120,21,0),0)</f>
        <v>496072176.95999998</v>
      </c>
      <c r="N69" s="99">
        <f>IFERROR(VLOOKUP(G69,'MES VIGENCIA'!$C$5:$X$113,22,0),0)</f>
        <v>-200000</v>
      </c>
      <c r="O69" s="99">
        <f>IFERROR(VLOOKUP(G69,'CONSOLIDADO VIGENCIA'!$C$5:$X$120,22,0),0)</f>
        <v>487363947.08999997</v>
      </c>
      <c r="P69" s="99">
        <f>IFERROR(VLOOKUP(G69,'MES VIGENCIA'!$C$5:$Z$113,24,0),0)</f>
        <v>-200000</v>
      </c>
      <c r="Q69" s="99">
        <f>IFERROR(VLOOKUP(G69,'CONSOLIDADO VIGENCIA'!$C$5:$Z$120,24,0),0)</f>
        <v>487363947.08999997</v>
      </c>
      <c r="R69" s="100">
        <f t="shared" si="2"/>
        <v>0.99626196639535392</v>
      </c>
      <c r="S69" s="101">
        <f t="shared" si="3"/>
        <v>0.97877322460121674</v>
      </c>
      <c r="T69" s="51"/>
    </row>
    <row r="70" spans="1:20" s="52" customFormat="1" ht="30" customHeight="1" x14ac:dyDescent="0.2">
      <c r="A70" s="47">
        <v>2</v>
      </c>
      <c r="B70" s="48">
        <v>0</v>
      </c>
      <c r="C70" s="48">
        <v>4</v>
      </c>
      <c r="D70" s="1">
        <v>5</v>
      </c>
      <c r="E70" s="1">
        <v>2</v>
      </c>
      <c r="F70" s="1">
        <v>20</v>
      </c>
      <c r="G70" s="157" t="s">
        <v>204</v>
      </c>
      <c r="H70" s="139" t="s">
        <v>437</v>
      </c>
      <c r="I70" s="99">
        <f>IFERROR(VLOOKUP(G70,'CONSOLIDADO VIGENCIA'!$C$5:$S$120,17,0),0)</f>
        <v>17279231</v>
      </c>
      <c r="J70" s="99">
        <f>IFERROR(VLOOKUP(G70,'MES VIGENCIA'!$C$5:$U$113,19,0),0)</f>
        <v>-1506000</v>
      </c>
      <c r="K70" s="99">
        <f>IFERROR(VLOOKUP(G70,'CONSOLIDADO VIGENCIA'!$C$5:$U$120,19,0),0)</f>
        <v>15773231</v>
      </c>
      <c r="L70" s="99">
        <f>IFERROR(VLOOKUP(G70,'MES VIGENCIA'!$C$5:$W$113,21,0),0)</f>
        <v>-176000</v>
      </c>
      <c r="M70" s="99">
        <f>IFERROR(VLOOKUP(G70,'CONSOLIDADO VIGENCIA'!$C$5:$W$120,21,0),0)</f>
        <v>15773231</v>
      </c>
      <c r="N70" s="99">
        <f>IFERROR(VLOOKUP(G70,'MES VIGENCIA'!$C$5:$X$113,22,0),0)</f>
        <v>9776199</v>
      </c>
      <c r="O70" s="99">
        <f>IFERROR(VLOOKUP(G70,'CONSOLIDADO VIGENCIA'!$C$5:$X$120,22,0),0)</f>
        <v>13342850</v>
      </c>
      <c r="P70" s="99">
        <f>IFERROR(VLOOKUP(G70,'MES VIGENCIA'!$C$5:$Z$113,24,0),0)</f>
        <v>3211187</v>
      </c>
      <c r="Q70" s="99">
        <f>IFERROR(VLOOKUP(G70,'CONSOLIDADO VIGENCIA'!$C$5:$Z$120,24,0),0)</f>
        <v>6777838</v>
      </c>
      <c r="R70" s="100">
        <f t="shared" si="2"/>
        <v>0.91284334354925867</v>
      </c>
      <c r="S70" s="101">
        <f t="shared" si="3"/>
        <v>0.77219003554035481</v>
      </c>
      <c r="T70" s="51"/>
    </row>
    <row r="71" spans="1:20" s="52" customFormat="1" ht="30" customHeight="1" x14ac:dyDescent="0.2">
      <c r="A71" s="47">
        <v>2</v>
      </c>
      <c r="B71" s="48">
        <v>0</v>
      </c>
      <c r="C71" s="48">
        <v>4</v>
      </c>
      <c r="D71" s="1">
        <v>5</v>
      </c>
      <c r="E71" s="1">
        <v>6</v>
      </c>
      <c r="F71" s="1">
        <v>20</v>
      </c>
      <c r="G71" s="157" t="s">
        <v>205</v>
      </c>
      <c r="H71" s="139" t="s">
        <v>438</v>
      </c>
      <c r="I71" s="99">
        <f>IFERROR(VLOOKUP(G71,'CONSOLIDADO VIGENCIA'!$C$5:$S$120,17,0),0)</f>
        <v>51100000</v>
      </c>
      <c r="J71" s="99">
        <f>IFERROR(VLOOKUP(G71,'MES VIGENCIA'!$C$5:$U$113,19,0),0)</f>
        <v>-1600000</v>
      </c>
      <c r="K71" s="99">
        <f>IFERROR(VLOOKUP(G71,'CONSOLIDADO VIGENCIA'!$C$5:$U$120,19,0),0)</f>
        <v>49500000</v>
      </c>
      <c r="L71" s="99">
        <f>IFERROR(VLOOKUP(G71,'MES VIGENCIA'!$C$5:$W$113,21,0),0)</f>
        <v>-200000</v>
      </c>
      <c r="M71" s="99">
        <f>IFERROR(VLOOKUP(G71,'CONSOLIDADO VIGENCIA'!$C$5:$W$120,21,0),0)</f>
        <v>49500000</v>
      </c>
      <c r="N71" s="99">
        <f>IFERROR(VLOOKUP(G71,'MES VIGENCIA'!$C$5:$X$113,22,0),0)</f>
        <v>15335457</v>
      </c>
      <c r="O71" s="99">
        <f>IFERROR(VLOOKUP(G71,'CONSOLIDADO VIGENCIA'!$C$5:$X$120,22,0),0)</f>
        <v>49371569</v>
      </c>
      <c r="P71" s="99">
        <f>IFERROR(VLOOKUP(G71,'MES VIGENCIA'!$C$5:$Z$113,24,0),0)</f>
        <v>4904522</v>
      </c>
      <c r="Q71" s="99">
        <f>IFERROR(VLOOKUP(G71,'CONSOLIDADO VIGENCIA'!$C$5:$Z$120,24,0),0)</f>
        <v>38940634</v>
      </c>
      <c r="R71" s="100">
        <f t="shared" si="2"/>
        <v>0.96868884540117417</v>
      </c>
      <c r="S71" s="101">
        <f t="shared" si="3"/>
        <v>0.96617551859099804</v>
      </c>
      <c r="T71" s="51"/>
    </row>
    <row r="72" spans="1:20" s="52" customFormat="1" ht="30" customHeight="1" x14ac:dyDescent="0.2">
      <c r="A72" s="47">
        <v>2</v>
      </c>
      <c r="B72" s="48">
        <v>0</v>
      </c>
      <c r="C72" s="48">
        <v>4</v>
      </c>
      <c r="D72" s="1">
        <v>5</v>
      </c>
      <c r="E72" s="1">
        <v>8</v>
      </c>
      <c r="F72" s="1">
        <v>20</v>
      </c>
      <c r="G72" s="157" t="s">
        <v>206</v>
      </c>
      <c r="H72" s="139" t="s">
        <v>439</v>
      </c>
      <c r="I72" s="99">
        <f>IFERROR(VLOOKUP(G72,'CONSOLIDADO VIGENCIA'!$C$5:$S$120,17,0),0)</f>
        <v>147520054</v>
      </c>
      <c r="J72" s="99">
        <f>IFERROR(VLOOKUP(G72,'MES VIGENCIA'!$C$5:$U$113,19,0),0)</f>
        <v>-674447.04</v>
      </c>
      <c r="K72" s="99">
        <f>IFERROR(VLOOKUP(G72,'CONSOLIDADO VIGENCIA'!$C$5:$U$120,19,0),0)</f>
        <v>132845606.95999999</v>
      </c>
      <c r="L72" s="99">
        <f>IFERROR(VLOOKUP(G72,'MES VIGENCIA'!$C$5:$W$113,21,0),0)</f>
        <v>9063678.9600000009</v>
      </c>
      <c r="M72" s="99">
        <f>IFERROR(VLOOKUP(G72,'CONSOLIDADO VIGENCIA'!$C$5:$W$120,21,0),0)</f>
        <v>132845606.95999999</v>
      </c>
      <c r="N72" s="99">
        <f>IFERROR(VLOOKUP(G72,'MES VIGENCIA'!$C$5:$X$113,22,0),0)</f>
        <v>0</v>
      </c>
      <c r="O72" s="99">
        <f>IFERROR(VLOOKUP(G72,'CONSOLIDADO VIGENCIA'!$C$5:$X$120,22,0),0)</f>
        <v>111610480.91</v>
      </c>
      <c r="P72" s="99">
        <f>IFERROR(VLOOKUP(G72,'MES VIGENCIA'!$C$5:$Z$113,24,0),0)</f>
        <v>0</v>
      </c>
      <c r="Q72" s="99">
        <f>IFERROR(VLOOKUP(G72,'CONSOLIDADO VIGENCIA'!$C$5:$Z$120,24,0),0)</f>
        <v>111610480.91</v>
      </c>
      <c r="R72" s="100">
        <f t="shared" si="2"/>
        <v>0.90052574790950113</v>
      </c>
      <c r="S72" s="101">
        <f t="shared" si="3"/>
        <v>0.75657836262722622</v>
      </c>
      <c r="T72" s="51"/>
    </row>
    <row r="73" spans="1:20" s="52" customFormat="1" ht="30" customHeight="1" x14ac:dyDescent="0.2">
      <c r="A73" s="47">
        <v>2</v>
      </c>
      <c r="B73" s="48">
        <v>0</v>
      </c>
      <c r="C73" s="48">
        <v>4</v>
      </c>
      <c r="D73" s="1">
        <v>5</v>
      </c>
      <c r="E73" s="1">
        <v>9</v>
      </c>
      <c r="F73" s="1">
        <v>20</v>
      </c>
      <c r="G73" s="157" t="s">
        <v>207</v>
      </c>
      <c r="H73" s="139" t="s">
        <v>440</v>
      </c>
      <c r="I73" s="99">
        <f>IFERROR(VLOOKUP(G73,'CONSOLIDADO VIGENCIA'!$C$5:$S$120,17,0),0)</f>
        <v>68799910</v>
      </c>
      <c r="J73" s="99">
        <f>IFERROR(VLOOKUP(G73,'MES VIGENCIA'!$C$5:$U$113,19,0),0)</f>
        <v>-7736197.1600000001</v>
      </c>
      <c r="K73" s="99">
        <f>IFERROR(VLOOKUP(G73,'CONSOLIDADO VIGENCIA'!$C$5:$U$120,19,0),0)</f>
        <v>61063712.840000004</v>
      </c>
      <c r="L73" s="99">
        <f>IFERROR(VLOOKUP(G73,'MES VIGENCIA'!$C$5:$W$113,21,0),0)</f>
        <v>3275419.84</v>
      </c>
      <c r="M73" s="99">
        <f>IFERROR(VLOOKUP(G73,'CONSOLIDADO VIGENCIA'!$C$5:$W$120,21,0),0)</f>
        <v>61063712.840000004</v>
      </c>
      <c r="N73" s="99">
        <f>IFERROR(VLOOKUP(G73,'MES VIGENCIA'!$C$5:$X$113,22,0),0)</f>
        <v>-609014</v>
      </c>
      <c r="O73" s="99">
        <f>IFERROR(VLOOKUP(G73,'CONSOLIDADO VIGENCIA'!$C$5:$X$120,22,0),0)</f>
        <v>53227173</v>
      </c>
      <c r="P73" s="99">
        <f>IFERROR(VLOOKUP(G73,'MES VIGENCIA'!$C$5:$Z$113,24,0),0)</f>
        <v>-609014</v>
      </c>
      <c r="Q73" s="99">
        <f>IFERROR(VLOOKUP(G73,'CONSOLIDADO VIGENCIA'!$C$5:$Z$120,24,0),0)</f>
        <v>53227173</v>
      </c>
      <c r="R73" s="100">
        <f t="shared" si="2"/>
        <v>0.88755512674362513</v>
      </c>
      <c r="S73" s="101">
        <f t="shared" si="3"/>
        <v>0.77365178239332</v>
      </c>
      <c r="T73" s="51"/>
    </row>
    <row r="74" spans="1:20" s="52" customFormat="1" ht="30" customHeight="1" x14ac:dyDescent="0.2">
      <c r="A74" s="47">
        <v>2</v>
      </c>
      <c r="B74" s="48">
        <v>0</v>
      </c>
      <c r="C74" s="48">
        <v>4</v>
      </c>
      <c r="D74" s="1">
        <v>5</v>
      </c>
      <c r="E74" s="1">
        <v>10</v>
      </c>
      <c r="F74" s="1">
        <v>20</v>
      </c>
      <c r="G74" s="157" t="s">
        <v>208</v>
      </c>
      <c r="H74" s="139" t="s">
        <v>441</v>
      </c>
      <c r="I74" s="99">
        <f>IFERROR(VLOOKUP(G74,'CONSOLIDADO VIGENCIA'!$C$5:$S$120,17,0),0)</f>
        <v>217817182</v>
      </c>
      <c r="J74" s="99">
        <f>IFERROR(VLOOKUP(G74,'MES VIGENCIA'!$C$5:$U$113,19,0),0)</f>
        <v>-1408317</v>
      </c>
      <c r="K74" s="99">
        <f>IFERROR(VLOOKUP(G74,'CONSOLIDADO VIGENCIA'!$C$5:$U$120,19,0),0)</f>
        <v>204396881</v>
      </c>
      <c r="L74" s="99">
        <f>IFERROR(VLOOKUP(G74,'MES VIGENCIA'!$C$5:$W$113,21,0),0)</f>
        <v>1091683</v>
      </c>
      <c r="M74" s="99">
        <f>IFERROR(VLOOKUP(G74,'CONSOLIDADO VIGENCIA'!$C$5:$W$120,21,0),0)</f>
        <v>204396881</v>
      </c>
      <c r="N74" s="99">
        <f>IFERROR(VLOOKUP(G74,'MES VIGENCIA'!$C$5:$X$113,22,0),0)</f>
        <v>18742579</v>
      </c>
      <c r="O74" s="99">
        <f>IFERROR(VLOOKUP(G74,'CONSOLIDADO VIGENCIA'!$C$5:$X$120,22,0),0)</f>
        <v>182657891</v>
      </c>
      <c r="P74" s="99">
        <f>IFERROR(VLOOKUP(G74,'MES VIGENCIA'!$C$5:$Z$113,24,0),0)</f>
        <v>0</v>
      </c>
      <c r="Q74" s="99">
        <f>IFERROR(VLOOKUP(G74,'CONSOLIDADO VIGENCIA'!$C$5:$Z$120,24,0),0)</f>
        <v>163915312</v>
      </c>
      <c r="R74" s="100">
        <f t="shared" ref="R74:R143" si="68">IFERROR((M74/I74),0)</f>
        <v>0.93838731693811006</v>
      </c>
      <c r="S74" s="101">
        <f t="shared" ref="S74:S143" si="69">IFERROR((O74/I74),0)</f>
        <v>0.83858348236274582</v>
      </c>
      <c r="T74" s="51"/>
    </row>
    <row r="75" spans="1:20" s="52" customFormat="1" ht="30" customHeight="1" x14ac:dyDescent="0.2">
      <c r="A75" s="47">
        <v>2</v>
      </c>
      <c r="B75" s="48">
        <v>0</v>
      </c>
      <c r="C75" s="48">
        <v>4</v>
      </c>
      <c r="D75" s="1">
        <v>5</v>
      </c>
      <c r="E75" s="1">
        <v>12</v>
      </c>
      <c r="F75" s="1">
        <v>20</v>
      </c>
      <c r="G75" s="157" t="s">
        <v>209</v>
      </c>
      <c r="H75" s="139" t="s">
        <v>442</v>
      </c>
      <c r="I75" s="99">
        <f>IFERROR(VLOOKUP(G75,'CONSOLIDADO VIGENCIA'!$C$5:$S$120,17,0),0)</f>
        <v>5180800</v>
      </c>
      <c r="J75" s="99">
        <f>IFERROR(VLOOKUP(G75,'MES VIGENCIA'!$C$5:$U$113,19,0),0)</f>
        <v>-1950001</v>
      </c>
      <c r="K75" s="99">
        <f>IFERROR(VLOOKUP(G75,'CONSOLIDADO VIGENCIA'!$C$5:$U$120,19,0),0)</f>
        <v>49999</v>
      </c>
      <c r="L75" s="99">
        <f>IFERROR(VLOOKUP(G75,'MES VIGENCIA'!$C$5:$W$113,21,0),0)</f>
        <v>-250000</v>
      </c>
      <c r="M75" s="99">
        <f>IFERROR(VLOOKUP(G75,'CONSOLIDADO VIGENCIA'!$C$5:$W$120,21,0),0)</f>
        <v>49999</v>
      </c>
      <c r="N75" s="99">
        <f>IFERROR(VLOOKUP(G75,'MES VIGENCIA'!$C$5:$X$113,22,0),0)</f>
        <v>-250000</v>
      </c>
      <c r="O75" s="99">
        <f>IFERROR(VLOOKUP(G75,'CONSOLIDADO VIGENCIA'!$C$5:$X$120,22,0),0)</f>
        <v>49999</v>
      </c>
      <c r="P75" s="99">
        <f>IFERROR(VLOOKUP(G75,'MES VIGENCIA'!$C$5:$Z$113,24,0),0)</f>
        <v>-250000</v>
      </c>
      <c r="Q75" s="99">
        <f>IFERROR(VLOOKUP(G75,'CONSOLIDADO VIGENCIA'!$C$5:$Z$120,24,0),0)</f>
        <v>49999</v>
      </c>
      <c r="R75" s="100">
        <f t="shared" si="68"/>
        <v>9.6508261272390365E-3</v>
      </c>
      <c r="S75" s="101">
        <f t="shared" si="69"/>
        <v>9.6508261272390365E-3</v>
      </c>
      <c r="T75" s="51"/>
    </row>
    <row r="76" spans="1:20" s="52" customFormat="1" ht="30" customHeight="1" x14ac:dyDescent="0.2">
      <c r="A76" s="47">
        <v>2</v>
      </c>
      <c r="B76" s="48">
        <v>0</v>
      </c>
      <c r="C76" s="48">
        <v>4</v>
      </c>
      <c r="D76" s="1">
        <v>5</v>
      </c>
      <c r="E76" s="1">
        <v>13</v>
      </c>
      <c r="F76" s="1">
        <v>20</v>
      </c>
      <c r="G76" s="157" t="s">
        <v>525</v>
      </c>
      <c r="H76" s="139" t="s">
        <v>522</v>
      </c>
      <c r="I76" s="99">
        <v>45422000</v>
      </c>
      <c r="J76" s="99">
        <v>0</v>
      </c>
      <c r="K76" s="99">
        <v>45422000</v>
      </c>
      <c r="L76" s="99">
        <v>0</v>
      </c>
      <c r="M76" s="99">
        <v>45422000</v>
      </c>
      <c r="N76" s="99">
        <v>12578000</v>
      </c>
      <c r="O76" s="99">
        <v>12578000</v>
      </c>
      <c r="P76" s="99">
        <v>12578000</v>
      </c>
      <c r="Q76" s="99">
        <v>12578000</v>
      </c>
      <c r="R76" s="100">
        <f t="shared" ref="R76" si="70">IFERROR((M76/I76),0)</f>
        <v>1</v>
      </c>
      <c r="S76" s="101">
        <f t="shared" ref="S76" si="71">IFERROR((O76/I76),0)</f>
        <v>0.2769142706177623</v>
      </c>
      <c r="T76" s="51"/>
    </row>
    <row r="77" spans="1:20" s="45" customFormat="1" ht="30" customHeight="1" x14ac:dyDescent="0.2">
      <c r="A77" s="42">
        <v>2</v>
      </c>
      <c r="B77" s="43">
        <v>0</v>
      </c>
      <c r="C77" s="43">
        <v>4</v>
      </c>
      <c r="D77" s="53">
        <v>6</v>
      </c>
      <c r="E77" s="44"/>
      <c r="F77" s="44"/>
      <c r="G77" s="156" t="s">
        <v>486</v>
      </c>
      <c r="H77" s="46" t="s">
        <v>94</v>
      </c>
      <c r="I77" s="96">
        <f t="shared" ref="I77:J77" si="72">SUM(I78:I82)</f>
        <v>294934425</v>
      </c>
      <c r="J77" s="96">
        <f t="shared" si="72"/>
        <v>-6389236.5</v>
      </c>
      <c r="K77" s="96">
        <f t="shared" ref="K77:Q77" si="73">SUM(K78:K82)</f>
        <v>288545188.5</v>
      </c>
      <c r="L77" s="96">
        <f t="shared" ref="L77" si="74">SUM(L78:L82)</f>
        <v>876899.5</v>
      </c>
      <c r="M77" s="96">
        <f t="shared" si="73"/>
        <v>288545188.5</v>
      </c>
      <c r="N77" s="96">
        <f t="shared" ref="N77" si="75">SUM(N78:N82)</f>
        <v>44885512</v>
      </c>
      <c r="O77" s="96">
        <f t="shared" si="73"/>
        <v>229010254</v>
      </c>
      <c r="P77" s="96">
        <f t="shared" si="73"/>
        <v>44955112</v>
      </c>
      <c r="Q77" s="96">
        <f t="shared" si="73"/>
        <v>205903423</v>
      </c>
      <c r="R77" s="97">
        <f t="shared" si="68"/>
        <v>0.97833675570425527</v>
      </c>
      <c r="S77" s="98">
        <f t="shared" si="69"/>
        <v>0.77647854773141523</v>
      </c>
      <c r="T77" s="54"/>
    </row>
    <row r="78" spans="1:20" s="52" customFormat="1" ht="30" customHeight="1" x14ac:dyDescent="0.2">
      <c r="A78" s="47">
        <v>2</v>
      </c>
      <c r="B78" s="48">
        <v>0</v>
      </c>
      <c r="C78" s="48">
        <v>4</v>
      </c>
      <c r="D78" s="1">
        <v>6</v>
      </c>
      <c r="E78" s="1">
        <v>2</v>
      </c>
      <c r="F78" s="1">
        <v>20</v>
      </c>
      <c r="G78" s="157" t="s">
        <v>210</v>
      </c>
      <c r="H78" s="50" t="s">
        <v>95</v>
      </c>
      <c r="I78" s="99">
        <f>IFERROR(VLOOKUP(G78,'CONSOLIDADO VIGENCIA'!$C$5:$S$120,17,0),0)</f>
        <v>288834425</v>
      </c>
      <c r="J78" s="99">
        <f>IFERROR(VLOOKUP(G78,'MES VIGENCIA'!$C$5:$U$113,19,0),0)</f>
        <v>-4920728.5</v>
      </c>
      <c r="K78" s="99">
        <f>IFERROR(VLOOKUP(G78,'CONSOLIDADO VIGENCIA'!$C$5:$U$120,19,0),0)</f>
        <v>283913696.5</v>
      </c>
      <c r="L78" s="99">
        <f>IFERROR(VLOOKUP(G78,'MES VIGENCIA'!$C$5:$W$113,21,0),0)</f>
        <v>1288799.5</v>
      </c>
      <c r="M78" s="99">
        <f>IFERROR(VLOOKUP(G78,'CONSOLIDADO VIGENCIA'!$C$5:$W$120,21,0),0)</f>
        <v>283913696.5</v>
      </c>
      <c r="N78" s="99">
        <f>IFERROR(VLOOKUP(G78,'MES VIGENCIA'!$C$5:$X$113,22,0),0)</f>
        <v>45297412</v>
      </c>
      <c r="O78" s="99">
        <f>IFERROR(VLOOKUP(G78,'CONSOLIDADO VIGENCIA'!$C$5:$X$120,22,0),0)</f>
        <v>224378762</v>
      </c>
      <c r="P78" s="99">
        <f>IFERROR(VLOOKUP(G78,'MES VIGENCIA'!$C$5:$Z$113,24,0),0)</f>
        <v>45222712</v>
      </c>
      <c r="Q78" s="99">
        <f>IFERROR(VLOOKUP(G78,'CONSOLIDADO VIGENCIA'!$C$5:$Z$120,24,0),0)</f>
        <v>201271931</v>
      </c>
      <c r="R78" s="100">
        <f t="shared" si="68"/>
        <v>0.98296349716623976</v>
      </c>
      <c r="S78" s="101">
        <f t="shared" si="69"/>
        <v>0.77684217177367276</v>
      </c>
      <c r="T78" s="51"/>
    </row>
    <row r="79" spans="1:20" s="52" customFormat="1" ht="30" customHeight="1" x14ac:dyDescent="0.2">
      <c r="A79" s="47">
        <v>2</v>
      </c>
      <c r="B79" s="48">
        <v>0</v>
      </c>
      <c r="C79" s="48">
        <v>4</v>
      </c>
      <c r="D79" s="1">
        <v>6</v>
      </c>
      <c r="E79" s="1">
        <v>3</v>
      </c>
      <c r="F79" s="1">
        <v>20</v>
      </c>
      <c r="G79" s="157" t="s">
        <v>211</v>
      </c>
      <c r="H79" s="50" t="s">
        <v>96</v>
      </c>
      <c r="I79" s="99">
        <f>IFERROR(VLOOKUP(G79,'CONSOLIDADO VIGENCIA'!$C$5:$S$120,17,0),0)</f>
        <v>2100000</v>
      </c>
      <c r="J79" s="99">
        <f>IFERROR(VLOOKUP(G79,'MES VIGENCIA'!$C$5:$U$113,19,0),0)</f>
        <v>0</v>
      </c>
      <c r="K79" s="99">
        <f>IFERROR(VLOOKUP(G79,'CONSOLIDADO VIGENCIA'!$C$5:$U$120,19,0),0)</f>
        <v>2100000</v>
      </c>
      <c r="L79" s="99">
        <f>IFERROR(VLOOKUP(G79,'MES VIGENCIA'!$C$5:$W$113,21,0),0)</f>
        <v>0</v>
      </c>
      <c r="M79" s="99">
        <f>IFERROR(VLOOKUP(G79,'CONSOLIDADO VIGENCIA'!$C$5:$W$120,21,0),0)</f>
        <v>2100000</v>
      </c>
      <c r="N79" s="99">
        <f>IFERROR(VLOOKUP(G79,'MES VIGENCIA'!$C$5:$X$113,22,0),0)</f>
        <v>0</v>
      </c>
      <c r="O79" s="99">
        <f>IFERROR(VLOOKUP(G79,'CONSOLIDADO VIGENCIA'!$C$5:$X$120,22,0),0)</f>
        <v>2100000</v>
      </c>
      <c r="P79" s="99">
        <f>IFERROR(VLOOKUP(G79,'MES VIGENCIA'!$C$5:$Z$113,24,0),0)</f>
        <v>0</v>
      </c>
      <c r="Q79" s="99">
        <f>IFERROR(VLOOKUP(G79,'CONSOLIDADO VIGENCIA'!$C$5:$Z$120,24,0),0)</f>
        <v>2100000</v>
      </c>
      <c r="R79" s="100">
        <f t="shared" si="68"/>
        <v>1</v>
      </c>
      <c r="S79" s="101">
        <f t="shared" si="69"/>
        <v>1</v>
      </c>
      <c r="T79" s="51"/>
    </row>
    <row r="80" spans="1:20" s="52" customFormat="1" ht="30" customHeight="1" x14ac:dyDescent="0.2">
      <c r="A80" s="47">
        <v>2</v>
      </c>
      <c r="B80" s="48">
        <v>0</v>
      </c>
      <c r="C80" s="48">
        <v>4</v>
      </c>
      <c r="D80" s="1">
        <v>6</v>
      </c>
      <c r="E80" s="1">
        <v>5</v>
      </c>
      <c r="F80" s="1">
        <v>20</v>
      </c>
      <c r="G80" s="157" t="s">
        <v>212</v>
      </c>
      <c r="H80" s="50" t="s">
        <v>97</v>
      </c>
      <c r="I80" s="99">
        <f>IFERROR(VLOOKUP(G80,'CONSOLIDADO VIGENCIA'!$C$5:$S$120,17,0),0)</f>
        <v>0</v>
      </c>
      <c r="J80" s="99">
        <f>IFERROR(VLOOKUP(G80,'MES VIGENCIA'!$C$5:$U$113,19,0),0)</f>
        <v>0</v>
      </c>
      <c r="K80" s="99">
        <f>IFERROR(VLOOKUP(G80,'CONSOLIDADO VIGENCIA'!$C$5:$U$120,19,0),0)</f>
        <v>0</v>
      </c>
      <c r="L80" s="99">
        <f>IFERROR(VLOOKUP(G80,'MES VIGENCIA'!$C$5:$W$113,21,0),0)</f>
        <v>0</v>
      </c>
      <c r="M80" s="99">
        <f>IFERROR(VLOOKUP(G80,'CONSOLIDADO VIGENCIA'!$C$5:$W$120,21,0),0)</f>
        <v>0</v>
      </c>
      <c r="N80" s="99">
        <f>IFERROR(VLOOKUP(G80,'MES VIGENCIA'!$C$5:$X$113,22,0),0)</f>
        <v>0</v>
      </c>
      <c r="O80" s="99">
        <f>IFERROR(VLOOKUP(G80,'CONSOLIDADO VIGENCIA'!$C$5:$X$120,22,0),0)</f>
        <v>0</v>
      </c>
      <c r="P80" s="99">
        <f>IFERROR(VLOOKUP(G80,'MES VIGENCIA'!$C$5:$Z$113,24,0),0)</f>
        <v>0</v>
      </c>
      <c r="Q80" s="99">
        <f>IFERROR(VLOOKUP(G80,'CONSOLIDADO VIGENCIA'!$C$5:$Z$120,24,0),0)</f>
        <v>0</v>
      </c>
      <c r="R80" s="100">
        <f t="shared" si="68"/>
        <v>0</v>
      </c>
      <c r="S80" s="101">
        <f t="shared" si="69"/>
        <v>0</v>
      </c>
      <c r="T80" s="51"/>
    </row>
    <row r="81" spans="1:20" s="52" customFormat="1" ht="30" customHeight="1" x14ac:dyDescent="0.2">
      <c r="A81" s="47">
        <v>2</v>
      </c>
      <c r="B81" s="48">
        <v>0</v>
      </c>
      <c r="C81" s="48">
        <v>4</v>
      </c>
      <c r="D81" s="1">
        <v>6</v>
      </c>
      <c r="E81" s="1">
        <v>7</v>
      </c>
      <c r="F81" s="1">
        <v>20</v>
      </c>
      <c r="G81" s="157" t="s">
        <v>213</v>
      </c>
      <c r="H81" s="50" t="s">
        <v>98</v>
      </c>
      <c r="I81" s="99">
        <f>IFERROR(VLOOKUP(G81,'CONSOLIDADO VIGENCIA'!$C$5:$S$120,17,0),0)</f>
        <v>4000000</v>
      </c>
      <c r="J81" s="99">
        <f>IFERROR(VLOOKUP(G81,'MES VIGENCIA'!$C$5:$U$113,19,0),0)</f>
        <v>-1468508</v>
      </c>
      <c r="K81" s="99">
        <f>IFERROR(VLOOKUP(G81,'CONSOLIDADO VIGENCIA'!$C$5:$U$120,19,0),0)</f>
        <v>2531492</v>
      </c>
      <c r="L81" s="99">
        <f>IFERROR(VLOOKUP(G81,'MES VIGENCIA'!$C$5:$W$113,21,0),0)</f>
        <v>-411900</v>
      </c>
      <c r="M81" s="99">
        <f>IFERROR(VLOOKUP(G81,'CONSOLIDADO VIGENCIA'!$C$5:$W$120,21,0),0)</f>
        <v>2531492</v>
      </c>
      <c r="N81" s="99">
        <f>IFERROR(VLOOKUP(G81,'MES VIGENCIA'!$C$5:$X$113,22,0),0)</f>
        <v>-411900</v>
      </c>
      <c r="O81" s="99">
        <f>IFERROR(VLOOKUP(G81,'CONSOLIDADO VIGENCIA'!$C$5:$X$120,22,0),0)</f>
        <v>2531492</v>
      </c>
      <c r="P81" s="99">
        <f>IFERROR(VLOOKUP(G81,'MES VIGENCIA'!$C$5:$Z$113,24,0),0)</f>
        <v>-267600</v>
      </c>
      <c r="Q81" s="99">
        <f>IFERROR(VLOOKUP(G81,'CONSOLIDADO VIGENCIA'!$C$5:$Z$120,24,0),0)</f>
        <v>2531492</v>
      </c>
      <c r="R81" s="100">
        <f t="shared" si="68"/>
        <v>0.63287300000000002</v>
      </c>
      <c r="S81" s="101">
        <f t="shared" si="69"/>
        <v>0.63287300000000002</v>
      </c>
      <c r="T81" s="51"/>
    </row>
    <row r="82" spans="1:20" s="52" customFormat="1" ht="30" customHeight="1" x14ac:dyDescent="0.2">
      <c r="A82" s="47">
        <v>2</v>
      </c>
      <c r="B82" s="48">
        <v>0</v>
      </c>
      <c r="C82" s="48">
        <v>4</v>
      </c>
      <c r="D82" s="1">
        <v>6</v>
      </c>
      <c r="E82" s="1">
        <v>8</v>
      </c>
      <c r="F82" s="1">
        <v>20</v>
      </c>
      <c r="G82" s="157" t="s">
        <v>214</v>
      </c>
      <c r="H82" s="50" t="s">
        <v>99</v>
      </c>
      <c r="I82" s="99">
        <f>IFERROR(VLOOKUP(G82,'CONSOLIDADO VIGENCIA'!$C$5:$S$120,17,0),0)</f>
        <v>0</v>
      </c>
      <c r="J82" s="99">
        <f>IFERROR(VLOOKUP(G82,'MES VIGENCIA'!$C$5:$U$113,19,0),0)</f>
        <v>0</v>
      </c>
      <c r="K82" s="99">
        <f>IFERROR(VLOOKUP(G82,'CONSOLIDADO VIGENCIA'!$C$5:$U$120,19,0),0)</f>
        <v>0</v>
      </c>
      <c r="L82" s="99">
        <f>IFERROR(VLOOKUP(G82,'MES VIGENCIA'!$C$5:$W$113,21,0),0)</f>
        <v>0</v>
      </c>
      <c r="M82" s="99">
        <f>IFERROR(VLOOKUP(G82,'CONSOLIDADO VIGENCIA'!$C$5:$W$120,21,0),0)</f>
        <v>0</v>
      </c>
      <c r="N82" s="99">
        <f>IFERROR(VLOOKUP(G82,'MES VIGENCIA'!$C$5:$X$113,22,0),0)</f>
        <v>0</v>
      </c>
      <c r="O82" s="99">
        <f>IFERROR(VLOOKUP(G82,'CONSOLIDADO VIGENCIA'!$C$5:$X$120,22,0),0)</f>
        <v>0</v>
      </c>
      <c r="P82" s="99">
        <f>IFERROR(VLOOKUP(G82,'MES VIGENCIA'!$C$5:$Z$113,24,0),0)</f>
        <v>0</v>
      </c>
      <c r="Q82" s="99">
        <f>IFERROR(VLOOKUP(G82,'CONSOLIDADO VIGENCIA'!$C$5:$Z$120,24,0),0)</f>
        <v>0</v>
      </c>
      <c r="R82" s="100">
        <f t="shared" si="68"/>
        <v>0</v>
      </c>
      <c r="S82" s="101">
        <f t="shared" si="69"/>
        <v>0</v>
      </c>
      <c r="T82" s="51"/>
    </row>
    <row r="83" spans="1:20" s="45" customFormat="1" ht="30" customHeight="1" x14ac:dyDescent="0.2">
      <c r="A83" s="42">
        <v>2</v>
      </c>
      <c r="B83" s="43">
        <v>0</v>
      </c>
      <c r="C83" s="43">
        <v>4</v>
      </c>
      <c r="D83" s="53">
        <v>7</v>
      </c>
      <c r="E83" s="44"/>
      <c r="F83" s="44"/>
      <c r="G83" s="156" t="s">
        <v>487</v>
      </c>
      <c r="H83" s="46" t="s">
        <v>100</v>
      </c>
      <c r="I83" s="96">
        <f>SUM(I84:I85)</f>
        <v>91719122</v>
      </c>
      <c r="J83" s="96">
        <f t="shared" ref="J83" si="76">SUM(J84:J85)</f>
        <v>-667</v>
      </c>
      <c r="K83" s="96">
        <f t="shared" ref="K83:O83" si="77">SUM(K84:K85)</f>
        <v>13127999</v>
      </c>
      <c r="L83" s="96">
        <f t="shared" ref="L83" si="78">SUM(L84:L85)</f>
        <v>0</v>
      </c>
      <c r="M83" s="96">
        <f t="shared" si="77"/>
        <v>13127999</v>
      </c>
      <c r="N83" s="96">
        <f t="shared" ref="N83" si="79">SUM(N84:N85)</f>
        <v>0</v>
      </c>
      <c r="O83" s="96">
        <f t="shared" si="77"/>
        <v>12013599</v>
      </c>
      <c r="P83" s="96">
        <f>SUM(P84:P85)</f>
        <v>0</v>
      </c>
      <c r="Q83" s="96">
        <f>SUM(Q84:Q85)</f>
        <v>12013599</v>
      </c>
      <c r="R83" s="97">
        <f t="shared" si="68"/>
        <v>0.14313262833021886</v>
      </c>
      <c r="S83" s="98">
        <f t="shared" si="69"/>
        <v>0.13098249021616234</v>
      </c>
      <c r="T83" s="54"/>
    </row>
    <row r="84" spans="1:20" s="52" customFormat="1" ht="30" customHeight="1" x14ac:dyDescent="0.2">
      <c r="A84" s="47">
        <v>2</v>
      </c>
      <c r="B84" s="48">
        <v>0</v>
      </c>
      <c r="C84" s="48">
        <v>4</v>
      </c>
      <c r="D84" s="1">
        <v>7</v>
      </c>
      <c r="E84" s="1">
        <v>5</v>
      </c>
      <c r="F84" s="1">
        <v>20</v>
      </c>
      <c r="G84" s="157" t="s">
        <v>215</v>
      </c>
      <c r="H84" s="50" t="s">
        <v>101</v>
      </c>
      <c r="I84" s="99">
        <f>IFERROR(VLOOKUP(G84,'CONSOLIDADO VIGENCIA'!$C$5:$S$120,17,0),0)</f>
        <v>16545998</v>
      </c>
      <c r="J84" s="99">
        <f>IFERROR(VLOOKUP(G84,'MES VIGENCIA'!$C$5:$U$113,19,0),0)</f>
        <v>0</v>
      </c>
      <c r="K84" s="99">
        <f>IFERROR(VLOOKUP(G84,'CONSOLIDADO VIGENCIA'!$C$5:$U$120,19,0),0)</f>
        <v>0</v>
      </c>
      <c r="L84" s="99">
        <f>IFERROR(VLOOKUP(G84,'MES VIGENCIA'!$C$5:$W$113,21,0),0)</f>
        <v>0</v>
      </c>
      <c r="M84" s="99">
        <f>IFERROR(VLOOKUP(G84,'CONSOLIDADO VIGENCIA'!$C$5:$W$120,21,0),0)</f>
        <v>0</v>
      </c>
      <c r="N84" s="99">
        <f>IFERROR(VLOOKUP(G84,'MES VIGENCIA'!$C$5:$X$113,22,0),0)</f>
        <v>0</v>
      </c>
      <c r="O84" s="99">
        <f>IFERROR(VLOOKUP(G84,'CONSOLIDADO VIGENCIA'!$C$5:$X$120,22,0),0)</f>
        <v>0</v>
      </c>
      <c r="P84" s="99">
        <f>IFERROR(VLOOKUP(G84,'MES VIGENCIA'!$C$5:$Z$113,24,0),0)</f>
        <v>0</v>
      </c>
      <c r="Q84" s="99">
        <f>IFERROR(VLOOKUP(G84,'CONSOLIDADO VIGENCIA'!$C$5:$Z$120,24,0),0)</f>
        <v>0</v>
      </c>
      <c r="R84" s="100">
        <f t="shared" si="68"/>
        <v>0</v>
      </c>
      <c r="S84" s="101">
        <f t="shared" si="69"/>
        <v>0</v>
      </c>
      <c r="T84" s="51"/>
    </row>
    <row r="85" spans="1:20" s="52" customFormat="1" ht="30" customHeight="1" x14ac:dyDescent="0.2">
      <c r="A85" s="47">
        <v>2</v>
      </c>
      <c r="B85" s="48">
        <v>0</v>
      </c>
      <c r="C85" s="48">
        <v>4</v>
      </c>
      <c r="D85" s="1">
        <v>7</v>
      </c>
      <c r="E85" s="1">
        <v>6</v>
      </c>
      <c r="F85" s="1">
        <v>20</v>
      </c>
      <c r="G85" s="157" t="s">
        <v>216</v>
      </c>
      <c r="H85" s="50" t="s">
        <v>102</v>
      </c>
      <c r="I85" s="99">
        <f>IFERROR(VLOOKUP(G85,'CONSOLIDADO VIGENCIA'!$C$5:$S$120,17,0),0)</f>
        <v>75173124</v>
      </c>
      <c r="J85" s="99">
        <f>IFERROR(VLOOKUP(G85,'MES VIGENCIA'!$C$5:$U$113,19,0),0)</f>
        <v>-667</v>
      </c>
      <c r="K85" s="99">
        <f>IFERROR(VLOOKUP(G85,'CONSOLIDADO VIGENCIA'!$C$5:$U$120,19,0),0)</f>
        <v>13127999</v>
      </c>
      <c r="L85" s="99">
        <f>IFERROR(VLOOKUP(G85,'MES VIGENCIA'!$C$5:$W$113,21,0),0)</f>
        <v>0</v>
      </c>
      <c r="M85" s="99">
        <f>IFERROR(VLOOKUP(G85,'CONSOLIDADO VIGENCIA'!$C$5:$W$120,21,0),0)</f>
        <v>13127999</v>
      </c>
      <c r="N85" s="99">
        <f>IFERROR(VLOOKUP(G85,'MES VIGENCIA'!$C$5:$X$113,22,0),0)</f>
        <v>0</v>
      </c>
      <c r="O85" s="99">
        <f>IFERROR(VLOOKUP(G85,'CONSOLIDADO VIGENCIA'!$C$5:$X$120,22,0),0)</f>
        <v>12013599</v>
      </c>
      <c r="P85" s="99">
        <f>IFERROR(VLOOKUP(G85,'MES VIGENCIA'!$C$5:$Z$113,24,0),0)</f>
        <v>0</v>
      </c>
      <c r="Q85" s="99">
        <f>IFERROR(VLOOKUP(G85,'CONSOLIDADO VIGENCIA'!$C$5:$Z$120,24,0),0)</f>
        <v>12013599</v>
      </c>
      <c r="R85" s="100">
        <f t="shared" si="68"/>
        <v>0.17463686888947172</v>
      </c>
      <c r="S85" s="101">
        <f t="shared" si="69"/>
        <v>0.15981242179053248</v>
      </c>
      <c r="T85" s="51"/>
    </row>
    <row r="86" spans="1:20" s="45" customFormat="1" ht="30" customHeight="1" x14ac:dyDescent="0.2">
      <c r="A86" s="42">
        <v>2</v>
      </c>
      <c r="B86" s="43">
        <v>0</v>
      </c>
      <c r="C86" s="43">
        <v>4</v>
      </c>
      <c r="D86" s="53">
        <v>8</v>
      </c>
      <c r="E86" s="44"/>
      <c r="F86" s="44"/>
      <c r="G86" s="156" t="s">
        <v>488</v>
      </c>
      <c r="H86" s="46" t="s">
        <v>103</v>
      </c>
      <c r="I86" s="96">
        <f t="shared" ref="I86:Q86" si="80">SUM(I87:I90)</f>
        <v>442916648</v>
      </c>
      <c r="J86" s="96">
        <f t="shared" si="80"/>
        <v>64564652</v>
      </c>
      <c r="K86" s="96">
        <f t="shared" si="80"/>
        <v>442811292</v>
      </c>
      <c r="L86" s="96">
        <f t="shared" si="80"/>
        <v>64564652</v>
      </c>
      <c r="M86" s="96">
        <f t="shared" si="80"/>
        <v>442811292</v>
      </c>
      <c r="N86" s="96">
        <f t="shared" si="80"/>
        <v>36739321</v>
      </c>
      <c r="O86" s="96">
        <f t="shared" si="80"/>
        <v>390798200</v>
      </c>
      <c r="P86" s="96">
        <f t="shared" si="80"/>
        <v>9753111</v>
      </c>
      <c r="Q86" s="96">
        <f t="shared" si="80"/>
        <v>363811990</v>
      </c>
      <c r="R86" s="97">
        <f t="shared" si="68"/>
        <v>0.99976213131640967</v>
      </c>
      <c r="S86" s="98">
        <f t="shared" si="69"/>
        <v>0.88232899297115608</v>
      </c>
      <c r="T86" s="54"/>
    </row>
    <row r="87" spans="1:20" s="52" customFormat="1" ht="30" customHeight="1" x14ac:dyDescent="0.2">
      <c r="A87" s="47">
        <v>2</v>
      </c>
      <c r="B87" s="48">
        <v>0</v>
      </c>
      <c r="C87" s="48">
        <v>4</v>
      </c>
      <c r="D87" s="1">
        <v>8</v>
      </c>
      <c r="E87" s="1">
        <v>1</v>
      </c>
      <c r="F87" s="1">
        <v>20</v>
      </c>
      <c r="G87" s="157" t="s">
        <v>217</v>
      </c>
      <c r="H87" s="50" t="s">
        <v>104</v>
      </c>
      <c r="I87" s="99">
        <f>IFERROR(VLOOKUP(G87,'CONSOLIDADO VIGENCIA'!$C$5:$S$120,17,0),0)</f>
        <v>25000000</v>
      </c>
      <c r="J87" s="99">
        <f>IFERROR(VLOOKUP(G87,'MES VIGENCIA'!$C$5:$U$113,19,0),0)</f>
        <v>0</v>
      </c>
      <c r="K87" s="99">
        <f>IFERROR(VLOOKUP(G87,'CONSOLIDADO VIGENCIA'!$C$5:$U$120,19,0),0)</f>
        <v>25000000</v>
      </c>
      <c r="L87" s="99">
        <f>IFERROR(VLOOKUP(G87,'MES VIGENCIA'!$C$5:$W$113,21,0),0)</f>
        <v>0</v>
      </c>
      <c r="M87" s="99">
        <f>IFERROR(VLOOKUP(G87,'CONSOLIDADO VIGENCIA'!$C$5:$W$120,21,0),0)</f>
        <v>25000000</v>
      </c>
      <c r="N87" s="99">
        <f>IFERROR(VLOOKUP(G87,'MES VIGENCIA'!$C$5:$X$113,22,0),0)</f>
        <v>1326893</v>
      </c>
      <c r="O87" s="99">
        <f>IFERROR(VLOOKUP(G87,'CONSOLIDADO VIGENCIA'!$C$5:$X$120,22,0),0)</f>
        <v>17390090</v>
      </c>
      <c r="P87" s="99">
        <f>IFERROR(VLOOKUP(G87,'MES VIGENCIA'!$C$5:$Z$113,24,0),0)</f>
        <v>1326893</v>
      </c>
      <c r="Q87" s="99">
        <f>IFERROR(VLOOKUP(G87,'CONSOLIDADO VIGENCIA'!$C$5:$Z$120,24,0),0)</f>
        <v>17390090</v>
      </c>
      <c r="R87" s="100">
        <f t="shared" si="68"/>
        <v>1</v>
      </c>
      <c r="S87" s="101">
        <f t="shared" si="69"/>
        <v>0.69560359999999999</v>
      </c>
      <c r="T87" s="51"/>
    </row>
    <row r="88" spans="1:20" s="52" customFormat="1" ht="30" customHeight="1" x14ac:dyDescent="0.2">
      <c r="A88" s="47">
        <v>2</v>
      </c>
      <c r="B88" s="48">
        <v>0</v>
      </c>
      <c r="C88" s="48">
        <v>4</v>
      </c>
      <c r="D88" s="1">
        <v>8</v>
      </c>
      <c r="E88" s="1">
        <v>2</v>
      </c>
      <c r="F88" s="1">
        <v>20</v>
      </c>
      <c r="G88" s="157" t="s">
        <v>218</v>
      </c>
      <c r="H88" s="50" t="s">
        <v>105</v>
      </c>
      <c r="I88" s="99">
        <f>IFERROR(VLOOKUP(G88,'CONSOLIDADO VIGENCIA'!$C$5:$S$120,17,0),0)</f>
        <v>339416648</v>
      </c>
      <c r="J88" s="99">
        <f>IFERROR(VLOOKUP(G88,'MES VIGENCIA'!$C$5:$U$113,19,0),0)</f>
        <v>42564652</v>
      </c>
      <c r="K88" s="99">
        <f>IFERROR(VLOOKUP(G88,'CONSOLIDADO VIGENCIA'!$C$5:$U$120,19,0),0)</f>
        <v>339311292</v>
      </c>
      <c r="L88" s="99">
        <f>IFERROR(VLOOKUP(G88,'MES VIGENCIA'!$C$5:$W$113,21,0),0)</f>
        <v>42564652</v>
      </c>
      <c r="M88" s="99">
        <f>IFERROR(VLOOKUP(G88,'CONSOLIDADO VIGENCIA'!$C$5:$W$120,21,0),0)</f>
        <v>339311292</v>
      </c>
      <c r="N88" s="99">
        <f>IFERROR(VLOOKUP(G88,'MES VIGENCIA'!$C$5:$X$113,22,0),0)</f>
        <v>26986210</v>
      </c>
      <c r="O88" s="99">
        <f>IFERROR(VLOOKUP(G88,'CONSOLIDADO VIGENCIA'!$C$5:$X$120,22,0),0)</f>
        <v>311016380</v>
      </c>
      <c r="P88" s="99">
        <f>IFERROR(VLOOKUP(G88,'MES VIGENCIA'!$C$5:$Z$113,24,0),0)</f>
        <v>0</v>
      </c>
      <c r="Q88" s="99">
        <f>IFERROR(VLOOKUP(G88,'CONSOLIDADO VIGENCIA'!$C$5:$Z$120,24,0),0)</f>
        <v>284030170</v>
      </c>
      <c r="R88" s="100">
        <f t="shared" si="68"/>
        <v>0.99968959684028225</v>
      </c>
      <c r="S88" s="101">
        <f t="shared" si="69"/>
        <v>0.91632623748025466</v>
      </c>
      <c r="T88" s="51"/>
    </row>
    <row r="89" spans="1:20" s="52" customFormat="1" ht="30" customHeight="1" x14ac:dyDescent="0.2">
      <c r="A89" s="47">
        <v>2</v>
      </c>
      <c r="B89" s="48">
        <v>0</v>
      </c>
      <c r="C89" s="48">
        <v>4</v>
      </c>
      <c r="D89" s="1">
        <v>8</v>
      </c>
      <c r="E89" s="1">
        <v>5</v>
      </c>
      <c r="F89" s="1">
        <v>20</v>
      </c>
      <c r="G89" s="157" t="s">
        <v>219</v>
      </c>
      <c r="H89" s="50" t="s">
        <v>106</v>
      </c>
      <c r="I89" s="99">
        <f>IFERROR(VLOOKUP(G89,'CONSOLIDADO VIGENCIA'!$C$5:$S$120,17,0),0)</f>
        <v>21500000</v>
      </c>
      <c r="J89" s="99">
        <f>IFERROR(VLOOKUP(G89,'MES VIGENCIA'!$C$5:$U$113,19,0),0)</f>
        <v>5000000</v>
      </c>
      <c r="K89" s="99">
        <f>IFERROR(VLOOKUP(G89,'CONSOLIDADO VIGENCIA'!$C$5:$U$120,19,0),0)</f>
        <v>21500000</v>
      </c>
      <c r="L89" s="99">
        <f>IFERROR(VLOOKUP(G89,'MES VIGENCIA'!$C$5:$W$113,21,0),0)</f>
        <v>5000000</v>
      </c>
      <c r="M89" s="99">
        <f>IFERROR(VLOOKUP(G89,'CONSOLIDADO VIGENCIA'!$C$5:$W$120,21,0),0)</f>
        <v>21500000</v>
      </c>
      <c r="N89" s="99">
        <f>IFERROR(VLOOKUP(G89,'MES VIGENCIA'!$C$5:$X$113,22,0),0)</f>
        <v>4464880</v>
      </c>
      <c r="O89" s="99">
        <f>IFERROR(VLOOKUP(G89,'CONSOLIDADO VIGENCIA'!$C$5:$X$120,22,0),0)</f>
        <v>19719656</v>
      </c>
      <c r="P89" s="99">
        <f>IFERROR(VLOOKUP(G89,'MES VIGENCIA'!$C$5:$Z$113,24,0),0)</f>
        <v>4464880</v>
      </c>
      <c r="Q89" s="99">
        <f>IFERROR(VLOOKUP(G89,'CONSOLIDADO VIGENCIA'!$C$5:$Z$120,24,0),0)</f>
        <v>19719656</v>
      </c>
      <c r="R89" s="100">
        <f t="shared" si="68"/>
        <v>1</v>
      </c>
      <c r="S89" s="101">
        <f t="shared" si="69"/>
        <v>0.91719330232558138</v>
      </c>
      <c r="T89" s="51"/>
    </row>
    <row r="90" spans="1:20" s="52" customFormat="1" ht="30" customHeight="1" x14ac:dyDescent="0.2">
      <c r="A90" s="47">
        <v>2</v>
      </c>
      <c r="B90" s="48">
        <v>0</v>
      </c>
      <c r="C90" s="48">
        <v>4</v>
      </c>
      <c r="D90" s="1">
        <v>8</v>
      </c>
      <c r="E90" s="1">
        <v>6</v>
      </c>
      <c r="F90" s="1">
        <v>20</v>
      </c>
      <c r="G90" s="157" t="s">
        <v>220</v>
      </c>
      <c r="H90" s="50" t="s">
        <v>107</v>
      </c>
      <c r="I90" s="99">
        <f>IFERROR(VLOOKUP(G90,'CONSOLIDADO VIGENCIA'!$C$5:$S$120,17,0),0)</f>
        <v>57000000</v>
      </c>
      <c r="J90" s="99">
        <f>IFERROR(VLOOKUP(G90,'MES VIGENCIA'!$C$5:$U$113,19,0),0)</f>
        <v>17000000</v>
      </c>
      <c r="K90" s="99">
        <f>IFERROR(VLOOKUP(G90,'CONSOLIDADO VIGENCIA'!$C$5:$U$120,19,0),0)</f>
        <v>57000000</v>
      </c>
      <c r="L90" s="99">
        <f>IFERROR(VLOOKUP(G90,'MES VIGENCIA'!$C$5:$W$113,21,0),0)</f>
        <v>17000000</v>
      </c>
      <c r="M90" s="99">
        <f>IFERROR(VLOOKUP(G90,'CONSOLIDADO VIGENCIA'!$C$5:$W$120,21,0),0)</f>
        <v>57000000</v>
      </c>
      <c r="N90" s="99">
        <f>IFERROR(VLOOKUP(G90,'MES VIGENCIA'!$C$5:$X$113,22,0),0)</f>
        <v>3961338</v>
      </c>
      <c r="O90" s="99">
        <f>IFERROR(VLOOKUP(G90,'CONSOLIDADO VIGENCIA'!$C$5:$X$120,22,0),0)</f>
        <v>42672074</v>
      </c>
      <c r="P90" s="99">
        <f>IFERROR(VLOOKUP(G90,'MES VIGENCIA'!$C$5:$Z$113,24,0),0)</f>
        <v>3961338</v>
      </c>
      <c r="Q90" s="99">
        <f>IFERROR(VLOOKUP(G90,'CONSOLIDADO VIGENCIA'!$C$5:$Z$120,24,0),0)</f>
        <v>42672074</v>
      </c>
      <c r="R90" s="100">
        <f t="shared" si="68"/>
        <v>1</v>
      </c>
      <c r="S90" s="101">
        <f t="shared" si="69"/>
        <v>0.74863287719298244</v>
      </c>
      <c r="T90" s="51"/>
    </row>
    <row r="91" spans="1:20" s="45" customFormat="1" ht="30" customHeight="1" x14ac:dyDescent="0.2">
      <c r="A91" s="42">
        <v>2</v>
      </c>
      <c r="B91" s="43">
        <v>0</v>
      </c>
      <c r="C91" s="43">
        <v>4</v>
      </c>
      <c r="D91" s="53">
        <v>9</v>
      </c>
      <c r="E91" s="44"/>
      <c r="F91" s="44"/>
      <c r="G91" s="156" t="s">
        <v>489</v>
      </c>
      <c r="H91" s="46" t="s">
        <v>108</v>
      </c>
      <c r="I91" s="96">
        <f t="shared" ref="I91:O91" si="81">SUM(I92:I93)</f>
        <v>1252792062</v>
      </c>
      <c r="J91" s="96">
        <f t="shared" ref="J91" si="82">SUM(J92:J93)</f>
        <v>-937200</v>
      </c>
      <c r="K91" s="96">
        <f t="shared" si="81"/>
        <v>1251854862</v>
      </c>
      <c r="L91" s="96">
        <f t="shared" ref="L91" si="83">SUM(L92:L93)</f>
        <v>0</v>
      </c>
      <c r="M91" s="96">
        <f t="shared" si="81"/>
        <v>1251854862</v>
      </c>
      <c r="N91" s="96">
        <f t="shared" ref="N91" si="84">SUM(N92:N93)</f>
        <v>937200</v>
      </c>
      <c r="O91" s="96">
        <f t="shared" si="81"/>
        <v>1250406624</v>
      </c>
      <c r="P91" s="96">
        <f t="shared" ref="P91:Q91" si="85">SUM(P92:P93)</f>
        <v>937200</v>
      </c>
      <c r="Q91" s="96">
        <f t="shared" si="85"/>
        <v>1250406624</v>
      </c>
      <c r="R91" s="97">
        <f t="shared" si="68"/>
        <v>0.99925191096876542</v>
      </c>
      <c r="S91" s="98">
        <f t="shared" si="69"/>
        <v>0.9980959026862033</v>
      </c>
      <c r="T91" s="51"/>
    </row>
    <row r="92" spans="1:20" s="52" customFormat="1" ht="30" customHeight="1" x14ac:dyDescent="0.2">
      <c r="A92" s="47">
        <v>2</v>
      </c>
      <c r="B92" s="48">
        <v>0</v>
      </c>
      <c r="C92" s="48">
        <v>4</v>
      </c>
      <c r="D92" s="1">
        <v>9</v>
      </c>
      <c r="E92" s="1">
        <v>5</v>
      </c>
      <c r="F92" s="1">
        <v>20</v>
      </c>
      <c r="G92" s="157" t="s">
        <v>221</v>
      </c>
      <c r="H92" s="50" t="s">
        <v>109</v>
      </c>
      <c r="I92" s="99">
        <f>IFERROR(VLOOKUP(G92,'CONSOLIDADO VIGENCIA'!$C$5:$S$120,17,0),0)</f>
        <v>285600000</v>
      </c>
      <c r="J92" s="99">
        <f>IFERROR(VLOOKUP(G92,'MES VIGENCIA'!$C$5:$U$113,19,0),0)</f>
        <v>0</v>
      </c>
      <c r="K92" s="99">
        <f>IFERROR(VLOOKUP(G92,'CONSOLIDADO VIGENCIA'!$C$5:$U$120,19,0),0)</f>
        <v>285600000</v>
      </c>
      <c r="L92" s="99">
        <f>IFERROR(VLOOKUP(G92,'MES VIGENCIA'!$C$5:$W$113,21,0),0)</f>
        <v>0</v>
      </c>
      <c r="M92" s="99">
        <f>IFERROR(VLOOKUP(G92,'CONSOLIDADO VIGENCIA'!$C$5:$W$120,21,0),0)</f>
        <v>285600000</v>
      </c>
      <c r="N92" s="99">
        <f>IFERROR(VLOOKUP(G92,'MES VIGENCIA'!$C$5:$X$113,22,0),0)</f>
        <v>0</v>
      </c>
      <c r="O92" s="99">
        <f>IFERROR(VLOOKUP(G92,'CONSOLIDADO VIGENCIA'!$C$5:$X$120,22,0),0)</f>
        <v>285600000</v>
      </c>
      <c r="P92" s="99">
        <f>IFERROR(VLOOKUP(G92,'MES VIGENCIA'!$C$5:$Z$113,24,0),0)</f>
        <v>0</v>
      </c>
      <c r="Q92" s="99">
        <f>IFERROR(VLOOKUP(G92,'CONSOLIDADO VIGENCIA'!$C$5:$Z$120,24,0),0)</f>
        <v>285600000</v>
      </c>
      <c r="R92" s="100">
        <f t="shared" si="68"/>
        <v>1</v>
      </c>
      <c r="S92" s="101">
        <f t="shared" si="69"/>
        <v>1</v>
      </c>
      <c r="T92" s="51"/>
    </row>
    <row r="93" spans="1:20" s="52" customFormat="1" ht="30" customHeight="1" x14ac:dyDescent="0.2">
      <c r="A93" s="47">
        <v>2</v>
      </c>
      <c r="B93" s="48">
        <v>0</v>
      </c>
      <c r="C93" s="48">
        <v>4</v>
      </c>
      <c r="D93" s="1">
        <v>9</v>
      </c>
      <c r="E93" s="1">
        <v>13</v>
      </c>
      <c r="F93" s="1">
        <v>20</v>
      </c>
      <c r="G93" s="157" t="s">
        <v>222</v>
      </c>
      <c r="H93" s="50" t="s">
        <v>110</v>
      </c>
      <c r="I93" s="99">
        <f>IFERROR(VLOOKUP(G93,'CONSOLIDADO VIGENCIA'!$C$5:$S$120,17,0),0)</f>
        <v>967192062</v>
      </c>
      <c r="J93" s="99">
        <f>IFERROR(VLOOKUP(G93,'MES VIGENCIA'!$C$5:$U$113,19,0),0)</f>
        <v>-937200</v>
      </c>
      <c r="K93" s="99">
        <f>IFERROR(VLOOKUP(G93,'CONSOLIDADO VIGENCIA'!$C$5:$U$120,19,0),0)</f>
        <v>966254862</v>
      </c>
      <c r="L93" s="99">
        <f>IFERROR(VLOOKUP(G93,'MES VIGENCIA'!$C$5:$W$113,21,0),0)</f>
        <v>0</v>
      </c>
      <c r="M93" s="99">
        <f>IFERROR(VLOOKUP(G93,'CONSOLIDADO VIGENCIA'!$C$5:$W$120,21,0),0)</f>
        <v>966254862</v>
      </c>
      <c r="N93" s="99">
        <f>IFERROR(VLOOKUP(G93,'MES VIGENCIA'!$C$5:$X$113,22,0),0)</f>
        <v>937200</v>
      </c>
      <c r="O93" s="99">
        <f>IFERROR(VLOOKUP(G93,'CONSOLIDADO VIGENCIA'!$C$5:$X$120,22,0),0)</f>
        <v>964806624</v>
      </c>
      <c r="P93" s="99">
        <f>IFERROR(VLOOKUP(G93,'MES VIGENCIA'!$C$5:$Z$113,24,0),0)</f>
        <v>937200</v>
      </c>
      <c r="Q93" s="99">
        <f>IFERROR(VLOOKUP(G93,'CONSOLIDADO VIGENCIA'!$C$5:$Z$120,24,0),0)</f>
        <v>964806624</v>
      </c>
      <c r="R93" s="100">
        <f t="shared" si="68"/>
        <v>0.99903100941703138</v>
      </c>
      <c r="S93" s="101">
        <f t="shared" si="69"/>
        <v>0.99753364601125105</v>
      </c>
      <c r="T93" s="51"/>
    </row>
    <row r="94" spans="1:20" s="45" customFormat="1" ht="30" customHeight="1" x14ac:dyDescent="0.2">
      <c r="A94" s="42">
        <v>2</v>
      </c>
      <c r="B94" s="43">
        <v>0</v>
      </c>
      <c r="C94" s="43">
        <v>4</v>
      </c>
      <c r="D94" s="53">
        <v>10</v>
      </c>
      <c r="E94" s="44"/>
      <c r="F94" s="44"/>
      <c r="G94" s="157" t="s">
        <v>490</v>
      </c>
      <c r="H94" s="46" t="s">
        <v>111</v>
      </c>
      <c r="I94" s="96">
        <f t="shared" ref="I94:O94" si="86">SUM(I95:I96)</f>
        <v>0</v>
      </c>
      <c r="J94" s="96">
        <f t="shared" ref="J94" si="87">SUM(J95:J96)</f>
        <v>0</v>
      </c>
      <c r="K94" s="96">
        <f t="shared" si="86"/>
        <v>0</v>
      </c>
      <c r="L94" s="96">
        <f t="shared" ref="L94" si="88">SUM(L95:L96)</f>
        <v>0</v>
      </c>
      <c r="M94" s="96">
        <f t="shared" si="86"/>
        <v>0</v>
      </c>
      <c r="N94" s="96">
        <f t="shared" ref="N94" si="89">SUM(N95:N96)</f>
        <v>0</v>
      </c>
      <c r="O94" s="96">
        <f t="shared" si="86"/>
        <v>0</v>
      </c>
      <c r="P94" s="96">
        <f t="shared" ref="P94:Q94" si="90">SUM(P95:P96)</f>
        <v>0</v>
      </c>
      <c r="Q94" s="96">
        <f t="shared" si="90"/>
        <v>0</v>
      </c>
      <c r="R94" s="97">
        <f t="shared" si="68"/>
        <v>0</v>
      </c>
      <c r="S94" s="98">
        <f t="shared" si="69"/>
        <v>0</v>
      </c>
      <c r="T94" s="54"/>
    </row>
    <row r="95" spans="1:20" s="52" customFormat="1" ht="30" customHeight="1" x14ac:dyDescent="0.2">
      <c r="A95" s="47">
        <v>2</v>
      </c>
      <c r="B95" s="48">
        <v>0</v>
      </c>
      <c r="C95" s="48">
        <v>4</v>
      </c>
      <c r="D95" s="1">
        <v>10</v>
      </c>
      <c r="E95" s="1">
        <v>1</v>
      </c>
      <c r="F95" s="1">
        <v>20</v>
      </c>
      <c r="G95" s="157" t="s">
        <v>187</v>
      </c>
      <c r="H95" s="50" t="s">
        <v>112</v>
      </c>
      <c r="I95" s="99">
        <f>IFERROR(VLOOKUP(G95,'CONSOLIDADO VIGENCIA'!$C$5:$S$120,17,0),0)</f>
        <v>0</v>
      </c>
      <c r="J95" s="99">
        <f>IFERROR(VLOOKUP(G95,'MES VIGENCIA'!$C$5:$U$113,19,0),0)</f>
        <v>0</v>
      </c>
      <c r="K95" s="99">
        <f>IFERROR(VLOOKUP(G95,'CONSOLIDADO VIGENCIA'!$C$5:$U$120,19,0),0)</f>
        <v>0</v>
      </c>
      <c r="L95" s="99">
        <f>IFERROR(VLOOKUP(G95,'MES VIGENCIA'!$C$5:$W$113,21,0),0)</f>
        <v>0</v>
      </c>
      <c r="M95" s="99">
        <f>IFERROR(VLOOKUP(G95,'CONSOLIDADO VIGENCIA'!$C$5:$W$120,21,0),0)</f>
        <v>0</v>
      </c>
      <c r="N95" s="99">
        <f>IFERROR(VLOOKUP(G95,'MES VIGENCIA'!$C$5:$X$113,22,0),0)</f>
        <v>0</v>
      </c>
      <c r="O95" s="99">
        <f>IFERROR(VLOOKUP(G95,'CONSOLIDADO VIGENCIA'!$C$5:$X$120,22,0),0)</f>
        <v>0</v>
      </c>
      <c r="P95" s="99">
        <f>IFERROR(VLOOKUP(G95,'MES VIGENCIA'!$C$5:$Z$113,24,0),0)</f>
        <v>0</v>
      </c>
      <c r="Q95" s="99">
        <f>IFERROR(VLOOKUP(G95,'CONSOLIDADO VIGENCIA'!$C$5:$Z$120,24,0),0)</f>
        <v>0</v>
      </c>
      <c r="R95" s="100">
        <f t="shared" si="68"/>
        <v>0</v>
      </c>
      <c r="S95" s="101">
        <f t="shared" si="69"/>
        <v>0</v>
      </c>
      <c r="T95" s="51"/>
    </row>
    <row r="96" spans="1:20" s="52" customFormat="1" ht="30" customHeight="1" x14ac:dyDescent="0.2">
      <c r="A96" s="47">
        <v>2</v>
      </c>
      <c r="B96" s="48">
        <v>0</v>
      </c>
      <c r="C96" s="48">
        <v>4</v>
      </c>
      <c r="D96" s="1">
        <v>10</v>
      </c>
      <c r="E96" s="1">
        <v>2</v>
      </c>
      <c r="F96" s="1">
        <v>20</v>
      </c>
      <c r="G96" s="157" t="s">
        <v>188</v>
      </c>
      <c r="H96" s="50" t="s">
        <v>113</v>
      </c>
      <c r="I96" s="99">
        <f>IFERROR(VLOOKUP(G96,'CONSOLIDADO VIGENCIA'!$C$5:$S$120,17,0),0)</f>
        <v>0</v>
      </c>
      <c r="J96" s="99">
        <f>IFERROR(VLOOKUP(G96,'MES VIGENCIA'!$C$5:$U$113,19,0),0)</f>
        <v>0</v>
      </c>
      <c r="K96" s="99">
        <f>IFERROR(VLOOKUP(G96,'CONSOLIDADO VIGENCIA'!$C$5:$U$120,19,0),0)</f>
        <v>0</v>
      </c>
      <c r="L96" s="99">
        <f>IFERROR(VLOOKUP(G96,'MES VIGENCIA'!$C$5:$W$113,21,0),0)</f>
        <v>0</v>
      </c>
      <c r="M96" s="99">
        <f>IFERROR(VLOOKUP(G96,'CONSOLIDADO VIGENCIA'!$C$5:$W$120,21,0),0)</f>
        <v>0</v>
      </c>
      <c r="N96" s="99">
        <f>IFERROR(VLOOKUP(G96,'MES VIGENCIA'!$C$5:$X$113,22,0),0)</f>
        <v>0</v>
      </c>
      <c r="O96" s="99">
        <f>IFERROR(VLOOKUP(G96,'CONSOLIDADO VIGENCIA'!$C$5:$X$120,22,0),0)</f>
        <v>0</v>
      </c>
      <c r="P96" s="99">
        <f>IFERROR(VLOOKUP(G96,'MES VIGENCIA'!$C$5:$Z$113,24,0),0)</f>
        <v>0</v>
      </c>
      <c r="Q96" s="99">
        <f>IFERROR(VLOOKUP(G96,'CONSOLIDADO VIGENCIA'!$C$5:$Z$120,24,0),0)</f>
        <v>0</v>
      </c>
      <c r="R96" s="100">
        <f t="shared" si="68"/>
        <v>0</v>
      </c>
      <c r="S96" s="101">
        <f t="shared" si="69"/>
        <v>0</v>
      </c>
      <c r="T96" s="51"/>
    </row>
    <row r="97" spans="1:20" s="45" customFormat="1" ht="30" customHeight="1" x14ac:dyDescent="0.2">
      <c r="A97" s="42">
        <v>2</v>
      </c>
      <c r="B97" s="43">
        <v>0</v>
      </c>
      <c r="C97" s="43">
        <v>4</v>
      </c>
      <c r="D97" s="53">
        <v>11</v>
      </c>
      <c r="E97" s="44"/>
      <c r="F97" s="44"/>
      <c r="G97" s="156" t="s">
        <v>491</v>
      </c>
      <c r="H97" s="46" t="s">
        <v>114</v>
      </c>
      <c r="I97" s="96">
        <f>SUM(I98:I99)</f>
        <v>212698656</v>
      </c>
      <c r="J97" s="96">
        <f t="shared" ref="J97" si="91">SUM(J98:J99)</f>
        <v>-897032</v>
      </c>
      <c r="K97" s="96">
        <f t="shared" ref="K97:O97" si="92">SUM(K98:K99)</f>
        <v>207801624</v>
      </c>
      <c r="L97" s="96">
        <f t="shared" ref="L97" si="93">SUM(L98:L99)</f>
        <v>1930572</v>
      </c>
      <c r="M97" s="96">
        <f t="shared" si="92"/>
        <v>207801624</v>
      </c>
      <c r="N97" s="96">
        <f t="shared" ref="N97" si="94">SUM(N98:N99)</f>
        <v>62975051</v>
      </c>
      <c r="O97" s="96">
        <f t="shared" si="92"/>
        <v>187304064</v>
      </c>
      <c r="P97" s="96">
        <f>SUM(P98:P99)</f>
        <v>62975051</v>
      </c>
      <c r="Q97" s="96">
        <f>SUM(Q98:Q99)</f>
        <v>187304064</v>
      </c>
      <c r="R97" s="97">
        <f t="shared" si="68"/>
        <v>0.97697666693295893</v>
      </c>
      <c r="S97" s="98">
        <f t="shared" si="69"/>
        <v>0.88060765179447109</v>
      </c>
      <c r="T97" s="54"/>
    </row>
    <row r="98" spans="1:20" s="45" customFormat="1" ht="30" customHeight="1" x14ac:dyDescent="0.2">
      <c r="A98" s="47">
        <v>2</v>
      </c>
      <c r="B98" s="48">
        <v>0</v>
      </c>
      <c r="C98" s="48">
        <v>4</v>
      </c>
      <c r="D98" s="1">
        <v>11</v>
      </c>
      <c r="E98" s="1">
        <v>1</v>
      </c>
      <c r="F98" s="1">
        <v>20</v>
      </c>
      <c r="G98" s="157" t="s">
        <v>309</v>
      </c>
      <c r="H98" s="50" t="s">
        <v>310</v>
      </c>
      <c r="I98" s="99">
        <f>IFERROR(VLOOKUP(G98,'CONSOLIDADO VIGENCIA'!$C$5:$S$120,17,0),0)</f>
        <v>111158745</v>
      </c>
      <c r="J98" s="99">
        <f>IFERROR(VLOOKUP(G98,'MES VIGENCIA'!$C$5:$U$113,19,0),0)</f>
        <v>-118512</v>
      </c>
      <c r="K98" s="99">
        <f>IFERROR(VLOOKUP(G98,'CONSOLIDADO VIGENCIA'!$C$5:$U$120,19,0),0)</f>
        <v>111040233</v>
      </c>
      <c r="L98" s="99">
        <f>IFERROR(VLOOKUP(G98,'MES VIGENCIA'!$C$5:$W$113,21,0),0)</f>
        <v>0</v>
      </c>
      <c r="M98" s="99">
        <f>IFERROR(VLOOKUP(G98,'CONSOLIDADO VIGENCIA'!$C$5:$W$120,21,0),0)</f>
        <v>111040233</v>
      </c>
      <c r="N98" s="99">
        <f>IFERROR(VLOOKUP(G98,'MES VIGENCIA'!$C$5:$X$113,22,0),0)</f>
        <v>39000697</v>
      </c>
      <c r="O98" s="99">
        <f>IFERROR(VLOOKUP(G98,'CONSOLIDADO VIGENCIA'!$C$5:$X$120,22,0),0)</f>
        <v>90999292</v>
      </c>
      <c r="P98" s="99">
        <f>IFERROR(VLOOKUP(G98,'MES VIGENCIA'!$C$5:$Z$113,24,0),0)</f>
        <v>39000697</v>
      </c>
      <c r="Q98" s="99">
        <f>IFERROR(VLOOKUP(G98,'CONSOLIDADO VIGENCIA'!$C$5:$Z$120,24,0),0)</f>
        <v>90999292</v>
      </c>
      <c r="R98" s="100">
        <f t="shared" si="68"/>
        <v>0.99893384906423688</v>
      </c>
      <c r="S98" s="101">
        <f t="shared" si="69"/>
        <v>0.81864267179338879</v>
      </c>
      <c r="T98" s="54"/>
    </row>
    <row r="99" spans="1:20" s="52" customFormat="1" ht="30" customHeight="1" x14ac:dyDescent="0.2">
      <c r="A99" s="47">
        <v>2</v>
      </c>
      <c r="B99" s="48">
        <v>0</v>
      </c>
      <c r="C99" s="48">
        <v>4</v>
      </c>
      <c r="D99" s="1">
        <v>11</v>
      </c>
      <c r="E99" s="1">
        <v>2</v>
      </c>
      <c r="F99" s="1">
        <v>20</v>
      </c>
      <c r="G99" s="157" t="s">
        <v>189</v>
      </c>
      <c r="H99" s="50" t="s">
        <v>115</v>
      </c>
      <c r="I99" s="99">
        <f>IFERROR(VLOOKUP(G99,'CONSOLIDADO VIGENCIA'!$C$5:$S$120,17,0),0)</f>
        <v>101539911</v>
      </c>
      <c r="J99" s="99">
        <f>IFERROR(VLOOKUP(G99,'MES VIGENCIA'!$C$5:$U$113,19,0),0)</f>
        <v>-778520</v>
      </c>
      <c r="K99" s="99">
        <f>IFERROR(VLOOKUP(G99,'CONSOLIDADO VIGENCIA'!$C$5:$U$120,19,0),0)</f>
        <v>96761391</v>
      </c>
      <c r="L99" s="99">
        <f>IFERROR(VLOOKUP(G99,'MES VIGENCIA'!$C$5:$W$113,21,0),0)</f>
        <v>1930572</v>
      </c>
      <c r="M99" s="99">
        <f>IFERROR(VLOOKUP(G99,'CONSOLIDADO VIGENCIA'!$C$5:$W$120,21,0),0)</f>
        <v>96761391</v>
      </c>
      <c r="N99" s="99">
        <f>IFERROR(VLOOKUP(G99,'MES VIGENCIA'!$C$5:$X$113,22,0),0)</f>
        <v>23974354</v>
      </c>
      <c r="O99" s="99">
        <f>IFERROR(VLOOKUP(G99,'CONSOLIDADO VIGENCIA'!$C$5:$X$120,22,0),0)</f>
        <v>96304772</v>
      </c>
      <c r="P99" s="99">
        <f>IFERROR(VLOOKUP(G99,'MES VIGENCIA'!$C$5:$Z$113,24,0),0)</f>
        <v>23974354</v>
      </c>
      <c r="Q99" s="99">
        <f>IFERROR(VLOOKUP(G99,'CONSOLIDADO VIGENCIA'!$C$5:$Z$120,24,0),0)</f>
        <v>96304772</v>
      </c>
      <c r="R99" s="100">
        <f t="shared" si="68"/>
        <v>0.95293948997059885</v>
      </c>
      <c r="S99" s="101">
        <f t="shared" si="69"/>
        <v>0.94844254886140289</v>
      </c>
      <c r="T99" s="51"/>
    </row>
    <row r="100" spans="1:20" s="45" customFormat="1" ht="30" customHeight="1" x14ac:dyDescent="0.2">
      <c r="A100" s="42">
        <v>2</v>
      </c>
      <c r="B100" s="43">
        <v>0</v>
      </c>
      <c r="C100" s="43">
        <v>4</v>
      </c>
      <c r="D100" s="53">
        <v>17</v>
      </c>
      <c r="E100" s="44"/>
      <c r="F100" s="44"/>
      <c r="G100" s="156" t="s">
        <v>492</v>
      </c>
      <c r="H100" s="46" t="s">
        <v>116</v>
      </c>
      <c r="I100" s="96">
        <f t="shared" ref="I100:J100" si="95">SUM(I101:I102)</f>
        <v>0</v>
      </c>
      <c r="J100" s="96">
        <f t="shared" si="95"/>
        <v>0</v>
      </c>
      <c r="K100" s="96">
        <f t="shared" ref="K100:Q100" si="96">SUM(K101:K102)</f>
        <v>0</v>
      </c>
      <c r="L100" s="96">
        <f t="shared" ref="L100" si="97">SUM(L101:L102)</f>
        <v>0</v>
      </c>
      <c r="M100" s="96">
        <f t="shared" si="96"/>
        <v>0</v>
      </c>
      <c r="N100" s="96">
        <f t="shared" ref="N100" si="98">SUM(N101:N102)</f>
        <v>0</v>
      </c>
      <c r="O100" s="96">
        <f t="shared" si="96"/>
        <v>0</v>
      </c>
      <c r="P100" s="96">
        <f t="shared" si="96"/>
        <v>0</v>
      </c>
      <c r="Q100" s="96">
        <f t="shared" si="96"/>
        <v>0</v>
      </c>
      <c r="R100" s="105">
        <f t="shared" si="68"/>
        <v>0</v>
      </c>
      <c r="S100" s="105">
        <f t="shared" si="69"/>
        <v>0</v>
      </c>
      <c r="T100" s="51"/>
    </row>
    <row r="101" spans="1:20" s="52" customFormat="1" ht="30" customHeight="1" x14ac:dyDescent="0.2">
      <c r="A101" s="47">
        <v>2</v>
      </c>
      <c r="B101" s="48">
        <v>0</v>
      </c>
      <c r="C101" s="48">
        <v>4</v>
      </c>
      <c r="D101" s="1">
        <v>17</v>
      </c>
      <c r="E101" s="1">
        <v>1</v>
      </c>
      <c r="F101" s="1">
        <v>20</v>
      </c>
      <c r="G101" s="157" t="s">
        <v>190</v>
      </c>
      <c r="H101" s="50" t="s">
        <v>117</v>
      </c>
      <c r="I101" s="99">
        <f>IFERROR(VLOOKUP(G101,'CONSOLIDADO VIGENCIA'!$C$5:$S$120,17,0),0)</f>
        <v>0</v>
      </c>
      <c r="J101" s="99">
        <f>IFERROR(VLOOKUP(G101,'MES VIGENCIA'!$C$5:$U$113,19,0),0)</f>
        <v>0</v>
      </c>
      <c r="K101" s="99">
        <f>IFERROR(VLOOKUP(G101,'CONSOLIDADO VIGENCIA'!$C$5:$U$120,19,0),0)</f>
        <v>0</v>
      </c>
      <c r="L101" s="99">
        <f>IFERROR(VLOOKUP(G101,'MES VIGENCIA'!$C$5:$W$113,21,0),0)</f>
        <v>0</v>
      </c>
      <c r="M101" s="99">
        <f>IFERROR(VLOOKUP(G101,'CONSOLIDADO VIGENCIA'!$C$5:$W$120,21,0),0)</f>
        <v>0</v>
      </c>
      <c r="N101" s="99">
        <f>IFERROR(VLOOKUP(G101,'MES VIGENCIA'!$C$5:$X$113,22,0),0)</f>
        <v>0</v>
      </c>
      <c r="O101" s="99">
        <f>IFERROR(VLOOKUP(G101,'CONSOLIDADO VIGENCIA'!$C$5:$X$120,22,0),0)</f>
        <v>0</v>
      </c>
      <c r="P101" s="99">
        <f>IFERROR(VLOOKUP(G101,'MES VIGENCIA'!$C$5:$Z$113,24,0),0)</f>
        <v>0</v>
      </c>
      <c r="Q101" s="99">
        <f>IFERROR(VLOOKUP(G101,'CONSOLIDADO VIGENCIA'!$C$5:$Z$120,24,0),0)</f>
        <v>0</v>
      </c>
      <c r="R101" s="100">
        <f t="shared" si="68"/>
        <v>0</v>
      </c>
      <c r="S101" s="101">
        <f t="shared" si="69"/>
        <v>0</v>
      </c>
      <c r="T101" s="51"/>
    </row>
    <row r="102" spans="1:20" s="52" customFormat="1" ht="30" customHeight="1" x14ac:dyDescent="0.2">
      <c r="A102" s="47">
        <v>2</v>
      </c>
      <c r="B102" s="48">
        <v>0</v>
      </c>
      <c r="C102" s="48">
        <v>4</v>
      </c>
      <c r="D102" s="1">
        <v>17</v>
      </c>
      <c r="E102" s="1">
        <v>2</v>
      </c>
      <c r="F102" s="1">
        <v>20</v>
      </c>
      <c r="G102" s="157" t="s">
        <v>191</v>
      </c>
      <c r="H102" s="50" t="s">
        <v>118</v>
      </c>
      <c r="I102" s="99">
        <f>IFERROR(VLOOKUP(G102,'CONSOLIDADO VIGENCIA'!$C$5:$S$120,17,0),0)</f>
        <v>0</v>
      </c>
      <c r="J102" s="99">
        <f>IFERROR(VLOOKUP(G102,'MES VIGENCIA'!$C$5:$U$113,19,0),0)</f>
        <v>0</v>
      </c>
      <c r="K102" s="99">
        <f>IFERROR(VLOOKUP(G102,'CONSOLIDADO VIGENCIA'!$C$5:$U$120,19,0),0)</f>
        <v>0</v>
      </c>
      <c r="L102" s="99">
        <f>IFERROR(VLOOKUP(G102,'MES VIGENCIA'!$C$5:$W$113,21,0),0)</f>
        <v>0</v>
      </c>
      <c r="M102" s="99">
        <f>IFERROR(VLOOKUP(G102,'CONSOLIDADO VIGENCIA'!$C$5:$W$120,21,0),0)</f>
        <v>0</v>
      </c>
      <c r="N102" s="99">
        <f>IFERROR(VLOOKUP(G102,'MES VIGENCIA'!$C$5:$X$113,22,0),0)</f>
        <v>0</v>
      </c>
      <c r="O102" s="99">
        <f>IFERROR(VLOOKUP(G102,'CONSOLIDADO VIGENCIA'!$C$5:$X$120,22,0),0)</f>
        <v>0</v>
      </c>
      <c r="P102" s="99">
        <f>IFERROR(VLOOKUP(G102,'MES VIGENCIA'!$C$5:$Z$113,24,0),0)</f>
        <v>0</v>
      </c>
      <c r="Q102" s="99">
        <f>IFERROR(VLOOKUP(G102,'CONSOLIDADO VIGENCIA'!$C$5:$Z$120,24,0),0)</f>
        <v>0</v>
      </c>
      <c r="R102" s="100">
        <f t="shared" si="68"/>
        <v>0</v>
      </c>
      <c r="S102" s="101">
        <f t="shared" si="69"/>
        <v>0</v>
      </c>
      <c r="T102" s="51"/>
    </row>
    <row r="103" spans="1:20" s="45" customFormat="1" ht="30" customHeight="1" x14ac:dyDescent="0.2">
      <c r="A103" s="42">
        <v>2</v>
      </c>
      <c r="B103" s="43">
        <v>0</v>
      </c>
      <c r="C103" s="43">
        <v>4</v>
      </c>
      <c r="D103" s="53">
        <v>21</v>
      </c>
      <c r="E103" s="44"/>
      <c r="F103" s="44"/>
      <c r="G103" s="156" t="s">
        <v>493</v>
      </c>
      <c r="H103" s="46" t="s">
        <v>119</v>
      </c>
      <c r="I103" s="96">
        <f>SUM(I104:I106)</f>
        <v>581912609</v>
      </c>
      <c r="J103" s="96">
        <f t="shared" ref="J103:Q103" si="99">SUM(J104:J106)</f>
        <v>-22199689</v>
      </c>
      <c r="K103" s="96">
        <f t="shared" si="99"/>
        <v>493552999</v>
      </c>
      <c r="L103" s="96">
        <f t="shared" si="99"/>
        <v>-1</v>
      </c>
      <c r="M103" s="96">
        <f t="shared" si="99"/>
        <v>493552999</v>
      </c>
      <c r="N103" s="96">
        <f t="shared" si="99"/>
        <v>247940250</v>
      </c>
      <c r="O103" s="96">
        <f t="shared" si="99"/>
        <v>250493249</v>
      </c>
      <c r="P103" s="96">
        <f t="shared" si="99"/>
        <v>149500000</v>
      </c>
      <c r="Q103" s="96">
        <f t="shared" si="99"/>
        <v>152052999</v>
      </c>
      <c r="R103" s="97">
        <f t="shared" si="68"/>
        <v>0.84815656400392592</v>
      </c>
      <c r="S103" s="98">
        <f t="shared" si="69"/>
        <v>0.43046540859539961</v>
      </c>
      <c r="T103" s="54"/>
    </row>
    <row r="104" spans="1:20" s="52" customFormat="1" ht="30" customHeight="1" x14ac:dyDescent="0.2">
      <c r="A104" s="47">
        <v>2</v>
      </c>
      <c r="B104" s="48">
        <v>0</v>
      </c>
      <c r="C104" s="48">
        <v>4</v>
      </c>
      <c r="D104" s="1">
        <v>21</v>
      </c>
      <c r="E104" s="1">
        <v>1</v>
      </c>
      <c r="F104" s="1">
        <v>20</v>
      </c>
      <c r="G104" s="157" t="s">
        <v>193</v>
      </c>
      <c r="H104" s="50" t="s">
        <v>120</v>
      </c>
      <c r="I104" s="99">
        <f>IFERROR(VLOOKUP(G104,'CONSOLIDADO VIGENCIA'!$C$5:$S$120,17,0),0)</f>
        <v>29674664</v>
      </c>
      <c r="J104" s="99">
        <f>IFERROR(VLOOKUP(G104,'MES VIGENCIA'!$C$5:$U$113,19,0),0)</f>
        <v>0</v>
      </c>
      <c r="K104" s="99">
        <f>IFERROR(VLOOKUP(G104,'CONSOLIDADO VIGENCIA'!$C$5:$U$120,19,0),0)</f>
        <v>0</v>
      </c>
      <c r="L104" s="99">
        <f>IFERROR(VLOOKUP(G104,'MES VIGENCIA'!$C$5:$W$113,21,0),0)</f>
        <v>0</v>
      </c>
      <c r="M104" s="99">
        <f>IFERROR(VLOOKUP(G104,'CONSOLIDADO VIGENCIA'!$C$5:$W$120,21,0),0)</f>
        <v>0</v>
      </c>
      <c r="N104" s="99">
        <f>IFERROR(VLOOKUP(G104,'MES VIGENCIA'!$C$5:$X$113,22,0),0)</f>
        <v>0</v>
      </c>
      <c r="O104" s="99">
        <f>IFERROR(VLOOKUP(G104,'CONSOLIDADO VIGENCIA'!$C$5:$X$120,22,0),0)</f>
        <v>0</v>
      </c>
      <c r="P104" s="99">
        <f>IFERROR(VLOOKUP(G104,'MES VIGENCIA'!$C$5:$Z$113,24,0),0)</f>
        <v>0</v>
      </c>
      <c r="Q104" s="99">
        <f>IFERROR(VLOOKUP(G104,'CONSOLIDADO VIGENCIA'!$C$5:$Z$120,24,0),0)</f>
        <v>0</v>
      </c>
      <c r="R104" s="100">
        <f t="shared" si="68"/>
        <v>0</v>
      </c>
      <c r="S104" s="101">
        <f t="shared" si="69"/>
        <v>0</v>
      </c>
      <c r="T104" s="51"/>
    </row>
    <row r="105" spans="1:20" s="52" customFormat="1" ht="30" customHeight="1" x14ac:dyDescent="0.2">
      <c r="A105" s="47">
        <v>2</v>
      </c>
      <c r="B105" s="48">
        <v>0</v>
      </c>
      <c r="C105" s="48">
        <v>4</v>
      </c>
      <c r="D105" s="1">
        <v>21</v>
      </c>
      <c r="E105" s="1">
        <v>4</v>
      </c>
      <c r="F105" s="1">
        <v>20</v>
      </c>
      <c r="G105" s="157" t="s">
        <v>194</v>
      </c>
      <c r="H105" s="50" t="s">
        <v>121</v>
      </c>
      <c r="I105" s="99">
        <f>IFERROR(VLOOKUP(G105,'CONSOLIDADO VIGENCIA'!$C$5:$S$120,17,0),0)</f>
        <v>524092303</v>
      </c>
      <c r="J105" s="99">
        <f>IFERROR(VLOOKUP(G105,'MES VIGENCIA'!$C$5:$U$113,19,0),0)</f>
        <v>-1</v>
      </c>
      <c r="K105" s="99">
        <f>IFERROR(VLOOKUP(G105,'CONSOLIDADO VIGENCIA'!$C$5:$U$120,19,0),0)</f>
        <v>493552999</v>
      </c>
      <c r="L105" s="99">
        <f>IFERROR(VLOOKUP(G105,'MES VIGENCIA'!$C$5:$W$113,21,0),0)</f>
        <v>-1</v>
      </c>
      <c r="M105" s="99">
        <f>IFERROR(VLOOKUP(G105,'CONSOLIDADO VIGENCIA'!$C$5:$W$120,21,0),0)</f>
        <v>493552999</v>
      </c>
      <c r="N105" s="99">
        <f>IFERROR(VLOOKUP(G105,'MES VIGENCIA'!$C$5:$X$113,22,0),0)</f>
        <v>247940250</v>
      </c>
      <c r="O105" s="99">
        <f>IFERROR(VLOOKUP(G105,'CONSOLIDADO VIGENCIA'!$C$5:$X$120,22,0),0)</f>
        <v>250493249</v>
      </c>
      <c r="P105" s="99">
        <f>IFERROR(VLOOKUP(G105,'MES VIGENCIA'!$C$5:$Z$113,24,0),0)</f>
        <v>149500000</v>
      </c>
      <c r="Q105" s="99">
        <f>IFERROR(VLOOKUP(G105,'CONSOLIDADO VIGENCIA'!$C$5:$Z$120,24,0),0)</f>
        <v>152052999</v>
      </c>
      <c r="R105" s="100">
        <f t="shared" si="68"/>
        <v>0.94172914995090096</v>
      </c>
      <c r="S105" s="101">
        <f t="shared" si="69"/>
        <v>0.47795635914920126</v>
      </c>
      <c r="T105" s="51"/>
    </row>
    <row r="106" spans="1:20" s="52" customFormat="1" ht="30" customHeight="1" x14ac:dyDescent="0.2">
      <c r="A106" s="47">
        <v>2</v>
      </c>
      <c r="B106" s="48">
        <v>0</v>
      </c>
      <c r="C106" s="48">
        <v>4</v>
      </c>
      <c r="D106" s="1">
        <v>21</v>
      </c>
      <c r="E106" s="1">
        <v>5</v>
      </c>
      <c r="F106" s="1">
        <v>20</v>
      </c>
      <c r="G106" s="157" t="s">
        <v>195</v>
      </c>
      <c r="H106" s="50" t="s">
        <v>122</v>
      </c>
      <c r="I106" s="99">
        <f>IFERROR(VLOOKUP(G106,'CONSOLIDADO VIGENCIA'!$C$5:$S$120,17,0),0)</f>
        <v>28145642</v>
      </c>
      <c r="J106" s="99">
        <f>IFERROR(VLOOKUP(G106,'MES VIGENCIA'!$C$5:$U$113,19,0),0)</f>
        <v>-22199688</v>
      </c>
      <c r="K106" s="99">
        <f>IFERROR(VLOOKUP(G106,'CONSOLIDADO VIGENCIA'!$C$5:$U$120,19,0),0)</f>
        <v>0</v>
      </c>
      <c r="L106" s="99">
        <f>IFERROR(VLOOKUP(G106,'MES VIGENCIA'!$C$5:$W$113,21,0),0)</f>
        <v>0</v>
      </c>
      <c r="M106" s="99">
        <f>IFERROR(VLOOKUP(G106,'CONSOLIDADO VIGENCIA'!$C$5:$W$120,21,0),0)</f>
        <v>0</v>
      </c>
      <c r="N106" s="99">
        <f>IFERROR(VLOOKUP(G106,'MES VIGENCIA'!$C$5:$X$113,22,0),0)</f>
        <v>0</v>
      </c>
      <c r="O106" s="99">
        <f>IFERROR(VLOOKUP(G106,'CONSOLIDADO VIGENCIA'!$C$5:$X$120,22,0),0)</f>
        <v>0</v>
      </c>
      <c r="P106" s="99">
        <f>IFERROR(VLOOKUP(G106,'MES VIGENCIA'!$C$5:$Z$113,24,0),0)</f>
        <v>0</v>
      </c>
      <c r="Q106" s="99">
        <f>IFERROR(VLOOKUP(G106,'CONSOLIDADO VIGENCIA'!$C$5:$Z$120,24,0),0)</f>
        <v>0</v>
      </c>
      <c r="R106" s="100">
        <f t="shared" si="68"/>
        <v>0</v>
      </c>
      <c r="S106" s="101">
        <f t="shared" si="69"/>
        <v>0</v>
      </c>
      <c r="T106" s="51"/>
    </row>
    <row r="107" spans="1:20" s="45" customFormat="1" ht="30" customHeight="1" x14ac:dyDescent="0.2">
      <c r="A107" s="42">
        <v>2</v>
      </c>
      <c r="B107" s="43">
        <v>0</v>
      </c>
      <c r="C107" s="43">
        <v>4</v>
      </c>
      <c r="D107" s="53">
        <v>40</v>
      </c>
      <c r="E107" s="44"/>
      <c r="F107" s="53">
        <v>20</v>
      </c>
      <c r="G107" s="156" t="s">
        <v>201</v>
      </c>
      <c r="H107" s="46" t="s">
        <v>123</v>
      </c>
      <c r="I107" s="106">
        <f>+I108</f>
        <v>1600000</v>
      </c>
      <c r="J107" s="106">
        <f t="shared" ref="J107:O107" si="100">+J108</f>
        <v>-1600000</v>
      </c>
      <c r="K107" s="106">
        <f t="shared" si="100"/>
        <v>0</v>
      </c>
      <c r="L107" s="106">
        <f t="shared" si="100"/>
        <v>-200000</v>
      </c>
      <c r="M107" s="106">
        <f t="shared" si="100"/>
        <v>0</v>
      </c>
      <c r="N107" s="106">
        <f t="shared" si="100"/>
        <v>-200000</v>
      </c>
      <c r="O107" s="106">
        <f t="shared" si="100"/>
        <v>0</v>
      </c>
      <c r="P107" s="106">
        <f>+P108</f>
        <v>-200000</v>
      </c>
      <c r="Q107" s="106">
        <f>+Q108</f>
        <v>0</v>
      </c>
      <c r="R107" s="100">
        <f t="shared" si="68"/>
        <v>0</v>
      </c>
      <c r="S107" s="103">
        <f t="shared" si="69"/>
        <v>0</v>
      </c>
      <c r="T107" s="58"/>
    </row>
    <row r="108" spans="1:20" s="52" customFormat="1" ht="30" customHeight="1" x14ac:dyDescent="0.2">
      <c r="A108" s="47">
        <v>2</v>
      </c>
      <c r="B108" s="48">
        <v>0</v>
      </c>
      <c r="C108" s="48">
        <v>4</v>
      </c>
      <c r="D108" s="1">
        <v>40</v>
      </c>
      <c r="E108" s="49" t="s">
        <v>288</v>
      </c>
      <c r="F108" s="1">
        <v>20</v>
      </c>
      <c r="G108" s="157" t="s">
        <v>299</v>
      </c>
      <c r="H108" s="50" t="s">
        <v>123</v>
      </c>
      <c r="I108" s="99">
        <f>IFERROR(VLOOKUP(G108,'CONSOLIDADO VIGENCIA'!$C$5:$S$120,17,0),0)</f>
        <v>1600000</v>
      </c>
      <c r="J108" s="99">
        <f>IFERROR(VLOOKUP(G108,'MES VIGENCIA'!$C$5:$U$113,19,0),0)</f>
        <v>-1600000</v>
      </c>
      <c r="K108" s="99">
        <f>IFERROR(VLOOKUP(G108,'CONSOLIDADO VIGENCIA'!$C$5:$U$120,19,0),0)</f>
        <v>0</v>
      </c>
      <c r="L108" s="99">
        <f>IFERROR(VLOOKUP(G108,'MES VIGENCIA'!$C$5:$W$113,21,0),0)</f>
        <v>-200000</v>
      </c>
      <c r="M108" s="99">
        <f>IFERROR(VLOOKUP(G108,'CONSOLIDADO VIGENCIA'!$C$5:$W$120,21,0),0)</f>
        <v>0</v>
      </c>
      <c r="N108" s="99">
        <f>IFERROR(VLOOKUP(G108,'MES VIGENCIA'!$C$5:$X$113,22,0),0)</f>
        <v>-200000</v>
      </c>
      <c r="O108" s="99">
        <f>IFERROR(VLOOKUP(G108,'CONSOLIDADO VIGENCIA'!$C$5:$X$120,22,0),0)</f>
        <v>0</v>
      </c>
      <c r="P108" s="99">
        <f>IFERROR(VLOOKUP(G108,'MES VIGENCIA'!$C$5:$Z$113,24,0),0)</f>
        <v>-200000</v>
      </c>
      <c r="Q108" s="99">
        <f>IFERROR(VLOOKUP(G108,'CONSOLIDADO VIGENCIA'!$C$5:$Z$120,24,0),0)</f>
        <v>0</v>
      </c>
      <c r="R108" s="100">
        <f t="shared" si="68"/>
        <v>0</v>
      </c>
      <c r="S108" s="104">
        <f t="shared" si="69"/>
        <v>0</v>
      </c>
      <c r="T108" s="51"/>
    </row>
    <row r="109" spans="1:20" s="45" customFormat="1" ht="30" customHeight="1" x14ac:dyDescent="0.2">
      <c r="A109" s="42">
        <v>2</v>
      </c>
      <c r="B109" s="43">
        <v>0</v>
      </c>
      <c r="C109" s="43">
        <v>4</v>
      </c>
      <c r="D109" s="53">
        <v>41</v>
      </c>
      <c r="E109" s="44"/>
      <c r="F109" s="44"/>
      <c r="G109" s="156" t="s">
        <v>494</v>
      </c>
      <c r="H109" s="46" t="s">
        <v>124</v>
      </c>
      <c r="I109" s="96">
        <f t="shared" ref="I109:Q109" si="101">+I110</f>
        <v>3239909143.98</v>
      </c>
      <c r="J109" s="96">
        <f t="shared" si="101"/>
        <v>-149698832.22</v>
      </c>
      <c r="K109" s="96">
        <f t="shared" si="101"/>
        <v>3090086759.7600002</v>
      </c>
      <c r="L109" s="96">
        <f t="shared" si="101"/>
        <v>68920361.760000005</v>
      </c>
      <c r="M109" s="96">
        <f t="shared" si="101"/>
        <v>3090086759.7600002</v>
      </c>
      <c r="N109" s="96">
        <f t="shared" si="101"/>
        <v>362732321</v>
      </c>
      <c r="O109" s="96">
        <f t="shared" si="101"/>
        <v>2635389772</v>
      </c>
      <c r="P109" s="96">
        <f t="shared" si="101"/>
        <v>333377096</v>
      </c>
      <c r="Q109" s="96">
        <f t="shared" si="101"/>
        <v>2537184568</v>
      </c>
      <c r="R109" s="97">
        <f t="shared" si="68"/>
        <v>0.95375722664989504</v>
      </c>
      <c r="S109" s="98">
        <f t="shared" si="69"/>
        <v>0.81341471469863791</v>
      </c>
      <c r="T109" s="54"/>
    </row>
    <row r="110" spans="1:20" s="52" customFormat="1" ht="30" customHeight="1" x14ac:dyDescent="0.2">
      <c r="A110" s="47">
        <v>2</v>
      </c>
      <c r="B110" s="48">
        <v>0</v>
      </c>
      <c r="C110" s="48">
        <v>4</v>
      </c>
      <c r="D110" s="1">
        <v>41</v>
      </c>
      <c r="E110" s="1">
        <v>13</v>
      </c>
      <c r="F110" s="1">
        <v>20</v>
      </c>
      <c r="G110" s="157" t="s">
        <v>202</v>
      </c>
      <c r="H110" s="50" t="s">
        <v>124</v>
      </c>
      <c r="I110" s="99">
        <f>IFERROR(VLOOKUP(G110,'CONSOLIDADO VIGENCIA'!$C$5:$S$120,17,0),0)</f>
        <v>3239909143.98</v>
      </c>
      <c r="J110" s="99">
        <f>IFERROR(VLOOKUP(G110,'MES VIGENCIA'!$C$5:$U$113,19,0),0)</f>
        <v>-149698832.22</v>
      </c>
      <c r="K110" s="99">
        <f>IFERROR(VLOOKUP(G110,'CONSOLIDADO VIGENCIA'!$C$5:$U$120,19,0),0)</f>
        <v>3090086759.7600002</v>
      </c>
      <c r="L110" s="99">
        <f>IFERROR(VLOOKUP(G110,'MES VIGENCIA'!$C$5:$W$113,21,0),0)</f>
        <v>68920361.760000005</v>
      </c>
      <c r="M110" s="99">
        <f>IFERROR(VLOOKUP(G110,'CONSOLIDADO VIGENCIA'!$C$5:$W$120,21,0),0)</f>
        <v>3090086759.7600002</v>
      </c>
      <c r="N110" s="99">
        <f>IFERROR(VLOOKUP(G110,'MES VIGENCIA'!$C$5:$X$113,22,0),0)</f>
        <v>362732321</v>
      </c>
      <c r="O110" s="99">
        <f>IFERROR(VLOOKUP(G110,'CONSOLIDADO VIGENCIA'!$C$5:$X$120,22,0),0)</f>
        <v>2635389772</v>
      </c>
      <c r="P110" s="99">
        <f>IFERROR(VLOOKUP(G110,'MES VIGENCIA'!$C$5:$Z$113,24,0),0)</f>
        <v>333377096</v>
      </c>
      <c r="Q110" s="99">
        <f>IFERROR(VLOOKUP(G110,'CONSOLIDADO VIGENCIA'!$C$5:$Z$120,24,0),0)</f>
        <v>2537184568</v>
      </c>
      <c r="R110" s="100">
        <f t="shared" si="68"/>
        <v>0.95375722664989504</v>
      </c>
      <c r="S110" s="104">
        <f t="shared" si="69"/>
        <v>0.81341471469863791</v>
      </c>
      <c r="T110" s="51"/>
    </row>
    <row r="111" spans="1:20" s="45" customFormat="1" ht="30" customHeight="1" x14ac:dyDescent="0.2">
      <c r="A111" s="42">
        <v>3</v>
      </c>
      <c r="B111" s="43"/>
      <c r="C111" s="43"/>
      <c r="D111" s="44"/>
      <c r="E111" s="44"/>
      <c r="F111" s="53">
        <v>20</v>
      </c>
      <c r="G111" s="156" t="s">
        <v>495</v>
      </c>
      <c r="H111" s="46" t="s">
        <v>125</v>
      </c>
      <c r="I111" s="96">
        <f>+I113+I119</f>
        <v>6387823000</v>
      </c>
      <c r="J111" s="96">
        <f t="shared" ref="J111" si="102">+J113+J119</f>
        <v>0</v>
      </c>
      <c r="K111" s="96">
        <f t="shared" ref="K111:Q111" si="103">+K113+K119</f>
        <v>1517112256</v>
      </c>
      <c r="L111" s="96">
        <f t="shared" ref="L111" si="104">+L113+L119</f>
        <v>0</v>
      </c>
      <c r="M111" s="96">
        <f t="shared" si="103"/>
        <v>1517112256</v>
      </c>
      <c r="N111" s="96">
        <f t="shared" ref="N111" si="105">+N113+N119</f>
        <v>151720000</v>
      </c>
      <c r="O111" s="96">
        <f t="shared" si="103"/>
        <v>1222632256</v>
      </c>
      <c r="P111" s="96">
        <f t="shared" ref="P111" si="106">+P113+P119</f>
        <v>151720000</v>
      </c>
      <c r="Q111" s="96">
        <f t="shared" si="103"/>
        <v>1222632256</v>
      </c>
      <c r="R111" s="97">
        <f t="shared" si="68"/>
        <v>0.23750067213822298</v>
      </c>
      <c r="S111" s="98">
        <f t="shared" si="69"/>
        <v>0.19140045928010216</v>
      </c>
      <c r="T111" s="54"/>
    </row>
    <row r="112" spans="1:20" s="45" customFormat="1" ht="30" customHeight="1" x14ac:dyDescent="0.2">
      <c r="A112" s="42">
        <v>3</v>
      </c>
      <c r="B112" s="43"/>
      <c r="C112" s="43"/>
      <c r="D112" s="44"/>
      <c r="E112" s="44"/>
      <c r="F112" s="53">
        <v>21</v>
      </c>
      <c r="G112" s="156" t="s">
        <v>495</v>
      </c>
      <c r="H112" s="46" t="s">
        <v>125</v>
      </c>
      <c r="I112" s="96">
        <f>+I114</f>
        <v>370689000000</v>
      </c>
      <c r="J112" s="96">
        <f t="shared" ref="J112" si="107">+J114</f>
        <v>110000000000</v>
      </c>
      <c r="K112" s="96">
        <f t="shared" ref="K112:Q116" si="108">+K114</f>
        <v>370689000000</v>
      </c>
      <c r="L112" s="96">
        <f t="shared" ref="L112" si="109">+L114</f>
        <v>110000000000</v>
      </c>
      <c r="M112" s="96">
        <f t="shared" si="108"/>
        <v>370689000000</v>
      </c>
      <c r="N112" s="96">
        <f t="shared" ref="N112" si="110">+N114</f>
        <v>110000000000</v>
      </c>
      <c r="O112" s="96">
        <f t="shared" si="108"/>
        <v>370689000000</v>
      </c>
      <c r="P112" s="96">
        <f t="shared" ref="P112" si="111">+P114</f>
        <v>110000000000</v>
      </c>
      <c r="Q112" s="96">
        <f t="shared" si="108"/>
        <v>370689000000</v>
      </c>
      <c r="R112" s="97">
        <f t="shared" si="68"/>
        <v>1</v>
      </c>
      <c r="S112" s="98">
        <f t="shared" si="69"/>
        <v>1</v>
      </c>
      <c r="T112" s="54"/>
    </row>
    <row r="113" spans="1:20" s="45" customFormat="1" ht="30" customHeight="1" x14ac:dyDescent="0.2">
      <c r="A113" s="42">
        <v>3</v>
      </c>
      <c r="B113" s="43">
        <v>2</v>
      </c>
      <c r="C113" s="43"/>
      <c r="D113" s="44"/>
      <c r="E113" s="44"/>
      <c r="F113" s="5">
        <v>20</v>
      </c>
      <c r="G113" s="156" t="s">
        <v>496</v>
      </c>
      <c r="H113" s="46" t="s">
        <v>126</v>
      </c>
      <c r="I113" s="96">
        <f>+I115</f>
        <v>2623440000</v>
      </c>
      <c r="J113" s="96">
        <f t="shared" ref="J113" si="112">+J115</f>
        <v>0</v>
      </c>
      <c r="K113" s="96">
        <f t="shared" si="108"/>
        <v>612762256</v>
      </c>
      <c r="L113" s="96">
        <f t="shared" ref="L113" si="113">+L115</f>
        <v>0</v>
      </c>
      <c r="M113" s="96">
        <f t="shared" si="108"/>
        <v>612762256</v>
      </c>
      <c r="N113" s="96">
        <f t="shared" ref="N113" si="114">+N115</f>
        <v>0</v>
      </c>
      <c r="O113" s="96">
        <f t="shared" si="108"/>
        <v>612762256</v>
      </c>
      <c r="P113" s="96">
        <f t="shared" ref="P113" si="115">+P115</f>
        <v>0</v>
      </c>
      <c r="Q113" s="96">
        <f t="shared" si="108"/>
        <v>612762256</v>
      </c>
      <c r="R113" s="97">
        <f t="shared" si="68"/>
        <v>0.23357204891287775</v>
      </c>
      <c r="S113" s="98">
        <f t="shared" si="69"/>
        <v>0.23357204891287775</v>
      </c>
      <c r="T113" s="54"/>
    </row>
    <row r="114" spans="1:20" s="45" customFormat="1" ht="30" customHeight="1" x14ac:dyDescent="0.2">
      <c r="A114" s="42">
        <v>3</v>
      </c>
      <c r="B114" s="43">
        <v>2</v>
      </c>
      <c r="C114" s="43"/>
      <c r="D114" s="44"/>
      <c r="E114" s="44"/>
      <c r="F114" s="5">
        <v>21</v>
      </c>
      <c r="G114" s="156" t="s">
        <v>496</v>
      </c>
      <c r="H114" s="46" t="s">
        <v>126</v>
      </c>
      <c r="I114" s="96">
        <f>+I116</f>
        <v>370689000000</v>
      </c>
      <c r="J114" s="96">
        <f t="shared" ref="J114" si="116">+J116</f>
        <v>110000000000</v>
      </c>
      <c r="K114" s="96">
        <f t="shared" si="108"/>
        <v>370689000000</v>
      </c>
      <c r="L114" s="96">
        <f t="shared" ref="L114" si="117">+L116</f>
        <v>110000000000</v>
      </c>
      <c r="M114" s="96">
        <f t="shared" si="108"/>
        <v>370689000000</v>
      </c>
      <c r="N114" s="96">
        <f t="shared" ref="N114" si="118">+N116</f>
        <v>110000000000</v>
      </c>
      <c r="O114" s="96">
        <f t="shared" si="108"/>
        <v>370689000000</v>
      </c>
      <c r="P114" s="96">
        <f t="shared" ref="P114" si="119">+P116</f>
        <v>110000000000</v>
      </c>
      <c r="Q114" s="96">
        <f t="shared" si="108"/>
        <v>370689000000</v>
      </c>
      <c r="R114" s="97">
        <f t="shared" si="68"/>
        <v>1</v>
      </c>
      <c r="S114" s="98">
        <f t="shared" si="69"/>
        <v>1</v>
      </c>
      <c r="T114" s="54"/>
    </row>
    <row r="115" spans="1:20" s="45" customFormat="1" ht="30" customHeight="1" x14ac:dyDescent="0.2">
      <c r="A115" s="42">
        <v>3</v>
      </c>
      <c r="B115" s="43">
        <v>2</v>
      </c>
      <c r="C115" s="43">
        <v>1</v>
      </c>
      <c r="D115" s="59"/>
      <c r="E115" s="59"/>
      <c r="F115" s="5">
        <v>20</v>
      </c>
      <c r="G115" s="156" t="s">
        <v>497</v>
      </c>
      <c r="H115" s="60" t="s">
        <v>127</v>
      </c>
      <c r="I115" s="96">
        <f>+I117</f>
        <v>2623440000</v>
      </c>
      <c r="J115" s="96">
        <f t="shared" ref="J115" si="120">+J117</f>
        <v>0</v>
      </c>
      <c r="K115" s="96">
        <f t="shared" si="108"/>
        <v>612762256</v>
      </c>
      <c r="L115" s="96">
        <f t="shared" ref="L115" si="121">+L117</f>
        <v>0</v>
      </c>
      <c r="M115" s="96">
        <f t="shared" si="108"/>
        <v>612762256</v>
      </c>
      <c r="N115" s="96">
        <f t="shared" ref="N115" si="122">+N117</f>
        <v>0</v>
      </c>
      <c r="O115" s="96">
        <f t="shared" si="108"/>
        <v>612762256</v>
      </c>
      <c r="P115" s="96">
        <f t="shared" ref="P115" si="123">+P117</f>
        <v>0</v>
      </c>
      <c r="Q115" s="96">
        <f t="shared" si="108"/>
        <v>612762256</v>
      </c>
      <c r="R115" s="97">
        <f t="shared" si="68"/>
        <v>0.23357204891287775</v>
      </c>
      <c r="S115" s="98">
        <f t="shared" si="69"/>
        <v>0.23357204891287775</v>
      </c>
      <c r="T115" s="54"/>
    </row>
    <row r="116" spans="1:20" s="45" customFormat="1" ht="30" customHeight="1" x14ac:dyDescent="0.2">
      <c r="A116" s="42">
        <v>3</v>
      </c>
      <c r="B116" s="43">
        <v>2</v>
      </c>
      <c r="C116" s="43">
        <v>1</v>
      </c>
      <c r="D116" s="59"/>
      <c r="E116" s="59"/>
      <c r="F116" s="5">
        <v>21</v>
      </c>
      <c r="G116" s="156" t="s">
        <v>497</v>
      </c>
      <c r="H116" s="60" t="s">
        <v>127</v>
      </c>
      <c r="I116" s="96">
        <f>+I118</f>
        <v>370689000000</v>
      </c>
      <c r="J116" s="96">
        <f t="shared" ref="J116" si="124">+J118</f>
        <v>110000000000</v>
      </c>
      <c r="K116" s="96">
        <f t="shared" si="108"/>
        <v>370689000000</v>
      </c>
      <c r="L116" s="96">
        <f t="shared" ref="L116" si="125">+L118</f>
        <v>110000000000</v>
      </c>
      <c r="M116" s="96">
        <f t="shared" si="108"/>
        <v>370689000000</v>
      </c>
      <c r="N116" s="96">
        <f t="shared" ref="N116" si="126">+N118</f>
        <v>110000000000</v>
      </c>
      <c r="O116" s="96">
        <f t="shared" si="108"/>
        <v>370689000000</v>
      </c>
      <c r="P116" s="96">
        <f t="shared" ref="P116" si="127">+P118</f>
        <v>110000000000</v>
      </c>
      <c r="Q116" s="96">
        <f t="shared" si="108"/>
        <v>370689000000</v>
      </c>
      <c r="R116" s="97">
        <f t="shared" si="68"/>
        <v>1</v>
      </c>
      <c r="S116" s="98">
        <f t="shared" si="69"/>
        <v>1</v>
      </c>
      <c r="T116" s="54"/>
    </row>
    <row r="117" spans="1:20" s="52" customFormat="1" ht="30" customHeight="1" x14ac:dyDescent="0.2">
      <c r="A117" s="2">
        <v>3</v>
      </c>
      <c r="B117" s="1">
        <v>2</v>
      </c>
      <c r="C117" s="1">
        <v>1</v>
      </c>
      <c r="D117" s="1">
        <v>1</v>
      </c>
      <c r="E117" s="3" t="s">
        <v>128</v>
      </c>
      <c r="F117" s="1">
        <v>20</v>
      </c>
      <c r="G117" s="157" t="s">
        <v>223</v>
      </c>
      <c r="H117" s="18" t="s">
        <v>129</v>
      </c>
      <c r="I117" s="99">
        <f>IFERROR(VLOOKUP(G117,'CONSOLIDADO VIGENCIA'!$C$5:$S$120,17,0),0)</f>
        <v>2623440000</v>
      </c>
      <c r="J117" s="99">
        <f>IFERROR(VLOOKUP(G117,'MES VIGENCIA'!$C$5:$U$113,19,0),0)</f>
        <v>0</v>
      </c>
      <c r="K117" s="99">
        <f>IFERROR(VLOOKUP(G117,'CONSOLIDADO VIGENCIA'!$C$5:$U$120,19,0),0)</f>
        <v>612762256</v>
      </c>
      <c r="L117" s="99">
        <f>IFERROR(VLOOKUP(G117,'MES VIGENCIA'!$C$5:$W$113,21,0),0)</f>
        <v>0</v>
      </c>
      <c r="M117" s="99">
        <f>IFERROR(VLOOKUP(G117,'CONSOLIDADO VIGENCIA'!$C$5:$W$120,21,0),0)</f>
        <v>612762256</v>
      </c>
      <c r="N117" s="99">
        <f>IFERROR(VLOOKUP(G117,'MES VIGENCIA'!$C$5:$X$113,22,0),0)</f>
        <v>0</v>
      </c>
      <c r="O117" s="99">
        <f>IFERROR(VLOOKUP(G117,'CONSOLIDADO VIGENCIA'!$C$5:$X$120,22,0),0)</f>
        <v>612762256</v>
      </c>
      <c r="P117" s="99">
        <f>IFERROR(VLOOKUP(G117,'MES VIGENCIA'!$C$5:$Z$113,24,0),0)</f>
        <v>0</v>
      </c>
      <c r="Q117" s="99">
        <f>IFERROR(VLOOKUP(G117,'CONSOLIDADO VIGENCIA'!$C$5:$Z$120,24,0),0)</f>
        <v>612762256</v>
      </c>
      <c r="R117" s="100">
        <f t="shared" si="68"/>
        <v>0.23357204891287775</v>
      </c>
      <c r="S117" s="101">
        <f t="shared" si="69"/>
        <v>0.23357204891287775</v>
      </c>
      <c r="T117" s="51"/>
    </row>
    <row r="118" spans="1:20" s="52" customFormat="1" ht="30" customHeight="1" x14ac:dyDescent="0.2">
      <c r="A118" s="2">
        <v>3</v>
      </c>
      <c r="B118" s="1">
        <v>2</v>
      </c>
      <c r="C118" s="1">
        <v>1</v>
      </c>
      <c r="D118" s="3">
        <v>17</v>
      </c>
      <c r="E118" s="3" t="s">
        <v>128</v>
      </c>
      <c r="F118" s="4">
        <v>21</v>
      </c>
      <c r="G118" s="158" t="s">
        <v>426</v>
      </c>
      <c r="H118" s="18" t="s">
        <v>130</v>
      </c>
      <c r="I118" s="99">
        <f>IFERROR(VLOOKUP(G118,'CONSOLIDADO VIGENCIA'!$C$5:$S$120,17,0),0)</f>
        <v>370689000000</v>
      </c>
      <c r="J118" s="99">
        <f>IFERROR(VLOOKUP(G118,'MES VIGENCIA'!$C$5:$U$113,19,0),0)</f>
        <v>110000000000</v>
      </c>
      <c r="K118" s="99">
        <f>IFERROR(VLOOKUP(G118,'CONSOLIDADO VIGENCIA'!$C$5:$U$120,19,0),0)</f>
        <v>370689000000</v>
      </c>
      <c r="L118" s="99">
        <f>IFERROR(VLOOKUP(G118,'MES VIGENCIA'!$C$5:$W$113,21,0),0)</f>
        <v>110000000000</v>
      </c>
      <c r="M118" s="99">
        <f>IFERROR(VLOOKUP(G118,'CONSOLIDADO VIGENCIA'!$C$5:$W$120,21,0),0)</f>
        <v>370689000000</v>
      </c>
      <c r="N118" s="99">
        <f>IFERROR(VLOOKUP(G118,'MES VIGENCIA'!$C$5:$X$113,22,0),0)</f>
        <v>110000000000</v>
      </c>
      <c r="O118" s="99">
        <f>IFERROR(VLOOKUP(G118,'CONSOLIDADO VIGENCIA'!$C$5:$X$120,22,0),0)</f>
        <v>370689000000</v>
      </c>
      <c r="P118" s="99">
        <f>IFERROR(VLOOKUP(G118,'MES VIGENCIA'!$C$5:$Z$113,24,0),0)</f>
        <v>110000000000</v>
      </c>
      <c r="Q118" s="99">
        <f>IFERROR(VLOOKUP(G118,'CONSOLIDADO VIGENCIA'!$C$5:$Z$120,24,0),0)</f>
        <v>370689000000</v>
      </c>
      <c r="R118" s="100">
        <f t="shared" si="68"/>
        <v>1</v>
      </c>
      <c r="S118" s="101">
        <f t="shared" si="69"/>
        <v>1</v>
      </c>
      <c r="T118" s="51"/>
    </row>
    <row r="119" spans="1:20" s="45" customFormat="1" ht="30" customHeight="1" x14ac:dyDescent="0.2">
      <c r="A119" s="61">
        <v>3</v>
      </c>
      <c r="B119" s="53">
        <v>6</v>
      </c>
      <c r="C119" s="43"/>
      <c r="D119" s="44"/>
      <c r="E119" s="44"/>
      <c r="F119" s="5">
        <v>20</v>
      </c>
      <c r="G119" s="159" t="s">
        <v>498</v>
      </c>
      <c r="H119" s="46" t="s">
        <v>131</v>
      </c>
      <c r="I119" s="96">
        <f>+I120</f>
        <v>3764383000</v>
      </c>
      <c r="J119" s="96">
        <f t="shared" ref="J119:Q119" si="128">+J120</f>
        <v>0</v>
      </c>
      <c r="K119" s="96">
        <f t="shared" si="128"/>
        <v>904350000</v>
      </c>
      <c r="L119" s="96">
        <f t="shared" si="128"/>
        <v>0</v>
      </c>
      <c r="M119" s="96">
        <f t="shared" si="128"/>
        <v>904350000</v>
      </c>
      <c r="N119" s="96">
        <f t="shared" si="128"/>
        <v>151720000</v>
      </c>
      <c r="O119" s="96">
        <f t="shared" si="128"/>
        <v>609870000</v>
      </c>
      <c r="P119" s="96">
        <f t="shared" si="128"/>
        <v>151720000</v>
      </c>
      <c r="Q119" s="96">
        <f t="shared" si="128"/>
        <v>609870000</v>
      </c>
      <c r="R119" s="97">
        <f t="shared" si="68"/>
        <v>0.24023857296135914</v>
      </c>
      <c r="S119" s="98">
        <f t="shared" si="69"/>
        <v>0.16201061369153988</v>
      </c>
      <c r="T119" s="54"/>
    </row>
    <row r="120" spans="1:20" s="45" customFormat="1" ht="30" customHeight="1" x14ac:dyDescent="0.2">
      <c r="A120" s="61">
        <v>3</v>
      </c>
      <c r="B120" s="53">
        <v>6</v>
      </c>
      <c r="C120" s="43">
        <v>1</v>
      </c>
      <c r="D120" s="44"/>
      <c r="E120" s="44"/>
      <c r="F120" s="5">
        <v>20</v>
      </c>
      <c r="G120" s="159" t="s">
        <v>500</v>
      </c>
      <c r="H120" s="46" t="s">
        <v>132</v>
      </c>
      <c r="I120" s="96">
        <f t="shared" ref="I120:Q120" si="129">+I121</f>
        <v>3764383000</v>
      </c>
      <c r="J120" s="96">
        <f t="shared" ref="J120" si="130">+J121</f>
        <v>0</v>
      </c>
      <c r="K120" s="96">
        <f t="shared" si="129"/>
        <v>904350000</v>
      </c>
      <c r="L120" s="96">
        <f t="shared" ref="L120" si="131">+L121</f>
        <v>0</v>
      </c>
      <c r="M120" s="96">
        <f t="shared" si="129"/>
        <v>904350000</v>
      </c>
      <c r="N120" s="96">
        <f t="shared" ref="N120" si="132">+N121</f>
        <v>151720000</v>
      </c>
      <c r="O120" s="96">
        <f t="shared" si="129"/>
        <v>609870000</v>
      </c>
      <c r="P120" s="96">
        <f t="shared" ref="P120" si="133">+P121</f>
        <v>151720000</v>
      </c>
      <c r="Q120" s="96">
        <f t="shared" si="129"/>
        <v>609870000</v>
      </c>
      <c r="R120" s="97">
        <f t="shared" si="68"/>
        <v>0.24023857296135914</v>
      </c>
      <c r="S120" s="98">
        <f t="shared" si="69"/>
        <v>0.16201061369153988</v>
      </c>
      <c r="T120" s="54"/>
    </row>
    <row r="121" spans="1:20" s="45" customFormat="1" ht="30" customHeight="1" x14ac:dyDescent="0.2">
      <c r="A121" s="47">
        <v>3</v>
      </c>
      <c r="B121" s="48">
        <v>6</v>
      </c>
      <c r="C121" s="48">
        <v>1</v>
      </c>
      <c r="D121" s="1">
        <v>1</v>
      </c>
      <c r="E121" s="44"/>
      <c r="F121" s="5">
        <v>20</v>
      </c>
      <c r="G121" s="158" t="s">
        <v>224</v>
      </c>
      <c r="H121" s="50" t="s">
        <v>132</v>
      </c>
      <c r="I121" s="99">
        <f>IFERROR(VLOOKUP(G121,'CONSOLIDADO VIGENCIA'!$C$5:$S$120,17,0),0)</f>
        <v>3764383000</v>
      </c>
      <c r="J121" s="99">
        <f>IFERROR(VLOOKUP(G121,'MES VIGENCIA'!$C$5:$U$113,19,0),0)</f>
        <v>0</v>
      </c>
      <c r="K121" s="99">
        <f>IFERROR(VLOOKUP(G121,'CONSOLIDADO VIGENCIA'!$C$5:$U$120,19,0),0)</f>
        <v>904350000</v>
      </c>
      <c r="L121" s="99">
        <f>IFERROR(VLOOKUP(G121,'MES VIGENCIA'!$C$5:$W$113,21,0),0)</f>
        <v>0</v>
      </c>
      <c r="M121" s="99">
        <f>IFERROR(VLOOKUP(G121,'CONSOLIDADO VIGENCIA'!$C$5:$W$120,21,0),0)</f>
        <v>904350000</v>
      </c>
      <c r="N121" s="99">
        <f>IFERROR(VLOOKUP(G121,'MES VIGENCIA'!$C$5:$X$113,22,0),0)</f>
        <v>151720000</v>
      </c>
      <c r="O121" s="99">
        <f>IFERROR(VLOOKUP(G121,'CONSOLIDADO VIGENCIA'!$C$5:$X$120,22,0),0)</f>
        <v>609870000</v>
      </c>
      <c r="P121" s="99">
        <f>IFERROR(VLOOKUP(G121,'MES VIGENCIA'!$C$5:$Z$113,24,0),0)</f>
        <v>151720000</v>
      </c>
      <c r="Q121" s="99">
        <f>IFERROR(VLOOKUP(G121,'CONSOLIDADO VIGENCIA'!$C$5:$Z$120,24,0),0)</f>
        <v>609870000</v>
      </c>
      <c r="R121" s="100">
        <f t="shared" si="68"/>
        <v>0.24023857296135914</v>
      </c>
      <c r="S121" s="101">
        <f t="shared" si="69"/>
        <v>0.16201061369153988</v>
      </c>
      <c r="T121" s="51"/>
    </row>
    <row r="122" spans="1:20" s="45" customFormat="1" ht="30" customHeight="1" x14ac:dyDescent="0.2">
      <c r="A122" s="42">
        <v>5</v>
      </c>
      <c r="B122" s="43"/>
      <c r="C122" s="43"/>
      <c r="D122" s="59"/>
      <c r="E122" s="59"/>
      <c r="F122" s="5"/>
      <c r="G122" s="160" t="s">
        <v>501</v>
      </c>
      <c r="H122" s="60" t="s">
        <v>23</v>
      </c>
      <c r="I122" s="96">
        <f t="shared" ref="I122:Q124" si="134">+I123</f>
        <v>47711605000</v>
      </c>
      <c r="J122" s="96">
        <f>+J123</f>
        <v>6589407678.3000002</v>
      </c>
      <c r="K122" s="96">
        <f t="shared" si="134"/>
        <v>45482494217.43</v>
      </c>
      <c r="L122" s="96">
        <f t="shared" si="134"/>
        <v>10563631635.299999</v>
      </c>
      <c r="M122" s="96">
        <f t="shared" si="134"/>
        <v>45482494217.43</v>
      </c>
      <c r="N122" s="96">
        <f t="shared" si="134"/>
        <v>14596999569.290001</v>
      </c>
      <c r="O122" s="96">
        <f t="shared" si="134"/>
        <v>38658940955.450005</v>
      </c>
      <c r="P122" s="96">
        <f t="shared" si="134"/>
        <v>5316655479.1099997</v>
      </c>
      <c r="Q122" s="96">
        <f t="shared" si="134"/>
        <v>29376369374.27</v>
      </c>
      <c r="R122" s="97">
        <f t="shared" si="68"/>
        <v>0.95327948446567667</v>
      </c>
      <c r="S122" s="98">
        <f t="shared" si="69"/>
        <v>0.81026284811525429</v>
      </c>
      <c r="T122" s="54"/>
    </row>
    <row r="123" spans="1:20" s="45" customFormat="1" ht="30" customHeight="1" x14ac:dyDescent="0.2">
      <c r="A123" s="61">
        <v>5</v>
      </c>
      <c r="B123" s="53">
        <v>1</v>
      </c>
      <c r="C123" s="43"/>
      <c r="D123" s="59"/>
      <c r="E123" s="59"/>
      <c r="F123" s="60"/>
      <c r="G123" s="160" t="s">
        <v>499</v>
      </c>
      <c r="H123" s="62" t="s">
        <v>24</v>
      </c>
      <c r="I123" s="96">
        <f t="shared" si="134"/>
        <v>47711605000</v>
      </c>
      <c r="J123" s="96">
        <f t="shared" si="134"/>
        <v>6589407678.3000002</v>
      </c>
      <c r="K123" s="96">
        <f t="shared" si="134"/>
        <v>45482494217.43</v>
      </c>
      <c r="L123" s="96">
        <f t="shared" si="134"/>
        <v>10563631635.299999</v>
      </c>
      <c r="M123" s="96">
        <f t="shared" si="134"/>
        <v>45482494217.43</v>
      </c>
      <c r="N123" s="96">
        <f t="shared" si="134"/>
        <v>14596999569.290001</v>
      </c>
      <c r="O123" s="96">
        <f t="shared" si="134"/>
        <v>38658940955.450005</v>
      </c>
      <c r="P123" s="96">
        <f t="shared" si="134"/>
        <v>5316655479.1099997</v>
      </c>
      <c r="Q123" s="96">
        <f t="shared" si="134"/>
        <v>29376369374.27</v>
      </c>
      <c r="R123" s="97">
        <f t="shared" si="68"/>
        <v>0.95327948446567667</v>
      </c>
      <c r="S123" s="98">
        <f t="shared" si="69"/>
        <v>0.81026284811525429</v>
      </c>
      <c r="T123" s="54"/>
    </row>
    <row r="124" spans="1:20" s="52" customFormat="1" ht="30" customHeight="1" x14ac:dyDescent="0.2">
      <c r="A124" s="42">
        <v>5</v>
      </c>
      <c r="B124" s="43">
        <v>1</v>
      </c>
      <c r="C124" s="43">
        <v>2</v>
      </c>
      <c r="D124" s="59"/>
      <c r="E124" s="59"/>
      <c r="F124" s="153">
        <v>20</v>
      </c>
      <c r="G124" s="160" t="s">
        <v>502</v>
      </c>
      <c r="H124" s="62" t="s">
        <v>25</v>
      </c>
      <c r="I124" s="96">
        <f t="shared" si="134"/>
        <v>47711605000</v>
      </c>
      <c r="J124" s="96">
        <f t="shared" si="134"/>
        <v>6589407678.3000002</v>
      </c>
      <c r="K124" s="96">
        <f t="shared" si="134"/>
        <v>45482494217.43</v>
      </c>
      <c r="L124" s="96">
        <f t="shared" si="134"/>
        <v>10563631635.299999</v>
      </c>
      <c r="M124" s="96">
        <f t="shared" si="134"/>
        <v>45482494217.43</v>
      </c>
      <c r="N124" s="96">
        <f t="shared" si="134"/>
        <v>14596999569.290001</v>
      </c>
      <c r="O124" s="96">
        <f t="shared" si="134"/>
        <v>38658940955.450005</v>
      </c>
      <c r="P124" s="96">
        <f t="shared" si="134"/>
        <v>5316655479.1099997</v>
      </c>
      <c r="Q124" s="96">
        <f t="shared" si="134"/>
        <v>29376369374.27</v>
      </c>
      <c r="R124" s="97">
        <f t="shared" si="68"/>
        <v>0.95327948446567667</v>
      </c>
      <c r="S124" s="98">
        <f t="shared" si="69"/>
        <v>0.81026284811525429</v>
      </c>
      <c r="T124" s="54"/>
    </row>
    <row r="125" spans="1:20" s="52" customFormat="1" ht="30" customHeight="1" x14ac:dyDescent="0.2">
      <c r="A125" s="42">
        <v>5</v>
      </c>
      <c r="B125" s="43">
        <v>1</v>
      </c>
      <c r="C125" s="43">
        <v>2</v>
      </c>
      <c r="D125" s="59">
        <v>1</v>
      </c>
      <c r="E125" s="59"/>
      <c r="F125" s="153">
        <v>20</v>
      </c>
      <c r="G125" s="160" t="s">
        <v>370</v>
      </c>
      <c r="H125" s="62" t="s">
        <v>25</v>
      </c>
      <c r="I125" s="96">
        <f t="shared" ref="I125:Q125" si="135">SUM(I126:I133)</f>
        <v>47711605000</v>
      </c>
      <c r="J125" s="96">
        <f t="shared" si="135"/>
        <v>6589407678.3000002</v>
      </c>
      <c r="K125" s="96">
        <f t="shared" si="135"/>
        <v>45482494217.43</v>
      </c>
      <c r="L125" s="96">
        <f t="shared" si="135"/>
        <v>10563631635.299999</v>
      </c>
      <c r="M125" s="96">
        <f t="shared" si="135"/>
        <v>45482494217.43</v>
      </c>
      <c r="N125" s="96">
        <f t="shared" si="135"/>
        <v>14596999569.290001</v>
      </c>
      <c r="O125" s="96">
        <f t="shared" si="135"/>
        <v>38658940955.450005</v>
      </c>
      <c r="P125" s="96">
        <f t="shared" si="135"/>
        <v>5316655479.1099997</v>
      </c>
      <c r="Q125" s="96">
        <f t="shared" si="135"/>
        <v>29376369374.27</v>
      </c>
      <c r="R125" s="97">
        <f t="shared" si="68"/>
        <v>0.95327948446567667</v>
      </c>
      <c r="S125" s="98">
        <f t="shared" si="69"/>
        <v>0.81026284811525429</v>
      </c>
      <c r="T125" s="54"/>
    </row>
    <row r="126" spans="1:20" s="52" customFormat="1" ht="30" customHeight="1" x14ac:dyDescent="0.2">
      <c r="A126" s="47">
        <v>5</v>
      </c>
      <c r="B126" s="48">
        <v>1</v>
      </c>
      <c r="C126" s="48">
        <v>2</v>
      </c>
      <c r="D126" s="3">
        <v>1</v>
      </c>
      <c r="E126" s="3">
        <v>6</v>
      </c>
      <c r="F126" s="63">
        <v>20</v>
      </c>
      <c r="G126" s="161" t="s">
        <v>225</v>
      </c>
      <c r="H126" s="64" t="s">
        <v>20</v>
      </c>
      <c r="I126" s="99">
        <f>IFERROR(VLOOKUP(G126,'CONSOLIDADO VIGENCIA'!$C$5:$S$120,17,0),0)</f>
        <v>21082880613.599998</v>
      </c>
      <c r="J126" s="99">
        <f>IFERROR(VLOOKUP(G126,'MES VIGENCIA'!$C$5:$U$113,19,0),0)</f>
        <v>-2040755740.53</v>
      </c>
      <c r="K126" s="99">
        <f>IFERROR(VLOOKUP(G126,'CONSOLIDADO VIGENCIA'!$C$5:$U$120,19,0),0)</f>
        <v>19594271860.209999</v>
      </c>
      <c r="L126" s="99">
        <f>IFERROR(VLOOKUP(G126,'MES VIGENCIA'!$C$5:$W$113,21,0),0)</f>
        <v>-1146503401.53</v>
      </c>
      <c r="M126" s="99">
        <f>IFERROR(VLOOKUP(G126,'CONSOLIDADO VIGENCIA'!$C$5:$W$120,21,0),0)</f>
        <v>19594271860.209999</v>
      </c>
      <c r="N126" s="99">
        <f>IFERROR(VLOOKUP(G126,'MES VIGENCIA'!$C$5:$X$113,22,0),0)</f>
        <v>4516296303.3900003</v>
      </c>
      <c r="O126" s="99">
        <f>IFERROR(VLOOKUP(G126,'CONSOLIDADO VIGENCIA'!$C$5:$X$120,22,0),0)</f>
        <v>19413658890.880001</v>
      </c>
      <c r="P126" s="99">
        <f>IFERROR(VLOOKUP(G126,'MES VIGENCIA'!$C$5:$Z$113,24,0),0)</f>
        <v>2343157658.8099999</v>
      </c>
      <c r="Q126" s="99">
        <f>IFERROR(VLOOKUP(G126,'CONSOLIDADO VIGENCIA'!$C$5:$Z$120,24,0),0)</f>
        <v>17240520246.299999</v>
      </c>
      <c r="R126" s="100">
        <f t="shared" si="68"/>
        <v>0.92939253507750086</v>
      </c>
      <c r="S126" s="101">
        <f t="shared" si="69"/>
        <v>0.92082572807231911</v>
      </c>
      <c r="T126" s="51"/>
    </row>
    <row r="127" spans="1:20" s="52" customFormat="1" ht="30" customHeight="1" x14ac:dyDescent="0.2">
      <c r="A127" s="47">
        <v>5</v>
      </c>
      <c r="B127" s="48">
        <v>1</v>
      </c>
      <c r="C127" s="48">
        <v>2</v>
      </c>
      <c r="D127" s="3">
        <v>1</v>
      </c>
      <c r="E127" s="3">
        <v>7</v>
      </c>
      <c r="F127" s="63">
        <v>20</v>
      </c>
      <c r="G127" s="161" t="s">
        <v>226</v>
      </c>
      <c r="H127" s="64" t="s">
        <v>133</v>
      </c>
      <c r="I127" s="99">
        <f>IFERROR(VLOOKUP(G127,'CONSOLIDADO VIGENCIA'!$C$5:$S$120,17,0),0)</f>
        <v>21516319097.400002</v>
      </c>
      <c r="J127" s="99">
        <f>IFERROR(VLOOKUP(G127,'MES VIGENCIA'!$C$5:$U$113,19,0),0)</f>
        <v>8980979821</v>
      </c>
      <c r="K127" s="99">
        <f>IFERROR(VLOOKUP(G127,'CONSOLIDADO VIGENCIA'!$C$5:$U$120,19,0),0)</f>
        <v>21181840989.389999</v>
      </c>
      <c r="L127" s="99">
        <f>IFERROR(VLOOKUP(G127,'MES VIGENCIA'!$C$5:$W$113,21,0),0)</f>
        <v>11669505912</v>
      </c>
      <c r="M127" s="99">
        <f>IFERROR(VLOOKUP(G127,'CONSOLIDADO VIGENCIA'!$C$5:$W$120,21,0),0)</f>
        <v>21181840989.389999</v>
      </c>
      <c r="N127" s="99">
        <f>IFERROR(VLOOKUP(G127,'MES VIGENCIA'!$C$5:$X$113,22,0),0)</f>
        <v>8189800628.0100002</v>
      </c>
      <c r="O127" s="99">
        <f>IFERROR(VLOOKUP(G127,'CONSOLIDADO VIGENCIA'!$C$5:$X$120,22,0),0)</f>
        <v>14667507420.25</v>
      </c>
      <c r="P127" s="99">
        <f>IFERROR(VLOOKUP(G127,'MES VIGENCIA'!$C$5:$Z$113,24,0),0)</f>
        <v>1325309808.9000001</v>
      </c>
      <c r="Q127" s="99">
        <f>IFERROR(VLOOKUP(G127,'CONSOLIDADO VIGENCIA'!$C$5:$Z$120,24,0),0)</f>
        <v>7803016601.1400003</v>
      </c>
      <c r="R127" s="100">
        <f t="shared" si="68"/>
        <v>0.9844546780285286</v>
      </c>
      <c r="S127" s="101">
        <f t="shared" si="69"/>
        <v>0.68169222411385411</v>
      </c>
      <c r="T127" s="51"/>
    </row>
    <row r="128" spans="1:20" s="52" customFormat="1" ht="30" customHeight="1" x14ac:dyDescent="0.2">
      <c r="A128" s="47">
        <v>5</v>
      </c>
      <c r="B128" s="48">
        <v>1</v>
      </c>
      <c r="C128" s="48">
        <v>2</v>
      </c>
      <c r="D128" s="3">
        <v>1</v>
      </c>
      <c r="E128" s="3">
        <v>9</v>
      </c>
      <c r="F128" s="63">
        <v>20</v>
      </c>
      <c r="G128" s="161" t="s">
        <v>228</v>
      </c>
      <c r="H128" s="64" t="s">
        <v>93</v>
      </c>
      <c r="I128" s="99">
        <f>IFERROR(VLOOKUP(G128,'CONSOLIDADO VIGENCIA'!$C$5:$S$120,17,0),0)</f>
        <v>1566313019</v>
      </c>
      <c r="J128" s="99">
        <f>IFERROR(VLOOKUP(G128,'MES VIGENCIA'!$C$5:$U$113,19,0),0)</f>
        <v>0</v>
      </c>
      <c r="K128" s="99">
        <f>IFERROR(VLOOKUP(G128,'CONSOLIDADO VIGENCIA'!$C$5:$U$120,19,0),0)</f>
        <v>1566313019</v>
      </c>
      <c r="L128" s="99">
        <f>IFERROR(VLOOKUP(G128,'MES VIGENCIA'!$C$5:$W$113,21,0),0)</f>
        <v>0</v>
      </c>
      <c r="M128" s="99">
        <f>IFERROR(VLOOKUP(G128,'CONSOLIDADO VIGENCIA'!$C$5:$W$120,21,0),0)</f>
        <v>1566313019</v>
      </c>
      <c r="N128" s="99">
        <f>IFERROR(VLOOKUP(G128,'MES VIGENCIA'!$C$5:$X$113,22,0),0)</f>
        <v>1518119162.49</v>
      </c>
      <c r="O128" s="99">
        <f>IFERROR(VLOOKUP(G128,'CONSOLIDADO VIGENCIA'!$C$5:$X$120,22,0),0)</f>
        <v>1546084293.49</v>
      </c>
      <c r="P128" s="99">
        <f>IFERROR(VLOOKUP(G128,'MES VIGENCIA'!$C$5:$Z$113,24,0),0)</f>
        <v>1401156153</v>
      </c>
      <c r="Q128" s="99">
        <f>IFERROR(VLOOKUP(G128,'CONSOLIDADO VIGENCIA'!$C$5:$Z$120,24,0),0)</f>
        <v>1429121284</v>
      </c>
      <c r="R128" s="100">
        <f t="shared" si="68"/>
        <v>1</v>
      </c>
      <c r="S128" s="101">
        <f t="shared" si="69"/>
        <v>0.98708513224073513</v>
      </c>
      <c r="T128" s="51"/>
    </row>
    <row r="129" spans="1:20" s="52" customFormat="1" ht="30" customHeight="1" x14ac:dyDescent="0.2">
      <c r="A129" s="47">
        <v>5</v>
      </c>
      <c r="B129" s="48">
        <v>1</v>
      </c>
      <c r="C129" s="48">
        <v>2</v>
      </c>
      <c r="D129" s="3">
        <v>1</v>
      </c>
      <c r="E129" s="3">
        <v>16</v>
      </c>
      <c r="F129" s="63">
        <v>20</v>
      </c>
      <c r="G129" s="161" t="s">
        <v>431</v>
      </c>
      <c r="H129" s="64" t="s">
        <v>443</v>
      </c>
      <c r="I129" s="99">
        <f>IFERROR(VLOOKUP(G129,'CONSOLIDADO VIGENCIA'!$C$5:$S$120,17,0),0)</f>
        <v>1729679496</v>
      </c>
      <c r="J129" s="99">
        <f>IFERROR(VLOOKUP(G129,'MES VIGENCIA'!$C$5:$U$113,19,0),0)</f>
        <v>-25600143</v>
      </c>
      <c r="K129" s="99">
        <f>IFERROR(VLOOKUP(G129,'CONSOLIDADO VIGENCIA'!$C$5:$U$120,19,0),0)</f>
        <v>1704079353</v>
      </c>
      <c r="L129" s="99">
        <f>IFERROR(VLOOKUP(G129,'MES VIGENCIA'!$C$5:$W$113,21,0),0)</f>
        <v>-25600143</v>
      </c>
      <c r="M129" s="99">
        <f>IFERROR(VLOOKUP(G129,'CONSOLIDADO VIGENCIA'!$C$5:$W$120,21,0),0)</f>
        <v>1704079353</v>
      </c>
      <c r="N129" s="99">
        <f>IFERROR(VLOOKUP(G129,'MES VIGENCIA'!$C$5:$X$113,22,0),0)</f>
        <v>34747000</v>
      </c>
      <c r="O129" s="99">
        <f>IFERROR(VLOOKUP(G129,'CONSOLIDADO VIGENCIA'!$C$5:$X$120,22,0),0)</f>
        <v>1704079353</v>
      </c>
      <c r="P129" s="99">
        <f>IFERROR(VLOOKUP(G129,'MES VIGENCIA'!$C$5:$Z$113,24,0),0)</f>
        <v>17373500</v>
      </c>
      <c r="Q129" s="99">
        <f>IFERROR(VLOOKUP(G129,'CONSOLIDADO VIGENCIA'!$C$5:$Z$120,24,0),0)</f>
        <v>1686705853</v>
      </c>
      <c r="R129" s="100">
        <f t="shared" si="68"/>
        <v>0.98519948750089137</v>
      </c>
      <c r="S129" s="101">
        <f t="shared" si="69"/>
        <v>0.98519948750089137</v>
      </c>
      <c r="T129" s="51"/>
    </row>
    <row r="130" spans="1:20" s="52" customFormat="1" ht="30" customHeight="1" x14ac:dyDescent="0.2">
      <c r="A130" s="47">
        <v>5</v>
      </c>
      <c r="B130" s="48">
        <v>1</v>
      </c>
      <c r="C130" s="48">
        <v>2</v>
      </c>
      <c r="D130" s="3">
        <v>1</v>
      </c>
      <c r="E130" s="3">
        <v>24</v>
      </c>
      <c r="F130" s="63">
        <v>20</v>
      </c>
      <c r="G130" s="161" t="s">
        <v>304</v>
      </c>
      <c r="H130" s="64" t="s">
        <v>87</v>
      </c>
      <c r="I130" s="99">
        <f>IFERROR(VLOOKUP(G130,'CONSOLIDADO VIGENCIA'!$C$5:$S$120,17,0),0)</f>
        <v>26227600</v>
      </c>
      <c r="J130" s="99">
        <f>IFERROR(VLOOKUP(G130,'MES VIGENCIA'!$C$5:$U$113,19,0),0)</f>
        <v>0</v>
      </c>
      <c r="K130" s="99">
        <f>IFERROR(VLOOKUP(G130,'CONSOLIDADO VIGENCIA'!$C$5:$U$120,19,0),0)</f>
        <v>26227600</v>
      </c>
      <c r="L130" s="99">
        <f>IFERROR(VLOOKUP(G130,'MES VIGENCIA'!$C$5:$W$113,21,0),0)</f>
        <v>0</v>
      </c>
      <c r="M130" s="99">
        <f>IFERROR(VLOOKUP(G130,'CONSOLIDADO VIGENCIA'!$C$5:$W$120,21,0),0)</f>
        <v>26227600</v>
      </c>
      <c r="N130" s="99">
        <f>IFERROR(VLOOKUP(G130,'MES VIGENCIA'!$C$5:$X$113,22,0),0)</f>
        <v>0</v>
      </c>
      <c r="O130" s="99">
        <f>IFERROR(VLOOKUP(G130,'CONSOLIDADO VIGENCIA'!$C$5:$X$120,22,0),0)</f>
        <v>26227600</v>
      </c>
      <c r="P130" s="99">
        <f>IFERROR(VLOOKUP(G130,'MES VIGENCIA'!$C$5:$Z$113,24,0),0)</f>
        <v>0</v>
      </c>
      <c r="Q130" s="99">
        <f>IFERROR(VLOOKUP(G130,'CONSOLIDADO VIGENCIA'!$C$5:$Z$120,24,0),0)</f>
        <v>26227600</v>
      </c>
      <c r="R130" s="100">
        <f t="shared" ref="R130" si="136">IFERROR((M130/I130),0)</f>
        <v>1</v>
      </c>
      <c r="S130" s="101">
        <f t="shared" ref="S130" si="137">IFERROR((O130/I130),0)</f>
        <v>1</v>
      </c>
      <c r="T130" s="51"/>
    </row>
    <row r="131" spans="1:20" s="52" customFormat="1" ht="30" customHeight="1" x14ac:dyDescent="0.2">
      <c r="A131" s="47">
        <v>5</v>
      </c>
      <c r="B131" s="48">
        <v>1</v>
      </c>
      <c r="C131" s="48">
        <v>2</v>
      </c>
      <c r="D131" s="3">
        <v>1</v>
      </c>
      <c r="E131" s="3">
        <v>24</v>
      </c>
      <c r="F131" s="63">
        <v>20</v>
      </c>
      <c r="G131" s="161" t="s">
        <v>233</v>
      </c>
      <c r="H131" s="64" t="s">
        <v>444</v>
      </c>
      <c r="I131" s="99">
        <f>IFERROR(VLOOKUP(G131,'CONSOLIDADO VIGENCIA'!$C$5:$S$120,17,0),0)</f>
        <v>815528195</v>
      </c>
      <c r="J131" s="99">
        <f>IFERROR(VLOOKUP(G131,'MES VIGENCIA'!$C$5:$U$113,19,0),0)</f>
        <v>-284643679.60000002</v>
      </c>
      <c r="K131" s="99">
        <f>IFERROR(VLOOKUP(G131,'CONSOLIDADO VIGENCIA'!$C$5:$U$120,19,0),0)</f>
        <v>547627138.39999998</v>
      </c>
      <c r="L131" s="99">
        <f>IFERROR(VLOOKUP(G131,'MES VIGENCIA'!$C$5:$W$113,21,0),0)</f>
        <v>81157591.400000006</v>
      </c>
      <c r="M131" s="99">
        <f>IFERROR(VLOOKUP(G131,'CONSOLIDADO VIGENCIA'!$C$5:$W$120,21,0),0)</f>
        <v>547627138.39999998</v>
      </c>
      <c r="N131" s="99">
        <f>IFERROR(VLOOKUP(G131,'MES VIGENCIA'!$C$5:$X$113,22,0),0)</f>
        <v>115566577.40000001</v>
      </c>
      <c r="O131" s="99">
        <f>IFERROR(VLOOKUP(G131,'CONSOLIDADO VIGENCIA'!$C$5:$X$120,22,0),0)</f>
        <v>528658918.39999998</v>
      </c>
      <c r="P131" s="99">
        <f>IFERROR(VLOOKUP(G131,'MES VIGENCIA'!$C$5:$Z$113,24,0),0)</f>
        <v>113068695.40000001</v>
      </c>
      <c r="Q131" s="99">
        <f>IFERROR(VLOOKUP(G131,'CONSOLIDADO VIGENCIA'!$C$5:$Z$120,24,0),0)</f>
        <v>523933545.39999998</v>
      </c>
      <c r="R131" s="100">
        <f t="shared" si="68"/>
        <v>0.67149994538202318</v>
      </c>
      <c r="S131" s="101">
        <f t="shared" si="69"/>
        <v>0.64824112966443792</v>
      </c>
      <c r="T131" s="51"/>
    </row>
    <row r="132" spans="1:20" s="52" customFormat="1" ht="30" customHeight="1" x14ac:dyDescent="0.2">
      <c r="A132" s="47">
        <v>5</v>
      </c>
      <c r="B132" s="48">
        <v>1</v>
      </c>
      <c r="C132" s="48">
        <v>2</v>
      </c>
      <c r="D132" s="3">
        <v>1</v>
      </c>
      <c r="E132" s="3">
        <v>27</v>
      </c>
      <c r="F132" s="63">
        <v>20</v>
      </c>
      <c r="G132" s="161" t="s">
        <v>305</v>
      </c>
      <c r="H132" s="64" t="s">
        <v>306</v>
      </c>
      <c r="I132" s="99">
        <f>IFERROR(VLOOKUP(G132,'CONSOLIDADO VIGENCIA'!$C$5:$S$120,17,0),0)</f>
        <v>25644256</v>
      </c>
      <c r="J132" s="99">
        <f>IFERROR(VLOOKUP(G132,'MES VIGENCIA'!$C$5:$U$113,19,0),0)</f>
        <v>-25644256</v>
      </c>
      <c r="K132" s="99">
        <f>IFERROR(VLOOKUP(G132,'CONSOLIDADO VIGENCIA'!$C$5:$U$120,19,0),0)</f>
        <v>0</v>
      </c>
      <c r="L132" s="99">
        <f>IFERROR(VLOOKUP(G132,'MES VIGENCIA'!$C$5:$W$113,21,0),0)</f>
        <v>0</v>
      </c>
      <c r="M132" s="99">
        <f>IFERROR(VLOOKUP(G132,'CONSOLIDADO VIGENCIA'!$C$5:$W$120,21,0),0)</f>
        <v>0</v>
      </c>
      <c r="N132" s="99">
        <f>IFERROR(VLOOKUP(G132,'MES VIGENCIA'!$C$5:$X$113,22,0),0)</f>
        <v>0</v>
      </c>
      <c r="O132" s="99">
        <f>IFERROR(VLOOKUP(G132,'CONSOLIDADO VIGENCIA'!$C$5:$X$120,22,0),0)</f>
        <v>0</v>
      </c>
      <c r="P132" s="99">
        <f>IFERROR(VLOOKUP(G132,'MES VIGENCIA'!$C$5:$Z$113,24,0),0)</f>
        <v>0</v>
      </c>
      <c r="Q132" s="99">
        <f>IFERROR(VLOOKUP(G132,'CONSOLIDADO VIGENCIA'!$C$5:$Z$120,24,0),0)</f>
        <v>0</v>
      </c>
      <c r="R132" s="100">
        <f t="shared" ref="R132" si="138">IFERROR((M132/I132),0)</f>
        <v>0</v>
      </c>
      <c r="S132" s="101">
        <f t="shared" ref="S132" si="139">IFERROR((O132/I132),0)</f>
        <v>0</v>
      </c>
      <c r="T132" s="51"/>
    </row>
    <row r="133" spans="1:20" s="52" customFormat="1" ht="30" customHeight="1" x14ac:dyDescent="0.2">
      <c r="A133" s="47">
        <v>5</v>
      </c>
      <c r="B133" s="48">
        <v>1</v>
      </c>
      <c r="C133" s="48">
        <v>2</v>
      </c>
      <c r="D133" s="3">
        <v>1</v>
      </c>
      <c r="E133" s="3">
        <v>29</v>
      </c>
      <c r="F133" s="63">
        <v>20</v>
      </c>
      <c r="G133" s="161" t="s">
        <v>401</v>
      </c>
      <c r="H133" s="64" t="s">
        <v>306</v>
      </c>
      <c r="I133" s="99">
        <f>IFERROR(VLOOKUP(G133,'CONSOLIDADO VIGENCIA'!$C$5:$S$120,17,0),0)</f>
        <v>949012723</v>
      </c>
      <c r="J133" s="99">
        <f>IFERROR(VLOOKUP(G133,'MES VIGENCIA'!$C$5:$U$113,19,0),0)</f>
        <v>-14928323.57</v>
      </c>
      <c r="K133" s="99">
        <f>IFERROR(VLOOKUP(G133,'CONSOLIDADO VIGENCIA'!$C$5:$U$120,19,0),0)</f>
        <v>862134257.42999995</v>
      </c>
      <c r="L133" s="99">
        <f>IFERROR(VLOOKUP(G133,'MES VIGENCIA'!$C$5:$W$113,21,0),0)</f>
        <v>-14928323.57</v>
      </c>
      <c r="M133" s="99">
        <f>IFERROR(VLOOKUP(G133,'CONSOLIDADO VIGENCIA'!$C$5:$W$120,21,0),0)</f>
        <v>862134257.42999995</v>
      </c>
      <c r="N133" s="99">
        <f>IFERROR(VLOOKUP(G133,'MES VIGENCIA'!$C$5:$X$113,22,0),0)</f>
        <v>222469898</v>
      </c>
      <c r="O133" s="99">
        <f>IFERROR(VLOOKUP(G133,'CONSOLIDADO VIGENCIA'!$C$5:$X$120,22,0),0)</f>
        <v>772724479.42999995</v>
      </c>
      <c r="P133" s="99">
        <f>IFERROR(VLOOKUP(G133,'MES VIGENCIA'!$C$5:$Z$113,24,0),0)</f>
        <v>116589663</v>
      </c>
      <c r="Q133" s="99">
        <f>IFERROR(VLOOKUP(G133,'CONSOLIDADO VIGENCIA'!$C$5:$Z$120,24,0),0)</f>
        <v>666844244.42999995</v>
      </c>
      <c r="R133" s="100">
        <f t="shared" si="68"/>
        <v>0.90845384528106055</v>
      </c>
      <c r="S133" s="101">
        <f t="shared" si="69"/>
        <v>0.81424037918825665</v>
      </c>
      <c r="T133" s="51"/>
    </row>
    <row r="134" spans="1:20" s="66" customFormat="1" ht="30" customHeight="1" x14ac:dyDescent="0.2">
      <c r="A134" s="218" t="s">
        <v>27</v>
      </c>
      <c r="B134" s="219"/>
      <c r="C134" s="219"/>
      <c r="D134" s="219"/>
      <c r="E134" s="219"/>
      <c r="F134" s="219"/>
      <c r="G134" s="219"/>
      <c r="H134" s="220"/>
      <c r="I134" s="96">
        <f t="shared" ref="I134:Q134" si="140">+I135+I139+I142</f>
        <v>144846000000</v>
      </c>
      <c r="J134" s="96">
        <f t="shared" si="140"/>
        <v>3224359380.3600001</v>
      </c>
      <c r="K134" s="96">
        <f t="shared" si="140"/>
        <v>139016471749.97</v>
      </c>
      <c r="L134" s="96">
        <f t="shared" si="140"/>
        <v>17326359629.360001</v>
      </c>
      <c r="M134" s="96">
        <f t="shared" si="140"/>
        <v>139016471749.97</v>
      </c>
      <c r="N134" s="96">
        <f t="shared" si="140"/>
        <v>101868503144.97</v>
      </c>
      <c r="O134" s="96">
        <f t="shared" si="140"/>
        <v>122735875863.2</v>
      </c>
      <c r="P134" s="96">
        <f t="shared" si="140"/>
        <v>66904599870.389999</v>
      </c>
      <c r="Q134" s="96">
        <f t="shared" si="140"/>
        <v>87732911652.619995</v>
      </c>
      <c r="R134" s="97">
        <f t="shared" si="68"/>
        <v>0.9597536124571614</v>
      </c>
      <c r="S134" s="98">
        <f t="shared" si="69"/>
        <v>0.84735426496554955</v>
      </c>
      <c r="T134" s="65"/>
    </row>
    <row r="135" spans="1:20" s="56" customFormat="1" ht="46.15" customHeight="1" x14ac:dyDescent="0.25">
      <c r="A135" s="42">
        <v>2103</v>
      </c>
      <c r="B135" s="53">
        <v>1900</v>
      </c>
      <c r="C135" s="43"/>
      <c r="D135" s="59"/>
      <c r="E135" s="59"/>
      <c r="F135" s="5"/>
      <c r="G135" s="159" t="s">
        <v>503</v>
      </c>
      <c r="H135" s="60" t="s">
        <v>453</v>
      </c>
      <c r="I135" s="96">
        <f>SUM(I136:I138)</f>
        <v>29902000000</v>
      </c>
      <c r="J135" s="96">
        <f t="shared" ref="J135:S135" si="141">SUM(J136:J138)</f>
        <v>1040346823.8</v>
      </c>
      <c r="K135" s="96">
        <f t="shared" si="141"/>
        <v>25088142573.799999</v>
      </c>
      <c r="L135" s="96">
        <f t="shared" si="141"/>
        <v>1513399097.8</v>
      </c>
      <c r="M135" s="96">
        <f>SUM(M136:M138)</f>
        <v>25088142573.799999</v>
      </c>
      <c r="N135" s="96">
        <f t="shared" si="141"/>
        <v>9376791508.7999992</v>
      </c>
      <c r="O135" s="96">
        <f t="shared" si="141"/>
        <v>24746038602.799999</v>
      </c>
      <c r="P135" s="96">
        <f t="shared" si="141"/>
        <v>7501054111.8000002</v>
      </c>
      <c r="Q135" s="96">
        <f t="shared" si="141"/>
        <v>22831240269.799999</v>
      </c>
      <c r="R135" s="96">
        <f t="shared" si="141"/>
        <v>2.3931246924406504</v>
      </c>
      <c r="S135" s="96">
        <f t="shared" si="141"/>
        <v>2.332056507685206</v>
      </c>
      <c r="T135" s="57"/>
    </row>
    <row r="136" spans="1:20" s="67" customFormat="1" ht="46.15" customHeight="1" x14ac:dyDescent="0.25">
      <c r="A136" s="47">
        <v>2103</v>
      </c>
      <c r="B136" s="1">
        <v>1900</v>
      </c>
      <c r="C136" s="48">
        <v>1</v>
      </c>
      <c r="D136" s="3"/>
      <c r="E136" s="3"/>
      <c r="F136" s="4"/>
      <c r="G136" s="158" t="s">
        <v>454</v>
      </c>
      <c r="H136" s="18" t="s">
        <v>415</v>
      </c>
      <c r="I136" s="99">
        <f>IFERROR(VLOOKUP(G136,'CONSOLIDADO VIGENCIA'!$C$5:$S$120,17,0),0)</f>
        <v>6300000000</v>
      </c>
      <c r="J136" s="99">
        <f>IFERROR(VLOOKUP(G136,'MES VIGENCIA'!$C$5:$U$113,19,0),0)</f>
        <v>0</v>
      </c>
      <c r="K136" s="99">
        <f>IFERROR(VLOOKUP(G136,'CONSOLIDADO VIGENCIA'!$C$5:$U$120,19,0),0)</f>
        <v>6274000000</v>
      </c>
      <c r="L136" s="99">
        <f>IFERROR(VLOOKUP(G136,'MES VIGENCIA'!$C$5:$W$113,21,0),0)</f>
        <v>0</v>
      </c>
      <c r="M136" s="99">
        <f>IFERROR(VLOOKUP(G136,'CONSOLIDADO VIGENCIA'!$C$5:$W$120,21,0),0)</f>
        <v>6274000000</v>
      </c>
      <c r="N136" s="99">
        <f>IFERROR(VLOOKUP(G136,'MES VIGENCIA'!$C$5:$X$113,22,0),0)</f>
        <v>574000000</v>
      </c>
      <c r="O136" s="99">
        <f>IFERROR(VLOOKUP(G136,'CONSOLIDADO VIGENCIA'!$C$5:$X$120,22,0),0)</f>
        <v>6274000000</v>
      </c>
      <c r="P136" s="99">
        <f>IFERROR(VLOOKUP(G136,'MES VIGENCIA'!$C$5:$Z$113,24,0),0)</f>
        <v>574000000</v>
      </c>
      <c r="Q136" s="99">
        <f>IFERROR(VLOOKUP(G136,'CONSOLIDADO VIGENCIA'!$C$5:$Z$120,24,0),0)</f>
        <v>6274000000</v>
      </c>
      <c r="R136" s="100">
        <f t="shared" si="68"/>
        <v>0.99587301587301591</v>
      </c>
      <c r="S136" s="101">
        <f t="shared" si="69"/>
        <v>0.99587301587301591</v>
      </c>
      <c r="T136" s="138"/>
    </row>
    <row r="137" spans="1:20" s="67" customFormat="1" ht="46.15" customHeight="1" x14ac:dyDescent="0.25">
      <c r="A137" s="47">
        <v>2103</v>
      </c>
      <c r="B137" s="1">
        <v>1900</v>
      </c>
      <c r="C137" s="48">
        <v>2</v>
      </c>
      <c r="D137" s="3"/>
      <c r="E137" s="3"/>
      <c r="F137" s="4"/>
      <c r="G137" s="158" t="s">
        <v>456</v>
      </c>
      <c r="H137" s="18" t="s">
        <v>405</v>
      </c>
      <c r="I137" s="99">
        <f>IFERROR(VLOOKUP(G137,'CONSOLIDADO VIGENCIA'!$C$5:$S$120,17,0),0)</f>
        <v>18000000000</v>
      </c>
      <c r="J137" s="99">
        <f>IFERROR(VLOOKUP(G137,'MES VIGENCIA'!$C$5:$U$113,19,0),0)</f>
        <v>1294820716</v>
      </c>
      <c r="K137" s="99">
        <f>IFERROR(VLOOKUP(G137,'CONSOLIDADO VIGENCIA'!$C$5:$U$120,19,0),0)</f>
        <v>15951064387</v>
      </c>
      <c r="L137" s="99">
        <f>IFERROR(VLOOKUP(G137,'MES VIGENCIA'!$C$5:$W$113,21,0),0)</f>
        <v>1294820716</v>
      </c>
      <c r="M137" s="99">
        <f>IFERROR(VLOOKUP(G137,'CONSOLIDADO VIGENCIA'!$C$5:$W$120,21,0),0)</f>
        <v>15951064387</v>
      </c>
      <c r="N137" s="99">
        <f>IFERROR(VLOOKUP(G137,'MES VIGENCIA'!$C$5:$X$113,22,0),0)</f>
        <v>6820701195</v>
      </c>
      <c r="O137" s="99">
        <f>IFERROR(VLOOKUP(G137,'CONSOLIDADO VIGENCIA'!$C$5:$X$120,22,0),0)</f>
        <v>15951064387</v>
      </c>
      <c r="P137" s="99">
        <f>IFERROR(VLOOKUP(G137,'MES VIGENCIA'!$C$5:$Z$113,24,0),0)</f>
        <v>5525880478</v>
      </c>
      <c r="Q137" s="99">
        <f>IFERROR(VLOOKUP(G137,'CONSOLIDADO VIGENCIA'!$C$5:$Z$120,24,0),0)</f>
        <v>14656243670</v>
      </c>
      <c r="R137" s="100">
        <f t="shared" ref="R137" si="142">IFERROR((M137/I137),0)</f>
        <v>0.8861702437222222</v>
      </c>
      <c r="S137" s="101">
        <f t="shared" ref="S137" si="143">IFERROR((O137/I137),0)</f>
        <v>0.8861702437222222</v>
      </c>
      <c r="T137" s="138"/>
    </row>
    <row r="138" spans="1:20" s="67" customFormat="1" ht="46.15" customHeight="1" x14ac:dyDescent="0.25">
      <c r="A138" s="47">
        <v>2103</v>
      </c>
      <c r="B138" s="1">
        <v>1900</v>
      </c>
      <c r="C138" s="48">
        <v>2</v>
      </c>
      <c r="D138" s="3"/>
      <c r="E138" s="3"/>
      <c r="F138" s="4"/>
      <c r="G138" s="158" t="s">
        <v>457</v>
      </c>
      <c r="H138" s="18" t="s">
        <v>458</v>
      </c>
      <c r="I138" s="99">
        <f>IFERROR(VLOOKUP(G138,'CONSOLIDADO VIGENCIA'!$C$5:$S$120,17,0),0)</f>
        <v>5602000000</v>
      </c>
      <c r="J138" s="99">
        <f>IFERROR(VLOOKUP(G138,'MES VIGENCIA'!$C$5:$U$113,19,0),0)</f>
        <v>-254473892.19999999</v>
      </c>
      <c r="K138" s="99">
        <f>IFERROR(VLOOKUP(G138,'CONSOLIDADO VIGENCIA'!$C$5:$U$120,19,0),0)</f>
        <v>2863078186.8000002</v>
      </c>
      <c r="L138" s="99">
        <f>IFERROR(VLOOKUP(G138,'MES VIGENCIA'!$C$5:$W$113,21,0),0)</f>
        <v>218578381.80000001</v>
      </c>
      <c r="M138" s="99">
        <f>IFERROR(VLOOKUP(G138,'CONSOLIDADO VIGENCIA'!$C$5:$W$120,21,0),0)</f>
        <v>2863078186.8000002</v>
      </c>
      <c r="N138" s="99">
        <f>IFERROR(VLOOKUP(G138,'MES VIGENCIA'!$C$5:$X$113,22,0),0)</f>
        <v>1982090313.8</v>
      </c>
      <c r="O138" s="99">
        <f>IFERROR(VLOOKUP(G138,'CONSOLIDADO VIGENCIA'!$C$5:$X$120,22,0),0)</f>
        <v>2520974215.8000002</v>
      </c>
      <c r="P138" s="99">
        <f>IFERROR(VLOOKUP(G138,'MES VIGENCIA'!$C$5:$Z$113,24,0),0)</f>
        <v>1401173633.8</v>
      </c>
      <c r="Q138" s="99">
        <f>IFERROR(VLOOKUP(G138,'CONSOLIDADO VIGENCIA'!$C$5:$Z$120,24,0),0)</f>
        <v>1900996599.8</v>
      </c>
      <c r="R138" s="100">
        <f t="shared" ref="R138" si="144">IFERROR((M138/I138),0)</f>
        <v>0.51108143284541241</v>
      </c>
      <c r="S138" s="101">
        <f t="shared" ref="S138" si="145">IFERROR((O138/I138),0)</f>
        <v>0.4500132480899679</v>
      </c>
      <c r="T138" s="138"/>
    </row>
    <row r="139" spans="1:20" s="56" customFormat="1" ht="30" customHeight="1" x14ac:dyDescent="0.25">
      <c r="A139" s="42">
        <v>2106</v>
      </c>
      <c r="B139" s="53">
        <v>1900</v>
      </c>
      <c r="C139" s="43"/>
      <c r="D139" s="59"/>
      <c r="E139" s="59"/>
      <c r="F139" s="5"/>
      <c r="G139" s="159" t="s">
        <v>504</v>
      </c>
      <c r="H139" s="60" t="s">
        <v>512</v>
      </c>
      <c r="I139" s="96">
        <f>SUM(I140:I141)</f>
        <v>102944000000</v>
      </c>
      <c r="J139" s="96">
        <f t="shared" ref="J139:Q139" si="146">SUM(J140:J141)</f>
        <v>2215607512.6700001</v>
      </c>
      <c r="K139" s="96">
        <f>SUM(K140:K141)</f>
        <v>102285470427.67</v>
      </c>
      <c r="L139" s="96">
        <f t="shared" si="146"/>
        <v>11222393634.67</v>
      </c>
      <c r="M139" s="96">
        <f t="shared" si="146"/>
        <v>102285470427.67</v>
      </c>
      <c r="N139" s="96">
        <f t="shared" si="146"/>
        <v>82047852887.669998</v>
      </c>
      <c r="O139" s="96">
        <f t="shared" si="146"/>
        <v>87545978511.899994</v>
      </c>
      <c r="P139" s="96">
        <f t="shared" si="146"/>
        <v>53740020550.669998</v>
      </c>
      <c r="Q139" s="96">
        <f t="shared" si="146"/>
        <v>59238146174.900002</v>
      </c>
      <c r="R139" s="97">
        <f t="shared" si="68"/>
        <v>0.9936030310427999</v>
      </c>
      <c r="S139" s="98">
        <f t="shared" si="69"/>
        <v>0.85042332250446839</v>
      </c>
      <c r="T139" s="57"/>
    </row>
    <row r="140" spans="1:20" s="67" customFormat="1" ht="30" customHeight="1" x14ac:dyDescent="0.25">
      <c r="A140" s="47">
        <v>2106</v>
      </c>
      <c r="B140" s="1">
        <v>1900</v>
      </c>
      <c r="C140" s="48">
        <v>1</v>
      </c>
      <c r="D140" s="3"/>
      <c r="E140" s="3"/>
      <c r="F140" s="4"/>
      <c r="G140" s="158" t="s">
        <v>459</v>
      </c>
      <c r="H140" s="18" t="s">
        <v>308</v>
      </c>
      <c r="I140" s="99">
        <f>IFERROR(VLOOKUP(G140,'CONSOLIDADO VIGENCIA'!$C$5:$S$120,17,0),0)</f>
        <v>26600000000</v>
      </c>
      <c r="J140" s="99">
        <f>IFERROR(VLOOKUP(G140,'MES VIGENCIA'!$C$5:$U$113,19,0),0)</f>
        <v>0</v>
      </c>
      <c r="K140" s="99">
        <f>IFERROR(VLOOKUP(G140,'CONSOLIDADO VIGENCIA'!$C$5:$U$120,19,0),0)</f>
        <v>26494023904</v>
      </c>
      <c r="L140" s="99">
        <f>IFERROR(VLOOKUP(G140,'MES VIGENCIA'!$C$5:$W$113,21,0),0)</f>
        <v>0</v>
      </c>
      <c r="M140" s="99">
        <f>IFERROR(VLOOKUP(G140,'CONSOLIDADO VIGENCIA'!$C$5:$W$120,21,0),0)</f>
        <v>26494023904</v>
      </c>
      <c r="N140" s="99">
        <f>IFERROR(VLOOKUP(G140,'MES VIGENCIA'!$C$5:$X$113,22,0),0)</f>
        <v>26494023904</v>
      </c>
      <c r="O140" s="99">
        <f>IFERROR(VLOOKUP(G140,'CONSOLIDADO VIGENCIA'!$C$5:$X$120,22,0),0)</f>
        <v>26494023904</v>
      </c>
      <c r="P140" s="99">
        <f>IFERROR(VLOOKUP(G140,'MES VIGENCIA'!$C$5:$Z$113,24,0),0)</f>
        <v>26494023904</v>
      </c>
      <c r="Q140" s="99">
        <f>IFERROR(VLOOKUP(G140,'CONSOLIDADO VIGENCIA'!$C$5:$Z$120,24,0),0)</f>
        <v>26494023904</v>
      </c>
      <c r="R140" s="100">
        <f t="shared" si="68"/>
        <v>0.99601593624060147</v>
      </c>
      <c r="S140" s="101">
        <f t="shared" si="69"/>
        <v>0.99601593624060147</v>
      </c>
      <c r="T140" s="138"/>
    </row>
    <row r="141" spans="1:20" s="67" customFormat="1" ht="30" customHeight="1" x14ac:dyDescent="0.25">
      <c r="A141" s="47">
        <v>2106</v>
      </c>
      <c r="B141" s="1">
        <v>1900</v>
      </c>
      <c r="C141" s="48">
        <v>1</v>
      </c>
      <c r="D141" s="3"/>
      <c r="E141" s="3"/>
      <c r="F141" s="4"/>
      <c r="G141" s="158" t="s">
        <v>460</v>
      </c>
      <c r="H141" s="18" t="s">
        <v>308</v>
      </c>
      <c r="I141" s="99">
        <f>IFERROR(VLOOKUP(G141,'CONSOLIDADO VIGENCIA'!$C$5:$S$120,17,0),0)</f>
        <v>76344000000</v>
      </c>
      <c r="J141" s="99">
        <f>IFERROR(VLOOKUP(G141,'MES VIGENCIA'!$C$5:$U$113,19,0),0)</f>
        <v>2215607512.6700001</v>
      </c>
      <c r="K141" s="99">
        <f>IFERROR(VLOOKUP(G141,'CONSOLIDADO VIGENCIA'!$C$5:$U$120,19,0),0)</f>
        <v>75791446523.669998</v>
      </c>
      <c r="L141" s="99">
        <f>IFERROR(VLOOKUP(G141,'MES VIGENCIA'!$C$5:$W$113,21,0),0)</f>
        <v>11222393634.67</v>
      </c>
      <c r="M141" s="99">
        <f>IFERROR(VLOOKUP(G141,'CONSOLIDADO VIGENCIA'!$C$5:$W$120,21,0),0)</f>
        <v>75791446523.669998</v>
      </c>
      <c r="N141" s="99">
        <f>IFERROR(VLOOKUP(G141,'MES VIGENCIA'!$C$5:$X$113,22,0),0)</f>
        <v>55553828983.669998</v>
      </c>
      <c r="O141" s="99">
        <f>IFERROR(VLOOKUP(G141,'CONSOLIDADO VIGENCIA'!$C$5:$X$120,22,0),0)</f>
        <v>61051954607.900002</v>
      </c>
      <c r="P141" s="99">
        <f>IFERROR(VLOOKUP(G141,'MES VIGENCIA'!$C$5:$Z$113,24,0),0)</f>
        <v>27245996646.669998</v>
      </c>
      <c r="Q141" s="99">
        <f>IFERROR(VLOOKUP(G141,'CONSOLIDADO VIGENCIA'!$C$5:$Z$120,24,0),0)</f>
        <v>32744122270.900002</v>
      </c>
      <c r="R141" s="137">
        <f t="shared" ref="R141:R142" si="147">IFERROR((M141/I141),0)</f>
        <v>0.99276231954927696</v>
      </c>
      <c r="S141" s="101">
        <f t="shared" ref="S141:S142" si="148">IFERROR((O141/I141),0)</f>
        <v>0.79969551776040027</v>
      </c>
      <c r="T141" s="138"/>
    </row>
    <row r="142" spans="1:20" s="56" customFormat="1" ht="30" customHeight="1" x14ac:dyDescent="0.25">
      <c r="A142" s="42">
        <v>2199</v>
      </c>
      <c r="B142" s="53">
        <v>1900</v>
      </c>
      <c r="C142" s="43">
        <v>1</v>
      </c>
      <c r="D142" s="59"/>
      <c r="E142" s="59"/>
      <c r="F142" s="5"/>
      <c r="G142" s="159" t="s">
        <v>505</v>
      </c>
      <c r="H142" s="60" t="s">
        <v>308</v>
      </c>
      <c r="I142" s="96">
        <f>+I143</f>
        <v>12000000000</v>
      </c>
      <c r="J142" s="96">
        <f t="shared" ref="J142:Q142" si="149">+J143</f>
        <v>-31594956.109999999</v>
      </c>
      <c r="K142" s="96">
        <f t="shared" si="149"/>
        <v>11642858748.5</v>
      </c>
      <c r="L142" s="96">
        <f t="shared" si="149"/>
        <v>4590566896.8900003</v>
      </c>
      <c r="M142" s="96">
        <f t="shared" si="149"/>
        <v>11642858748.5</v>
      </c>
      <c r="N142" s="96">
        <f t="shared" si="149"/>
        <v>10443858748.5</v>
      </c>
      <c r="O142" s="96">
        <f t="shared" si="149"/>
        <v>10443858748.5</v>
      </c>
      <c r="P142" s="96">
        <f t="shared" si="149"/>
        <v>5663525207.9200001</v>
      </c>
      <c r="Q142" s="96">
        <f t="shared" si="149"/>
        <v>5663525207.9200001</v>
      </c>
      <c r="R142" s="97">
        <f t="shared" si="147"/>
        <v>0.97023822904166668</v>
      </c>
      <c r="S142" s="98">
        <f t="shared" si="148"/>
        <v>0.87032156237500002</v>
      </c>
      <c r="T142" s="57"/>
    </row>
    <row r="143" spans="1:20" s="67" customFormat="1" ht="30" customHeight="1" thickBot="1" x14ac:dyDescent="0.3">
      <c r="A143" s="47">
        <v>2199</v>
      </c>
      <c r="B143" s="1">
        <v>1900</v>
      </c>
      <c r="C143" s="48">
        <v>1</v>
      </c>
      <c r="D143" s="3"/>
      <c r="E143" s="3"/>
      <c r="F143" s="4"/>
      <c r="G143" s="158" t="s">
        <v>461</v>
      </c>
      <c r="H143" s="18" t="s">
        <v>308</v>
      </c>
      <c r="I143" s="99">
        <f>IFERROR(VLOOKUP(G143,'CONSOLIDADO VIGENCIA'!$C$5:$S$120,17,0),0)</f>
        <v>12000000000</v>
      </c>
      <c r="J143" s="99">
        <f>IFERROR(VLOOKUP(G143,'MES VIGENCIA'!$C$5:$U$113,19,0),0)</f>
        <v>-31594956.109999999</v>
      </c>
      <c r="K143" s="99">
        <f>IFERROR(VLOOKUP(G143,'CONSOLIDADO VIGENCIA'!$C$5:$U$120,19,0),0)</f>
        <v>11642858748.5</v>
      </c>
      <c r="L143" s="99">
        <f>IFERROR(VLOOKUP(G143,'MES VIGENCIA'!$C$5:$W$113,21,0),0)</f>
        <v>4590566896.8900003</v>
      </c>
      <c r="M143" s="99">
        <f>IFERROR(VLOOKUP(G143,'CONSOLIDADO VIGENCIA'!$C$5:$W$120,21,0),0)</f>
        <v>11642858748.5</v>
      </c>
      <c r="N143" s="99">
        <f>IFERROR(VLOOKUP(G143,'MES VIGENCIA'!$C$5:$X$113,22,0),0)</f>
        <v>10443858748.5</v>
      </c>
      <c r="O143" s="99">
        <f>IFERROR(VLOOKUP(G143,'CONSOLIDADO VIGENCIA'!$C$5:$X$120,22,0),0)</f>
        <v>10443858748.5</v>
      </c>
      <c r="P143" s="99">
        <f>IFERROR(VLOOKUP(G143,'MES VIGENCIA'!$C$5:$Z$113,24,0),0)</f>
        <v>5663525207.9200001</v>
      </c>
      <c r="Q143" s="99">
        <f>IFERROR(VLOOKUP(G143,'CONSOLIDADO VIGENCIA'!$C$5:$Z$120,24,0),0)</f>
        <v>5663525207.9200001</v>
      </c>
      <c r="R143" s="137">
        <f t="shared" si="68"/>
        <v>0.97023822904166668</v>
      </c>
      <c r="S143" s="101">
        <f t="shared" si="69"/>
        <v>0.87032156237500002</v>
      </c>
      <c r="T143" s="138"/>
    </row>
    <row r="144" spans="1:20" s="68" customFormat="1" ht="30" customHeight="1" thickBot="1" x14ac:dyDescent="0.3">
      <c r="A144" s="221" t="s">
        <v>28</v>
      </c>
      <c r="B144" s="222"/>
      <c r="C144" s="222"/>
      <c r="D144" s="222"/>
      <c r="E144" s="222"/>
      <c r="F144" s="222"/>
      <c r="G144" s="222"/>
      <c r="H144" s="223"/>
      <c r="I144" s="107">
        <f t="shared" ref="I144:Q144" si="150">+I9+I134</f>
        <v>602781092000</v>
      </c>
      <c r="J144" s="175">
        <f>+J9+J134</f>
        <v>118515117772.90001</v>
      </c>
      <c r="K144" s="175">
        <f>+K9+K134</f>
        <v>585275070107.64001</v>
      </c>
      <c r="L144" s="175">
        <f t="shared" si="150"/>
        <v>140707622856.75</v>
      </c>
      <c r="M144" s="175">
        <f t="shared" si="150"/>
        <v>585275070107.64001</v>
      </c>
      <c r="N144" s="175">
        <f t="shared" si="150"/>
        <v>230465922985.76001</v>
      </c>
      <c r="O144" s="175">
        <f t="shared" si="150"/>
        <v>560931892281.28003</v>
      </c>
      <c r="P144" s="175">
        <f t="shared" si="150"/>
        <v>185697518541</v>
      </c>
      <c r="Q144" s="175">
        <f t="shared" si="150"/>
        <v>515653302889.52002</v>
      </c>
      <c r="R144" s="108">
        <f t="shared" ref="R144" si="151">IFERROR((M144/I144),0)</f>
        <v>0.97095791137994092</v>
      </c>
      <c r="S144" s="109">
        <f t="shared" ref="S144" si="152">IFERROR((O144/I144),0)</f>
        <v>0.93057313795317265</v>
      </c>
      <c r="T144" s="55"/>
    </row>
    <row r="145" spans="1:20" x14ac:dyDescent="0.2">
      <c r="A145" s="69"/>
      <c r="B145" s="70"/>
      <c r="C145" s="71"/>
      <c r="D145" s="71"/>
      <c r="E145" s="71"/>
      <c r="F145" s="71"/>
      <c r="G145" s="71"/>
      <c r="H145" s="9"/>
      <c r="I145" s="119"/>
      <c r="J145" s="119"/>
      <c r="K145" s="120"/>
      <c r="L145" s="121"/>
      <c r="M145" s="122"/>
      <c r="N145" s="121"/>
      <c r="O145" s="121"/>
      <c r="P145" s="121"/>
      <c r="Q145" s="122"/>
      <c r="R145" s="72"/>
      <c r="S145" s="73"/>
      <c r="T145" s="72"/>
    </row>
    <row r="146" spans="1:20" x14ac:dyDescent="0.2">
      <c r="A146" s="69"/>
      <c r="B146" s="70"/>
      <c r="C146" s="71"/>
      <c r="D146" s="71"/>
      <c r="E146" s="71"/>
      <c r="F146" s="71"/>
      <c r="G146" s="71"/>
      <c r="H146" s="9"/>
      <c r="I146" s="75"/>
      <c r="J146" s="181"/>
      <c r="K146" s="75"/>
      <c r="L146" s="75"/>
      <c r="M146" s="75"/>
      <c r="N146" s="75"/>
      <c r="O146" s="75"/>
      <c r="P146" s="75"/>
      <c r="Q146" s="75"/>
      <c r="R146" s="76"/>
      <c r="S146" s="73"/>
      <c r="T146" s="72"/>
    </row>
    <row r="147" spans="1:20" x14ac:dyDescent="0.2">
      <c r="A147" s="69"/>
      <c r="B147" s="70"/>
      <c r="C147" s="71"/>
      <c r="D147" s="71"/>
      <c r="E147" s="71"/>
      <c r="F147" s="71"/>
      <c r="G147" s="71"/>
      <c r="H147" s="9"/>
      <c r="I147" s="16"/>
      <c r="J147" s="16"/>
      <c r="K147" s="16"/>
      <c r="L147" s="16"/>
      <c r="M147" s="16"/>
      <c r="N147" s="16"/>
      <c r="O147" s="16"/>
      <c r="P147" s="16"/>
      <c r="Q147" s="16"/>
      <c r="R147" s="72"/>
      <c r="S147" s="73"/>
      <c r="T147" s="72"/>
    </row>
    <row r="148" spans="1:20" x14ac:dyDescent="0.2">
      <c r="A148" s="69"/>
      <c r="B148" s="70"/>
      <c r="C148" s="71"/>
      <c r="D148" s="71"/>
      <c r="E148" s="71"/>
      <c r="F148" s="71"/>
      <c r="G148" s="71"/>
      <c r="H148" s="9"/>
      <c r="I148" s="10"/>
      <c r="J148" s="10"/>
      <c r="K148" s="77"/>
      <c r="L148" s="78"/>
      <c r="M148" s="79"/>
      <c r="N148" s="78"/>
      <c r="O148" s="80"/>
      <c r="P148" s="81"/>
      <c r="Q148" s="79"/>
      <c r="R148" s="72"/>
      <c r="S148" s="73"/>
      <c r="T148" s="72"/>
    </row>
    <row r="149" spans="1:20" x14ac:dyDescent="0.2">
      <c r="A149" s="69"/>
      <c r="B149" s="70"/>
      <c r="C149" s="71"/>
      <c r="D149" s="71"/>
      <c r="E149" s="71"/>
      <c r="F149" s="71"/>
      <c r="G149" s="71"/>
      <c r="H149" s="9"/>
      <c r="I149" s="10"/>
      <c r="J149" s="10"/>
      <c r="K149" s="10"/>
      <c r="L149" s="78"/>
      <c r="M149" s="10"/>
      <c r="N149" s="78"/>
      <c r="O149" s="10"/>
      <c r="P149" s="81"/>
      <c r="Q149" s="82"/>
      <c r="R149" s="72"/>
      <c r="S149" s="73"/>
      <c r="T149" s="72"/>
    </row>
    <row r="150" spans="1:20" ht="15.75" x14ac:dyDescent="0.25">
      <c r="A150" s="83"/>
      <c r="B150" s="84"/>
      <c r="C150" s="84"/>
      <c r="D150" s="85"/>
      <c r="E150" s="85"/>
      <c r="F150" s="85"/>
      <c r="G150" s="85"/>
      <c r="H150" s="12"/>
      <c r="I150" s="12"/>
      <c r="J150" s="11"/>
      <c r="K150" s="224"/>
      <c r="L150" s="224"/>
      <c r="M150" s="224"/>
      <c r="N150" s="224"/>
      <c r="O150" s="224"/>
      <c r="P150" s="224"/>
      <c r="Q150" s="224"/>
      <c r="R150" s="72"/>
      <c r="S150" s="73"/>
      <c r="T150" s="72"/>
    </row>
    <row r="151" spans="1:20" ht="15.75" x14ac:dyDescent="0.25">
      <c r="A151" s="225" t="s">
        <v>29</v>
      </c>
      <c r="B151" s="226"/>
      <c r="C151" s="226"/>
      <c r="D151" s="226"/>
      <c r="E151" s="226"/>
      <c r="F151" s="226"/>
      <c r="G151" s="226"/>
      <c r="H151" s="226"/>
      <c r="I151" s="226"/>
      <c r="J151" s="226"/>
      <c r="K151" s="224"/>
      <c r="L151" s="224"/>
      <c r="M151" s="224"/>
      <c r="N151" s="224"/>
      <c r="O151" s="224"/>
      <c r="P151" s="224"/>
      <c r="Q151" s="224"/>
      <c r="R151" s="72"/>
      <c r="S151" s="73"/>
      <c r="T151" s="72"/>
    </row>
    <row r="152" spans="1:20" ht="15.75" thickBot="1" x14ac:dyDescent="0.25">
      <c r="A152" s="216"/>
      <c r="B152" s="217"/>
      <c r="C152" s="217"/>
      <c r="D152" s="86"/>
      <c r="E152" s="86"/>
      <c r="F152" s="86"/>
      <c r="G152" s="86"/>
      <c r="H152" s="13"/>
      <c r="I152" s="14"/>
      <c r="J152" s="14"/>
      <c r="K152" s="14"/>
      <c r="L152" s="15"/>
      <c r="M152" s="15"/>
      <c r="N152" s="15"/>
      <c r="O152" s="15"/>
      <c r="P152" s="15"/>
      <c r="Q152" s="15"/>
      <c r="R152" s="87"/>
      <c r="S152" s="88"/>
      <c r="T152" s="72"/>
    </row>
    <row r="154" spans="1:20" x14ac:dyDescent="0.2">
      <c r="I154" s="91"/>
      <c r="J154" s="92"/>
      <c r="K154" s="91"/>
      <c r="L154" s="91"/>
      <c r="M154" s="91"/>
      <c r="N154" s="91"/>
      <c r="O154" s="91"/>
      <c r="P154" s="91"/>
      <c r="Q154" s="91"/>
    </row>
    <row r="155" spans="1:20" x14ac:dyDescent="0.2">
      <c r="I155" s="91"/>
      <c r="J155" s="91"/>
      <c r="K155" s="91"/>
      <c r="L155" s="91"/>
      <c r="M155" s="91"/>
      <c r="N155" s="91"/>
      <c r="O155" s="91"/>
      <c r="P155" s="91"/>
      <c r="Q155" s="91"/>
    </row>
    <row r="156" spans="1:20" x14ac:dyDescent="0.2">
      <c r="I156" s="91"/>
      <c r="J156" s="91"/>
      <c r="K156" s="91"/>
      <c r="L156" s="91"/>
      <c r="M156" s="91"/>
      <c r="N156" s="91"/>
      <c r="O156" s="91"/>
      <c r="P156" s="91"/>
      <c r="Q156" s="91"/>
    </row>
    <row r="157" spans="1:20" x14ac:dyDescent="0.2">
      <c r="I157" s="91"/>
      <c r="J157" s="91"/>
      <c r="K157" s="91"/>
      <c r="L157" s="91"/>
      <c r="M157" s="91"/>
      <c r="N157" s="91"/>
      <c r="O157" s="91"/>
      <c r="P157" s="91"/>
      <c r="Q157" s="91"/>
    </row>
    <row r="158" spans="1:20" x14ac:dyDescent="0.2">
      <c r="I158" s="91"/>
      <c r="J158" s="91"/>
      <c r="K158" s="91"/>
      <c r="L158" s="91"/>
      <c r="M158" s="91"/>
      <c r="N158" s="91"/>
      <c r="O158" s="91"/>
      <c r="P158" s="91"/>
      <c r="Q158" s="91"/>
    </row>
    <row r="159" spans="1:20" x14ac:dyDescent="0.2">
      <c r="I159" s="91"/>
      <c r="J159" s="91"/>
      <c r="K159" s="91"/>
      <c r="L159" s="91"/>
      <c r="M159" s="91"/>
      <c r="N159" s="91"/>
      <c r="O159" s="91"/>
      <c r="P159" s="91"/>
      <c r="Q159" s="91"/>
    </row>
    <row r="160" spans="1:20" x14ac:dyDescent="0.2">
      <c r="I160" s="91"/>
      <c r="J160" s="91"/>
      <c r="K160" s="91"/>
      <c r="L160" s="91"/>
      <c r="M160" s="91"/>
      <c r="N160" s="91"/>
      <c r="O160" s="91"/>
      <c r="P160" s="91"/>
      <c r="Q160" s="91"/>
    </row>
    <row r="161" spans="1:17" x14ac:dyDescent="0.2">
      <c r="I161" s="91"/>
      <c r="J161" s="91"/>
      <c r="K161" s="91"/>
      <c r="L161" s="91"/>
      <c r="M161" s="91"/>
      <c r="N161" s="91"/>
      <c r="O161" s="91"/>
      <c r="P161" s="91"/>
      <c r="Q161" s="91"/>
    </row>
    <row r="162" spans="1:17" x14ac:dyDescent="0.2">
      <c r="I162" s="91"/>
      <c r="J162" s="91"/>
      <c r="K162" s="91"/>
      <c r="L162" s="91"/>
      <c r="M162" s="91"/>
      <c r="N162" s="91"/>
      <c r="O162" s="91"/>
      <c r="P162" s="91"/>
      <c r="Q162" s="91"/>
    </row>
    <row r="163" spans="1:17" x14ac:dyDescent="0.2">
      <c r="I163" s="91"/>
      <c r="J163" s="91"/>
      <c r="K163" s="91"/>
      <c r="L163" s="91"/>
      <c r="M163" s="91"/>
      <c r="N163" s="91"/>
      <c r="O163" s="91"/>
      <c r="P163" s="91"/>
      <c r="Q163" s="91"/>
    </row>
    <row r="164" spans="1:17" x14ac:dyDescent="0.2">
      <c r="I164" s="91"/>
      <c r="J164" s="91"/>
      <c r="K164" s="91"/>
      <c r="L164" s="91"/>
      <c r="M164" s="91"/>
      <c r="N164" s="91"/>
      <c r="O164" s="91"/>
      <c r="P164" s="91"/>
      <c r="Q164" s="91"/>
    </row>
    <row r="165" spans="1:17" x14ac:dyDescent="0.2">
      <c r="A165" s="74"/>
      <c r="B165" s="74"/>
      <c r="C165" s="74"/>
      <c r="D165" s="74"/>
      <c r="E165" s="74"/>
      <c r="F165" s="74"/>
      <c r="G165" s="74"/>
      <c r="H165" s="74"/>
      <c r="I165" s="91"/>
      <c r="J165" s="91"/>
      <c r="K165" s="91"/>
      <c r="L165" s="91"/>
      <c r="M165" s="91"/>
      <c r="N165" s="91"/>
      <c r="O165" s="91"/>
      <c r="P165" s="91"/>
      <c r="Q165" s="91"/>
    </row>
    <row r="166" spans="1:17" x14ac:dyDescent="0.2">
      <c r="A166" s="74"/>
      <c r="B166" s="74"/>
      <c r="C166" s="74"/>
      <c r="D166" s="74"/>
      <c r="E166" s="74"/>
      <c r="F166" s="74"/>
      <c r="G166" s="74"/>
      <c r="H166" s="74"/>
      <c r="I166" s="91"/>
      <c r="J166" s="91"/>
      <c r="K166" s="91"/>
      <c r="L166" s="91"/>
      <c r="M166" s="91"/>
      <c r="N166" s="91"/>
      <c r="O166" s="91"/>
      <c r="P166" s="91"/>
      <c r="Q166" s="91"/>
    </row>
  </sheetData>
  <autoFilter ref="A8:U144"/>
  <mergeCells count="27">
    <mergeCell ref="A152:C152"/>
    <mergeCell ref="A134:H134"/>
    <mergeCell ref="A144:H144"/>
    <mergeCell ref="K150:Q150"/>
    <mergeCell ref="A151:J151"/>
    <mergeCell ref="K151:Q151"/>
    <mergeCell ref="A9:H9"/>
    <mergeCell ref="N5:N8"/>
    <mergeCell ref="O5:O8"/>
    <mergeCell ref="P5:P8"/>
    <mergeCell ref="Q5:Q8"/>
    <mergeCell ref="D7:D8"/>
    <mergeCell ref="M5:M8"/>
    <mergeCell ref="H6:H8"/>
    <mergeCell ref="A1:S1"/>
    <mergeCell ref="A2:S2"/>
    <mergeCell ref="A3:S3"/>
    <mergeCell ref="R5:R8"/>
    <mergeCell ref="S5:S8"/>
    <mergeCell ref="A5:H5"/>
    <mergeCell ref="I5:I8"/>
    <mergeCell ref="J5:J8"/>
    <mergeCell ref="K5:K8"/>
    <mergeCell ref="L5:L8"/>
    <mergeCell ref="A7:A8"/>
    <mergeCell ref="B7:B8"/>
    <mergeCell ref="C7:C8"/>
  </mergeCells>
  <printOptions horizontalCentered="1" verticalCentered="1"/>
  <pageMargins left="0.98425196850393704" right="0.19685039370078741" top="0.27559055118110237" bottom="0.27559055118110237" header="0" footer="0"/>
  <pageSetup scale="53" fitToHeight="3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6"/>
  <sheetViews>
    <sheetView showGridLines="0" topLeftCell="F1" workbookViewId="0">
      <pane ySplit="4" topLeftCell="A32" activePane="bottomLeft" state="frozen"/>
      <selection pane="bottomLeft" activeCell="V5" sqref="V5"/>
    </sheetView>
  </sheetViews>
  <sheetFormatPr baseColWidth="10" defaultColWidth="11.42578125" defaultRowHeight="15" x14ac:dyDescent="0.25"/>
  <cols>
    <col min="1" max="1" width="13.42578125" style="112" customWidth="1"/>
    <col min="2" max="2" width="27" style="112" customWidth="1"/>
    <col min="3" max="3" width="21.5703125" style="112" customWidth="1"/>
    <col min="4" max="11" width="5.42578125" style="112" customWidth="1"/>
    <col min="12" max="12" width="9.5703125" style="112" customWidth="1"/>
    <col min="13" max="13" width="8" style="112" customWidth="1"/>
    <col min="14" max="14" width="9.5703125" style="112" customWidth="1"/>
    <col min="15" max="15" width="27.5703125" style="112" customWidth="1"/>
    <col min="16" max="26" width="18.85546875" style="112" customWidth="1"/>
    <col min="27" max="27" width="0" style="112" hidden="1" customWidth="1"/>
    <col min="28" max="28" width="0.42578125" style="112" customWidth="1"/>
    <col min="29" max="16384" width="11.42578125" style="112"/>
  </cols>
  <sheetData>
    <row r="1" spans="1:26" x14ac:dyDescent="0.25">
      <c r="A1" s="110" t="s">
        <v>311</v>
      </c>
      <c r="B1" s="110">
        <v>2016</v>
      </c>
      <c r="C1" s="111" t="s">
        <v>128</v>
      </c>
      <c r="D1" s="111" t="s">
        <v>128</v>
      </c>
      <c r="E1" s="111" t="s">
        <v>128</v>
      </c>
      <c r="F1" s="111" t="s">
        <v>128</v>
      </c>
      <c r="G1" s="111" t="s">
        <v>128</v>
      </c>
      <c r="H1" s="111" t="s">
        <v>128</v>
      </c>
      <c r="I1" s="111" t="s">
        <v>128</v>
      </c>
      <c r="J1" s="111" t="s">
        <v>128</v>
      </c>
      <c r="K1" s="111" t="s">
        <v>128</v>
      </c>
      <c r="L1" s="111" t="s">
        <v>128</v>
      </c>
      <c r="M1" s="111" t="s">
        <v>128</v>
      </c>
      <c r="N1" s="111" t="s">
        <v>128</v>
      </c>
      <c r="O1" s="111" t="s">
        <v>128</v>
      </c>
      <c r="P1" s="111" t="s">
        <v>128</v>
      </c>
      <c r="Q1" s="111" t="s">
        <v>128</v>
      </c>
      <c r="R1" s="111" t="s">
        <v>128</v>
      </c>
      <c r="S1" s="111" t="s">
        <v>128</v>
      </c>
      <c r="T1" s="111" t="s">
        <v>128</v>
      </c>
      <c r="U1" s="111" t="s">
        <v>128</v>
      </c>
      <c r="V1" s="111" t="s">
        <v>128</v>
      </c>
      <c r="W1" s="111" t="s">
        <v>128</v>
      </c>
      <c r="X1" s="111" t="s">
        <v>128</v>
      </c>
      <c r="Y1" s="111" t="s">
        <v>128</v>
      </c>
      <c r="Z1" s="111" t="s">
        <v>128</v>
      </c>
    </row>
    <row r="2" spans="1:26" x14ac:dyDescent="0.25">
      <c r="A2" s="110" t="s">
        <v>312</v>
      </c>
      <c r="B2" s="110" t="s">
        <v>313</v>
      </c>
      <c r="C2" s="111" t="s">
        <v>128</v>
      </c>
      <c r="D2" s="111" t="s">
        <v>128</v>
      </c>
      <c r="E2" s="111" t="s">
        <v>128</v>
      </c>
      <c r="F2" s="111" t="s">
        <v>128</v>
      </c>
      <c r="G2" s="111" t="s">
        <v>128</v>
      </c>
      <c r="H2" s="111" t="s">
        <v>128</v>
      </c>
      <c r="I2" s="111" t="s">
        <v>128</v>
      </c>
      <c r="J2" s="111" t="s">
        <v>128</v>
      </c>
      <c r="K2" s="111" t="s">
        <v>128</v>
      </c>
      <c r="L2" s="111" t="s">
        <v>128</v>
      </c>
      <c r="M2" s="111" t="s">
        <v>128</v>
      </c>
      <c r="N2" s="111" t="s">
        <v>128</v>
      </c>
      <c r="O2" s="111" t="s">
        <v>128</v>
      </c>
      <c r="P2" s="111" t="s">
        <v>128</v>
      </c>
      <c r="Q2" s="111" t="s">
        <v>128</v>
      </c>
      <c r="R2" s="111" t="s">
        <v>128</v>
      </c>
      <c r="S2" s="111" t="s">
        <v>128</v>
      </c>
      <c r="T2" s="111" t="s">
        <v>128</v>
      </c>
      <c r="U2" s="111" t="s">
        <v>128</v>
      </c>
      <c r="V2" s="111" t="s">
        <v>128</v>
      </c>
      <c r="W2" s="111" t="s">
        <v>128</v>
      </c>
      <c r="X2" s="111" t="s">
        <v>128</v>
      </c>
      <c r="Y2" s="111" t="s">
        <v>128</v>
      </c>
      <c r="Z2" s="111" t="s">
        <v>128</v>
      </c>
    </row>
    <row r="3" spans="1:26" x14ac:dyDescent="0.25">
      <c r="A3" s="110"/>
      <c r="B3" s="110"/>
      <c r="C3" s="111" t="s">
        <v>128</v>
      </c>
      <c r="D3" s="111" t="s">
        <v>128</v>
      </c>
      <c r="E3" s="111" t="s">
        <v>128</v>
      </c>
      <c r="F3" s="111" t="s">
        <v>128</v>
      </c>
      <c r="G3" s="111" t="s">
        <v>128</v>
      </c>
      <c r="H3" s="111" t="s">
        <v>128</v>
      </c>
      <c r="I3" s="111" t="s">
        <v>128</v>
      </c>
      <c r="J3" s="111" t="s">
        <v>128</v>
      </c>
      <c r="K3" s="111" t="s">
        <v>128</v>
      </c>
      <c r="L3" s="111" t="s">
        <v>128</v>
      </c>
      <c r="M3" s="111" t="s">
        <v>128</v>
      </c>
      <c r="N3" s="111" t="s">
        <v>128</v>
      </c>
      <c r="O3" s="111" t="s">
        <v>128</v>
      </c>
      <c r="P3" s="111" t="s">
        <v>128</v>
      </c>
      <c r="Q3" s="111" t="s">
        <v>128</v>
      </c>
      <c r="R3" s="111" t="s">
        <v>128</v>
      </c>
      <c r="S3" s="111" t="s">
        <v>128</v>
      </c>
      <c r="T3" s="111" t="s">
        <v>128</v>
      </c>
      <c r="U3" s="111" t="s">
        <v>128</v>
      </c>
      <c r="V3" s="111" t="s">
        <v>128</v>
      </c>
      <c r="W3" s="111" t="s">
        <v>128</v>
      </c>
      <c r="X3" s="111" t="s">
        <v>128</v>
      </c>
      <c r="Y3" s="111" t="s">
        <v>128</v>
      </c>
      <c r="Z3" s="111" t="s">
        <v>128</v>
      </c>
    </row>
    <row r="4" spans="1:26" ht="31.5" customHeight="1" x14ac:dyDescent="0.25">
      <c r="A4" s="110" t="s">
        <v>315</v>
      </c>
      <c r="B4" s="110" t="s">
        <v>316</v>
      </c>
      <c r="C4" s="110" t="s">
        <v>317</v>
      </c>
      <c r="D4" s="110" t="s">
        <v>318</v>
      </c>
      <c r="E4" s="110" t="s">
        <v>3</v>
      </c>
      <c r="F4" s="110" t="s">
        <v>319</v>
      </c>
      <c r="G4" s="110" t="s">
        <v>320</v>
      </c>
      <c r="H4" s="110" t="s">
        <v>321</v>
      </c>
      <c r="I4" s="110" t="s">
        <v>322</v>
      </c>
      <c r="J4" s="110" t="s">
        <v>323</v>
      </c>
      <c r="K4" s="110" t="s">
        <v>324</v>
      </c>
      <c r="L4" s="110" t="s">
        <v>325</v>
      </c>
      <c r="M4" s="110" t="s">
        <v>326</v>
      </c>
      <c r="N4" s="110" t="s">
        <v>327</v>
      </c>
      <c r="O4" s="110" t="s">
        <v>328</v>
      </c>
      <c r="P4" s="110" t="s">
        <v>329</v>
      </c>
      <c r="Q4" s="110" t="s">
        <v>330</v>
      </c>
      <c r="R4" s="110" t="s">
        <v>331</v>
      </c>
      <c r="S4" s="110" t="s">
        <v>332</v>
      </c>
      <c r="T4" s="110" t="s">
        <v>333</v>
      </c>
      <c r="U4" s="110" t="s">
        <v>334</v>
      </c>
      <c r="V4" s="110" t="s">
        <v>335</v>
      </c>
      <c r="W4" s="110" t="s">
        <v>336</v>
      </c>
      <c r="X4" s="110" t="s">
        <v>337</v>
      </c>
      <c r="Y4" s="110" t="s">
        <v>338</v>
      </c>
      <c r="Z4" s="110" t="s">
        <v>339</v>
      </c>
    </row>
    <row r="5" spans="1:26" s="118" customFormat="1" ht="22.5" x14ac:dyDescent="0.25">
      <c r="A5" s="114" t="s">
        <v>340</v>
      </c>
      <c r="B5" s="115" t="s">
        <v>341</v>
      </c>
      <c r="C5" s="116" t="s">
        <v>342</v>
      </c>
      <c r="D5" s="114" t="s">
        <v>150</v>
      </c>
      <c r="E5" s="114" t="s">
        <v>42</v>
      </c>
      <c r="F5" s="114" t="s">
        <v>343</v>
      </c>
      <c r="G5" s="114" t="s">
        <v>42</v>
      </c>
      <c r="H5" s="114" t="s">
        <v>42</v>
      </c>
      <c r="I5" s="114"/>
      <c r="J5" s="114"/>
      <c r="K5" s="114"/>
      <c r="L5" s="114" t="s">
        <v>344</v>
      </c>
      <c r="M5" s="114" t="s">
        <v>19</v>
      </c>
      <c r="N5" s="114" t="s">
        <v>345</v>
      </c>
      <c r="O5" s="162" t="s">
        <v>283</v>
      </c>
      <c r="P5" s="117">
        <v>10359111000</v>
      </c>
      <c r="Q5" s="117">
        <v>130000000</v>
      </c>
      <c r="R5" s="117">
        <v>0</v>
      </c>
      <c r="S5" s="117">
        <v>10489111000</v>
      </c>
      <c r="T5" s="117">
        <v>0</v>
      </c>
      <c r="U5" s="117">
        <v>10431657512</v>
      </c>
      <c r="V5" s="117">
        <v>57453488</v>
      </c>
      <c r="W5" s="117">
        <v>10431657512</v>
      </c>
      <c r="X5" s="117">
        <v>10431657512</v>
      </c>
      <c r="Y5" s="117">
        <v>10347893928</v>
      </c>
      <c r="Z5" s="117">
        <v>10347893928</v>
      </c>
    </row>
    <row r="6" spans="1:26" s="118" customFormat="1" ht="22.5" x14ac:dyDescent="0.25">
      <c r="A6" s="114" t="s">
        <v>340</v>
      </c>
      <c r="B6" s="115" t="s">
        <v>341</v>
      </c>
      <c r="C6" s="116" t="s">
        <v>347</v>
      </c>
      <c r="D6" s="114" t="s">
        <v>150</v>
      </c>
      <c r="E6" s="114" t="s">
        <v>42</v>
      </c>
      <c r="F6" s="114" t="s">
        <v>343</v>
      </c>
      <c r="G6" s="114" t="s">
        <v>42</v>
      </c>
      <c r="H6" s="114" t="s">
        <v>235</v>
      </c>
      <c r="I6" s="114"/>
      <c r="J6" s="114"/>
      <c r="K6" s="114"/>
      <c r="L6" s="114" t="s">
        <v>344</v>
      </c>
      <c r="M6" s="114" t="s">
        <v>19</v>
      </c>
      <c r="N6" s="114" t="s">
        <v>345</v>
      </c>
      <c r="O6" s="162" t="s">
        <v>236</v>
      </c>
      <c r="P6" s="117">
        <v>3367720000</v>
      </c>
      <c r="Q6" s="117">
        <v>0</v>
      </c>
      <c r="R6" s="117">
        <v>914000000</v>
      </c>
      <c r="S6" s="117">
        <v>2453720000</v>
      </c>
      <c r="T6" s="117">
        <v>0</v>
      </c>
      <c r="U6" s="117">
        <v>1775337182</v>
      </c>
      <c r="V6" s="117">
        <v>678382818</v>
      </c>
      <c r="W6" s="117">
        <v>1775337182</v>
      </c>
      <c r="X6" s="117">
        <v>1775337182</v>
      </c>
      <c r="Y6" s="117">
        <v>1775337182</v>
      </c>
      <c r="Z6" s="117">
        <v>1775337182</v>
      </c>
    </row>
    <row r="7" spans="1:26" s="118" customFormat="1" ht="22.5" x14ac:dyDescent="0.25">
      <c r="A7" s="114" t="s">
        <v>340</v>
      </c>
      <c r="B7" s="115" t="s">
        <v>341</v>
      </c>
      <c r="C7" s="116" t="s">
        <v>348</v>
      </c>
      <c r="D7" s="114" t="s">
        <v>150</v>
      </c>
      <c r="E7" s="114" t="s">
        <v>42</v>
      </c>
      <c r="F7" s="114" t="s">
        <v>343</v>
      </c>
      <c r="G7" s="114" t="s">
        <v>42</v>
      </c>
      <c r="H7" s="114" t="s">
        <v>239</v>
      </c>
      <c r="I7" s="114"/>
      <c r="J7" s="114"/>
      <c r="K7" s="114"/>
      <c r="L7" s="114" t="s">
        <v>344</v>
      </c>
      <c r="M7" s="114" t="s">
        <v>19</v>
      </c>
      <c r="N7" s="114" t="s">
        <v>345</v>
      </c>
      <c r="O7" s="162" t="s">
        <v>240</v>
      </c>
      <c r="P7" s="117">
        <v>3270950000</v>
      </c>
      <c r="Q7" s="117">
        <v>0</v>
      </c>
      <c r="R7" s="117">
        <v>0</v>
      </c>
      <c r="S7" s="117">
        <v>3270950000</v>
      </c>
      <c r="T7" s="117">
        <v>0</v>
      </c>
      <c r="U7" s="117">
        <v>2419066625</v>
      </c>
      <c r="V7" s="117">
        <v>851883375</v>
      </c>
      <c r="W7" s="117">
        <v>2419066625</v>
      </c>
      <c r="X7" s="117">
        <v>2419066625</v>
      </c>
      <c r="Y7" s="117">
        <v>2419066625</v>
      </c>
      <c r="Z7" s="117">
        <v>2419066625</v>
      </c>
    </row>
    <row r="8" spans="1:26" s="118" customFormat="1" ht="33.75" x14ac:dyDescent="0.25">
      <c r="A8" s="114" t="s">
        <v>340</v>
      </c>
      <c r="B8" s="115" t="s">
        <v>341</v>
      </c>
      <c r="C8" s="116" t="s">
        <v>350</v>
      </c>
      <c r="D8" s="114" t="s">
        <v>150</v>
      </c>
      <c r="E8" s="114" t="s">
        <v>42</v>
      </c>
      <c r="F8" s="114" t="s">
        <v>343</v>
      </c>
      <c r="G8" s="114" t="s">
        <v>42</v>
      </c>
      <c r="H8" s="114" t="s">
        <v>244</v>
      </c>
      <c r="I8" s="114"/>
      <c r="J8" s="114"/>
      <c r="K8" s="114"/>
      <c r="L8" s="114" t="s">
        <v>344</v>
      </c>
      <c r="M8" s="114" t="s">
        <v>19</v>
      </c>
      <c r="N8" s="114" t="s">
        <v>345</v>
      </c>
      <c r="O8" s="162" t="s">
        <v>245</v>
      </c>
      <c r="P8" s="117">
        <v>109194000</v>
      </c>
      <c r="Q8" s="117">
        <v>455000000</v>
      </c>
      <c r="R8" s="117">
        <v>0</v>
      </c>
      <c r="S8" s="117">
        <v>564194000</v>
      </c>
      <c r="T8" s="117">
        <v>0</v>
      </c>
      <c r="U8" s="117">
        <v>191129425</v>
      </c>
      <c r="V8" s="117">
        <v>373064575</v>
      </c>
      <c r="W8" s="117">
        <v>191129425</v>
      </c>
      <c r="X8" s="117">
        <v>191129425</v>
      </c>
      <c r="Y8" s="117">
        <v>187916501</v>
      </c>
      <c r="Z8" s="117">
        <v>187916501</v>
      </c>
    </row>
    <row r="9" spans="1:26" s="118" customFormat="1" ht="22.5" x14ac:dyDescent="0.25">
      <c r="A9" s="114" t="s">
        <v>340</v>
      </c>
      <c r="B9" s="115" t="s">
        <v>341</v>
      </c>
      <c r="C9" s="116" t="s">
        <v>398</v>
      </c>
      <c r="D9" s="114" t="s">
        <v>150</v>
      </c>
      <c r="E9" s="114" t="s">
        <v>42</v>
      </c>
      <c r="F9" s="114" t="s">
        <v>343</v>
      </c>
      <c r="G9" s="114" t="s">
        <v>42</v>
      </c>
      <c r="H9" s="114" t="s">
        <v>363</v>
      </c>
      <c r="I9" s="114"/>
      <c r="J9" s="114"/>
      <c r="K9" s="114"/>
      <c r="L9" s="114" t="s">
        <v>344</v>
      </c>
      <c r="M9" s="114" t="s">
        <v>19</v>
      </c>
      <c r="N9" s="114" t="s">
        <v>345</v>
      </c>
      <c r="O9" s="162" t="s">
        <v>399</v>
      </c>
      <c r="P9" s="117">
        <v>1439651000</v>
      </c>
      <c r="Q9" s="117">
        <v>0</v>
      </c>
      <c r="R9" s="117">
        <v>0</v>
      </c>
      <c r="S9" s="117">
        <v>1439651000</v>
      </c>
      <c r="T9" s="117">
        <v>1439651000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</row>
    <row r="10" spans="1:26" s="118" customFormat="1" ht="22.5" x14ac:dyDescent="0.25">
      <c r="A10" s="114" t="s">
        <v>340</v>
      </c>
      <c r="B10" s="115" t="s">
        <v>341</v>
      </c>
      <c r="C10" s="116" t="s">
        <v>351</v>
      </c>
      <c r="D10" s="114" t="s">
        <v>150</v>
      </c>
      <c r="E10" s="114" t="s">
        <v>42</v>
      </c>
      <c r="F10" s="114" t="s">
        <v>343</v>
      </c>
      <c r="G10" s="114" t="s">
        <v>237</v>
      </c>
      <c r="H10" s="114"/>
      <c r="I10" s="114"/>
      <c r="J10" s="114"/>
      <c r="K10" s="114"/>
      <c r="L10" s="114" t="s">
        <v>344</v>
      </c>
      <c r="M10" s="114" t="s">
        <v>19</v>
      </c>
      <c r="N10" s="114" t="s">
        <v>345</v>
      </c>
      <c r="O10" s="162" t="s">
        <v>18</v>
      </c>
      <c r="P10" s="117">
        <v>1573836000</v>
      </c>
      <c r="Q10" s="117">
        <v>0</v>
      </c>
      <c r="R10" s="117">
        <v>0</v>
      </c>
      <c r="S10" s="117">
        <v>1573836000</v>
      </c>
      <c r="T10" s="117">
        <v>0</v>
      </c>
      <c r="U10" s="117">
        <v>1522705084</v>
      </c>
      <c r="V10" s="117">
        <v>51130916</v>
      </c>
      <c r="W10" s="117">
        <v>1522705084</v>
      </c>
      <c r="X10" s="117">
        <v>1517705084</v>
      </c>
      <c r="Y10" s="117">
        <v>1365019344</v>
      </c>
      <c r="Z10" s="117">
        <v>1365019344</v>
      </c>
    </row>
    <row r="11" spans="1:26" s="118" customFormat="1" ht="33.75" x14ac:dyDescent="0.25">
      <c r="A11" s="114" t="s">
        <v>340</v>
      </c>
      <c r="B11" s="115" t="s">
        <v>341</v>
      </c>
      <c r="C11" s="116" t="s">
        <v>355</v>
      </c>
      <c r="D11" s="114" t="s">
        <v>150</v>
      </c>
      <c r="E11" s="114" t="s">
        <v>42</v>
      </c>
      <c r="F11" s="114" t="s">
        <v>343</v>
      </c>
      <c r="G11" s="114" t="s">
        <v>239</v>
      </c>
      <c r="H11" s="114"/>
      <c r="I11" s="114"/>
      <c r="J11" s="114"/>
      <c r="K11" s="114"/>
      <c r="L11" s="114" t="s">
        <v>344</v>
      </c>
      <c r="M11" s="114" t="s">
        <v>19</v>
      </c>
      <c r="N11" s="114" t="s">
        <v>345</v>
      </c>
      <c r="O11" s="162" t="s">
        <v>251</v>
      </c>
      <c r="P11" s="117">
        <v>4721470000</v>
      </c>
      <c r="Q11" s="117">
        <v>329000000</v>
      </c>
      <c r="R11" s="117">
        <v>0</v>
      </c>
      <c r="S11" s="117">
        <v>5050470000</v>
      </c>
      <c r="T11" s="117">
        <v>0</v>
      </c>
      <c r="U11" s="117">
        <v>4961593620.6300001</v>
      </c>
      <c r="V11" s="117">
        <v>88876379.370000005</v>
      </c>
      <c r="W11" s="117">
        <v>4961593620.6300001</v>
      </c>
      <c r="X11" s="117">
        <v>4961593620.6300001</v>
      </c>
      <c r="Y11" s="117">
        <v>4501119932.6300001</v>
      </c>
      <c r="Z11" s="117">
        <v>4501119932.6300001</v>
      </c>
    </row>
    <row r="12" spans="1:26" s="118" customFormat="1" ht="22.5" x14ac:dyDescent="0.25">
      <c r="A12" s="114" t="s">
        <v>340</v>
      </c>
      <c r="B12" s="115" t="s">
        <v>341</v>
      </c>
      <c r="C12" s="116" t="s">
        <v>356</v>
      </c>
      <c r="D12" s="114" t="s">
        <v>150</v>
      </c>
      <c r="E12" s="114" t="s">
        <v>237</v>
      </c>
      <c r="F12" s="114" t="s">
        <v>343</v>
      </c>
      <c r="G12" s="114" t="s">
        <v>246</v>
      </c>
      <c r="H12" s="114"/>
      <c r="I12" s="114"/>
      <c r="J12" s="114"/>
      <c r="K12" s="114"/>
      <c r="L12" s="114" t="s">
        <v>344</v>
      </c>
      <c r="M12" s="114" t="s">
        <v>19</v>
      </c>
      <c r="N12" s="114" t="s">
        <v>345</v>
      </c>
      <c r="O12" s="162" t="s">
        <v>257</v>
      </c>
      <c r="P12" s="117">
        <v>886066000</v>
      </c>
      <c r="Q12" s="117">
        <v>0</v>
      </c>
      <c r="R12" s="117">
        <v>0</v>
      </c>
      <c r="S12" s="117">
        <v>886066000</v>
      </c>
      <c r="T12" s="117">
        <v>0</v>
      </c>
      <c r="U12" s="117">
        <v>350799968</v>
      </c>
      <c r="V12" s="117">
        <v>535266032</v>
      </c>
      <c r="W12" s="117">
        <v>350799968</v>
      </c>
      <c r="X12" s="117">
        <v>350798446</v>
      </c>
      <c r="Y12" s="117">
        <v>349226983</v>
      </c>
      <c r="Z12" s="117">
        <v>349226983</v>
      </c>
    </row>
    <row r="13" spans="1:26" s="118" customFormat="1" ht="22.5" x14ac:dyDescent="0.25">
      <c r="A13" s="114" t="s">
        <v>340</v>
      </c>
      <c r="B13" s="115" t="s">
        <v>341</v>
      </c>
      <c r="C13" s="116" t="s">
        <v>359</v>
      </c>
      <c r="D13" s="114" t="s">
        <v>150</v>
      </c>
      <c r="E13" s="114" t="s">
        <v>237</v>
      </c>
      <c r="F13" s="114" t="s">
        <v>343</v>
      </c>
      <c r="G13" s="114" t="s">
        <v>235</v>
      </c>
      <c r="H13" s="114"/>
      <c r="I13" s="114"/>
      <c r="J13" s="114"/>
      <c r="K13" s="114"/>
      <c r="L13" s="114" t="s">
        <v>344</v>
      </c>
      <c r="M13" s="114" t="s">
        <v>19</v>
      </c>
      <c r="N13" s="114" t="s">
        <v>345</v>
      </c>
      <c r="O13" s="162" t="s">
        <v>22</v>
      </c>
      <c r="P13" s="117">
        <v>7418666000</v>
      </c>
      <c r="Q13" s="117">
        <v>0</v>
      </c>
      <c r="R13" s="117">
        <v>0</v>
      </c>
      <c r="S13" s="117">
        <v>7418666000</v>
      </c>
      <c r="T13" s="117">
        <v>0</v>
      </c>
      <c r="U13" s="117">
        <v>6917702467.6099997</v>
      </c>
      <c r="V13" s="117">
        <v>500963532.38999999</v>
      </c>
      <c r="W13" s="117">
        <v>6917702467.6099997</v>
      </c>
      <c r="X13" s="117">
        <v>5978155312</v>
      </c>
      <c r="Y13" s="117">
        <v>5686809111</v>
      </c>
      <c r="Z13" s="117">
        <v>5686809111</v>
      </c>
    </row>
    <row r="14" spans="1:26" s="118" customFormat="1" ht="22.5" x14ac:dyDescent="0.25">
      <c r="A14" s="114" t="s">
        <v>340</v>
      </c>
      <c r="B14" s="115" t="s">
        <v>341</v>
      </c>
      <c r="C14" s="116" t="s">
        <v>223</v>
      </c>
      <c r="D14" s="114" t="s">
        <v>150</v>
      </c>
      <c r="E14" s="114" t="s">
        <v>246</v>
      </c>
      <c r="F14" s="114" t="s">
        <v>237</v>
      </c>
      <c r="G14" s="114" t="s">
        <v>42</v>
      </c>
      <c r="H14" s="114" t="s">
        <v>42</v>
      </c>
      <c r="I14" s="114"/>
      <c r="J14" s="114"/>
      <c r="K14" s="114"/>
      <c r="L14" s="114" t="s">
        <v>344</v>
      </c>
      <c r="M14" s="114" t="s">
        <v>19</v>
      </c>
      <c r="N14" s="114" t="s">
        <v>345</v>
      </c>
      <c r="O14" s="162" t="s">
        <v>129</v>
      </c>
      <c r="P14" s="117">
        <v>2623440000</v>
      </c>
      <c r="Q14" s="117">
        <v>0</v>
      </c>
      <c r="R14" s="117">
        <v>0</v>
      </c>
      <c r="S14" s="117">
        <v>2623440000</v>
      </c>
      <c r="T14" s="117">
        <v>0</v>
      </c>
      <c r="U14" s="117">
        <v>612762256</v>
      </c>
      <c r="V14" s="117">
        <v>2010677744</v>
      </c>
      <c r="W14" s="117">
        <v>612762256</v>
      </c>
      <c r="X14" s="117">
        <v>612762256</v>
      </c>
      <c r="Y14" s="117">
        <v>612762256</v>
      </c>
      <c r="Z14" s="117">
        <v>612762256</v>
      </c>
    </row>
    <row r="15" spans="1:26" s="118" customFormat="1" ht="22.5" x14ac:dyDescent="0.25">
      <c r="A15" s="114" t="s">
        <v>340</v>
      </c>
      <c r="B15" s="115" t="s">
        <v>341</v>
      </c>
      <c r="C15" s="116" t="s">
        <v>426</v>
      </c>
      <c r="D15" s="114" t="s">
        <v>150</v>
      </c>
      <c r="E15" s="114" t="s">
        <v>246</v>
      </c>
      <c r="F15" s="114" t="s">
        <v>237</v>
      </c>
      <c r="G15" s="114" t="s">
        <v>42</v>
      </c>
      <c r="H15" s="114" t="s">
        <v>360</v>
      </c>
      <c r="I15" s="114"/>
      <c r="J15" s="114"/>
      <c r="K15" s="114"/>
      <c r="L15" s="114" t="s">
        <v>344</v>
      </c>
      <c r="M15" s="114" t="s">
        <v>366</v>
      </c>
      <c r="N15" s="114" t="s">
        <v>345</v>
      </c>
      <c r="O15" s="162" t="s">
        <v>369</v>
      </c>
      <c r="P15" s="117">
        <v>260689000000</v>
      </c>
      <c r="Q15" s="117">
        <v>110000000000</v>
      </c>
      <c r="R15" s="117">
        <v>0</v>
      </c>
      <c r="S15" s="117">
        <v>370689000000</v>
      </c>
      <c r="T15" s="117">
        <v>0</v>
      </c>
      <c r="U15" s="117">
        <v>370689000000</v>
      </c>
      <c r="V15" s="117">
        <v>0</v>
      </c>
      <c r="W15" s="117">
        <v>370689000000</v>
      </c>
      <c r="X15" s="117">
        <v>370689000000</v>
      </c>
      <c r="Y15" s="117">
        <v>370689000000</v>
      </c>
      <c r="Z15" s="117">
        <v>370689000000</v>
      </c>
    </row>
    <row r="16" spans="1:26" s="118" customFormat="1" ht="22.5" x14ac:dyDescent="0.25">
      <c r="A16" s="114" t="s">
        <v>340</v>
      </c>
      <c r="B16" s="115" t="s">
        <v>341</v>
      </c>
      <c r="C16" s="116" t="s">
        <v>224</v>
      </c>
      <c r="D16" s="114" t="s">
        <v>150</v>
      </c>
      <c r="E16" s="114" t="s">
        <v>246</v>
      </c>
      <c r="F16" s="114" t="s">
        <v>252</v>
      </c>
      <c r="G16" s="114" t="s">
        <v>42</v>
      </c>
      <c r="H16" s="114" t="s">
        <v>42</v>
      </c>
      <c r="I16" s="114"/>
      <c r="J16" s="114"/>
      <c r="K16" s="114"/>
      <c r="L16" s="114" t="s">
        <v>344</v>
      </c>
      <c r="M16" s="114" t="s">
        <v>19</v>
      </c>
      <c r="N16" s="114" t="s">
        <v>345</v>
      </c>
      <c r="O16" s="162" t="s">
        <v>132</v>
      </c>
      <c r="P16" s="117">
        <v>3764383000</v>
      </c>
      <c r="Q16" s="117">
        <v>0</v>
      </c>
      <c r="R16" s="117">
        <v>0</v>
      </c>
      <c r="S16" s="117">
        <v>3764383000</v>
      </c>
      <c r="T16" s="117">
        <v>0</v>
      </c>
      <c r="U16" s="117">
        <v>904350000</v>
      </c>
      <c r="V16" s="117">
        <v>2860033000</v>
      </c>
      <c r="W16" s="117">
        <v>904350000</v>
      </c>
      <c r="X16" s="117">
        <v>609870000</v>
      </c>
      <c r="Y16" s="117">
        <v>609870000</v>
      </c>
      <c r="Z16" s="117">
        <v>609870000</v>
      </c>
    </row>
    <row r="17" spans="1:27" s="118" customFormat="1" ht="22.5" x14ac:dyDescent="0.25">
      <c r="A17" s="114" t="s">
        <v>340</v>
      </c>
      <c r="B17" s="115" t="s">
        <v>341</v>
      </c>
      <c r="C17" s="116" t="s">
        <v>370</v>
      </c>
      <c r="D17" s="114" t="s">
        <v>150</v>
      </c>
      <c r="E17" s="114" t="s">
        <v>239</v>
      </c>
      <c r="F17" s="114" t="s">
        <v>42</v>
      </c>
      <c r="G17" s="114" t="s">
        <v>237</v>
      </c>
      <c r="H17" s="114" t="s">
        <v>42</v>
      </c>
      <c r="I17" s="114"/>
      <c r="J17" s="114"/>
      <c r="K17" s="114"/>
      <c r="L17" s="114" t="s">
        <v>344</v>
      </c>
      <c r="M17" s="114" t="s">
        <v>19</v>
      </c>
      <c r="N17" s="114" t="s">
        <v>345</v>
      </c>
      <c r="O17" s="162" t="s">
        <v>25</v>
      </c>
      <c r="P17" s="117">
        <v>47711605000</v>
      </c>
      <c r="Q17" s="117">
        <v>0</v>
      </c>
      <c r="R17" s="117">
        <v>0</v>
      </c>
      <c r="S17" s="117">
        <v>47711605000</v>
      </c>
      <c r="T17" s="117">
        <v>0</v>
      </c>
      <c r="U17" s="117">
        <v>45482494217.43</v>
      </c>
      <c r="V17" s="117">
        <v>2229110782.5700002</v>
      </c>
      <c r="W17" s="117">
        <v>45482494217.43</v>
      </c>
      <c r="X17" s="117">
        <v>38658940955.449997</v>
      </c>
      <c r="Y17" s="117">
        <v>29376369374.27</v>
      </c>
      <c r="Z17" s="117">
        <v>29376369374.27</v>
      </c>
    </row>
    <row r="18" spans="1:27" s="118" customFormat="1" ht="33.75" x14ac:dyDescent="0.25">
      <c r="A18" s="114" t="s">
        <v>340</v>
      </c>
      <c r="B18" s="115" t="s">
        <v>341</v>
      </c>
      <c r="C18" s="116" t="s">
        <v>454</v>
      </c>
      <c r="D18" s="114" t="s">
        <v>15</v>
      </c>
      <c r="E18" s="114" t="s">
        <v>455</v>
      </c>
      <c r="F18" s="114" t="s">
        <v>428</v>
      </c>
      <c r="G18" s="114" t="s">
        <v>42</v>
      </c>
      <c r="H18" s="114"/>
      <c r="I18" s="114"/>
      <c r="J18" s="114"/>
      <c r="K18" s="114"/>
      <c r="L18" s="114" t="s">
        <v>344</v>
      </c>
      <c r="M18" s="114" t="s">
        <v>19</v>
      </c>
      <c r="N18" s="114" t="s">
        <v>345</v>
      </c>
      <c r="O18" s="162" t="s">
        <v>234</v>
      </c>
      <c r="P18" s="117">
        <v>0</v>
      </c>
      <c r="Q18" s="117">
        <v>6300000000</v>
      </c>
      <c r="R18" s="117">
        <v>0</v>
      </c>
      <c r="S18" s="170">
        <v>6300000000</v>
      </c>
      <c r="T18" s="117">
        <v>0</v>
      </c>
      <c r="U18" s="117">
        <v>6274000000</v>
      </c>
      <c r="V18" s="117">
        <v>26000000</v>
      </c>
      <c r="W18" s="117">
        <v>6274000000</v>
      </c>
      <c r="X18" s="117">
        <v>6274000000</v>
      </c>
      <c r="Y18" s="117">
        <v>6274000000</v>
      </c>
      <c r="Z18" s="117">
        <v>6274000000</v>
      </c>
    </row>
    <row r="19" spans="1:27" s="118" customFormat="1" ht="45" x14ac:dyDescent="0.25">
      <c r="A19" s="114" t="s">
        <v>340</v>
      </c>
      <c r="B19" s="115" t="s">
        <v>341</v>
      </c>
      <c r="C19" s="116" t="s">
        <v>456</v>
      </c>
      <c r="D19" s="114" t="s">
        <v>15</v>
      </c>
      <c r="E19" s="114" t="s">
        <v>455</v>
      </c>
      <c r="F19" s="114" t="s">
        <v>428</v>
      </c>
      <c r="G19" s="114" t="s">
        <v>237</v>
      </c>
      <c r="H19" s="114"/>
      <c r="I19" s="114"/>
      <c r="J19" s="114"/>
      <c r="K19" s="114"/>
      <c r="L19" s="114" t="s">
        <v>344</v>
      </c>
      <c r="M19" s="114" t="s">
        <v>19</v>
      </c>
      <c r="N19" s="114" t="s">
        <v>345</v>
      </c>
      <c r="O19" s="162" t="s">
        <v>405</v>
      </c>
      <c r="P19" s="117">
        <v>0</v>
      </c>
      <c r="Q19" s="117">
        <v>18000000000</v>
      </c>
      <c r="R19" s="117">
        <v>0</v>
      </c>
      <c r="S19" s="170">
        <v>18000000000</v>
      </c>
      <c r="T19" s="117">
        <v>0</v>
      </c>
      <c r="U19" s="117">
        <v>15951064387</v>
      </c>
      <c r="V19" s="117">
        <v>2048935613</v>
      </c>
      <c r="W19" s="117">
        <v>15951064387</v>
      </c>
      <c r="X19" s="117">
        <v>15951064387</v>
      </c>
      <c r="Y19" s="117">
        <v>14656243670</v>
      </c>
      <c r="Z19" s="117">
        <v>14656243670</v>
      </c>
    </row>
    <row r="20" spans="1:27" s="118" customFormat="1" ht="45" x14ac:dyDescent="0.25">
      <c r="A20" s="114" t="s">
        <v>340</v>
      </c>
      <c r="B20" s="115" t="s">
        <v>341</v>
      </c>
      <c r="C20" s="116" t="s">
        <v>457</v>
      </c>
      <c r="D20" s="114" t="s">
        <v>15</v>
      </c>
      <c r="E20" s="114" t="s">
        <v>455</v>
      </c>
      <c r="F20" s="114" t="s">
        <v>428</v>
      </c>
      <c r="G20" s="114" t="s">
        <v>246</v>
      </c>
      <c r="H20" s="114"/>
      <c r="I20" s="114"/>
      <c r="J20" s="114"/>
      <c r="K20" s="114"/>
      <c r="L20" s="114" t="s">
        <v>344</v>
      </c>
      <c r="M20" s="114" t="s">
        <v>19</v>
      </c>
      <c r="N20" s="114" t="s">
        <v>345</v>
      </c>
      <c r="O20" s="162" t="s">
        <v>458</v>
      </c>
      <c r="P20" s="117">
        <v>0</v>
      </c>
      <c r="Q20" s="117">
        <v>5602000000</v>
      </c>
      <c r="R20" s="117">
        <v>0</v>
      </c>
      <c r="S20" s="170">
        <v>5602000000</v>
      </c>
      <c r="T20" s="117">
        <v>0</v>
      </c>
      <c r="U20" s="117">
        <v>2863078186.8000002</v>
      </c>
      <c r="V20" s="117">
        <v>2738921813.1999998</v>
      </c>
      <c r="W20" s="117">
        <v>2863078186.8000002</v>
      </c>
      <c r="X20" s="117">
        <v>2520974215.8000002</v>
      </c>
      <c r="Y20" s="117">
        <v>1900996599.8</v>
      </c>
      <c r="Z20" s="117">
        <v>1900996599.8</v>
      </c>
    </row>
    <row r="21" spans="1:27" s="118" customFormat="1" ht="33.75" x14ac:dyDescent="0.25">
      <c r="A21" s="114" t="s">
        <v>340</v>
      </c>
      <c r="B21" s="115" t="s">
        <v>341</v>
      </c>
      <c r="C21" s="116" t="s">
        <v>459</v>
      </c>
      <c r="D21" s="114" t="s">
        <v>15</v>
      </c>
      <c r="E21" s="114" t="s">
        <v>427</v>
      </c>
      <c r="F21" s="114" t="s">
        <v>428</v>
      </c>
      <c r="G21" s="114" t="s">
        <v>42</v>
      </c>
      <c r="H21" s="114"/>
      <c r="I21" s="114"/>
      <c r="J21" s="114"/>
      <c r="K21" s="114"/>
      <c r="L21" s="114" t="s">
        <v>344</v>
      </c>
      <c r="M21" s="114" t="s">
        <v>19</v>
      </c>
      <c r="N21" s="114" t="s">
        <v>345</v>
      </c>
      <c r="O21" s="162" t="s">
        <v>429</v>
      </c>
      <c r="P21" s="117">
        <v>0</v>
      </c>
      <c r="Q21" s="117">
        <v>26600000000</v>
      </c>
      <c r="R21" s="117">
        <v>0</v>
      </c>
      <c r="S21" s="170">
        <v>26600000000</v>
      </c>
      <c r="T21" s="117">
        <v>0</v>
      </c>
      <c r="U21" s="117">
        <v>26494023904</v>
      </c>
      <c r="V21" s="117">
        <v>105976096</v>
      </c>
      <c r="W21" s="117">
        <v>26494023904</v>
      </c>
      <c r="X21" s="117">
        <v>26494023904</v>
      </c>
      <c r="Y21" s="117">
        <v>26494023904</v>
      </c>
      <c r="Z21" s="117">
        <v>26494023904</v>
      </c>
      <c r="AA21" s="118">
        <v>9042543679.2199993</v>
      </c>
    </row>
    <row r="22" spans="1:27" s="118" customFormat="1" ht="33.75" x14ac:dyDescent="0.25">
      <c r="A22" s="114" t="s">
        <v>340</v>
      </c>
      <c r="B22" s="115" t="s">
        <v>341</v>
      </c>
      <c r="C22" s="116" t="s">
        <v>460</v>
      </c>
      <c r="D22" s="114" t="s">
        <v>15</v>
      </c>
      <c r="E22" s="114" t="s">
        <v>427</v>
      </c>
      <c r="F22" s="114" t="s">
        <v>428</v>
      </c>
      <c r="G22" s="114" t="s">
        <v>42</v>
      </c>
      <c r="H22" s="114"/>
      <c r="I22" s="114"/>
      <c r="J22" s="114"/>
      <c r="K22" s="114"/>
      <c r="L22" s="114" t="s">
        <v>344</v>
      </c>
      <c r="M22" s="163" t="s">
        <v>366</v>
      </c>
      <c r="N22" s="163" t="s">
        <v>345</v>
      </c>
      <c r="O22" s="164" t="s">
        <v>429</v>
      </c>
      <c r="P22" s="117">
        <v>76344000000</v>
      </c>
      <c r="Q22" s="117">
        <v>0</v>
      </c>
      <c r="R22" s="117">
        <v>0</v>
      </c>
      <c r="S22" s="170">
        <v>76344000000</v>
      </c>
      <c r="T22" s="117">
        <v>0</v>
      </c>
      <c r="U22" s="117">
        <v>75791446523.669998</v>
      </c>
      <c r="V22" s="117">
        <v>552553476.33000004</v>
      </c>
      <c r="W22" s="117">
        <v>75791446523.669998</v>
      </c>
      <c r="X22" s="117">
        <v>61051954607.900002</v>
      </c>
      <c r="Y22" s="117">
        <v>32744122270.900002</v>
      </c>
      <c r="Z22" s="117">
        <v>32744122270.900002</v>
      </c>
      <c r="AA22" s="118">
        <v>602659093</v>
      </c>
    </row>
    <row r="23" spans="1:27" s="118" customFormat="1" ht="33.75" x14ac:dyDescent="0.25">
      <c r="A23" s="114" t="s">
        <v>340</v>
      </c>
      <c r="B23" s="115" t="s">
        <v>341</v>
      </c>
      <c r="C23" s="116" t="s">
        <v>461</v>
      </c>
      <c r="D23" s="114" t="s">
        <v>15</v>
      </c>
      <c r="E23" s="114" t="s">
        <v>462</v>
      </c>
      <c r="F23" s="114" t="s">
        <v>428</v>
      </c>
      <c r="G23" s="114" t="s">
        <v>42</v>
      </c>
      <c r="H23" s="114"/>
      <c r="I23" s="114"/>
      <c r="J23" s="114"/>
      <c r="K23" s="114"/>
      <c r="L23" s="114" t="s">
        <v>344</v>
      </c>
      <c r="M23" s="114" t="s">
        <v>19</v>
      </c>
      <c r="N23" s="114" t="s">
        <v>345</v>
      </c>
      <c r="O23" s="115" t="s">
        <v>308</v>
      </c>
      <c r="P23" s="117">
        <v>0</v>
      </c>
      <c r="Q23" s="117">
        <v>12000000000</v>
      </c>
      <c r="R23" s="117">
        <v>0</v>
      </c>
      <c r="S23" s="170">
        <v>12000000000</v>
      </c>
      <c r="T23" s="117">
        <v>0</v>
      </c>
      <c r="U23" s="117">
        <v>11642858748.5</v>
      </c>
      <c r="V23" s="117">
        <v>357141251.5</v>
      </c>
      <c r="W23" s="117">
        <v>11642858748.5</v>
      </c>
      <c r="X23" s="117">
        <v>10443858748.5</v>
      </c>
      <c r="Y23" s="117">
        <v>5663525207.9200001</v>
      </c>
      <c r="Z23" s="117">
        <v>5663525207.9200001</v>
      </c>
      <c r="AA23" s="118">
        <v>58094767</v>
      </c>
    </row>
    <row r="24" spans="1:27" s="118" customFormat="1" ht="22.5" x14ac:dyDescent="0.25">
      <c r="A24" s="114" t="s">
        <v>340</v>
      </c>
      <c r="B24" s="115" t="s">
        <v>341</v>
      </c>
      <c r="C24" s="116" t="s">
        <v>158</v>
      </c>
      <c r="D24" s="114" t="s">
        <v>150</v>
      </c>
      <c r="E24" s="114" t="s">
        <v>42</v>
      </c>
      <c r="F24" s="114" t="s">
        <v>343</v>
      </c>
      <c r="G24" s="114" t="s">
        <v>42</v>
      </c>
      <c r="H24" s="114" t="s">
        <v>42</v>
      </c>
      <c r="I24" s="114" t="s">
        <v>42</v>
      </c>
      <c r="J24" s="114"/>
      <c r="K24" s="114"/>
      <c r="L24" s="114" t="s">
        <v>344</v>
      </c>
      <c r="M24" s="166" t="s">
        <v>19</v>
      </c>
      <c r="N24" s="166" t="s">
        <v>345</v>
      </c>
      <c r="O24" s="167" t="s">
        <v>284</v>
      </c>
      <c r="P24" s="117">
        <v>9012426668</v>
      </c>
      <c r="Q24" s="117">
        <v>644449600</v>
      </c>
      <c r="R24" s="117">
        <v>73000000</v>
      </c>
      <c r="S24" s="117">
        <v>9583876268</v>
      </c>
      <c r="T24" s="117">
        <v>0</v>
      </c>
      <c r="U24" s="117">
        <v>9575072412</v>
      </c>
      <c r="V24" s="117">
        <v>8803856</v>
      </c>
      <c r="W24" s="117">
        <v>9575072412</v>
      </c>
      <c r="X24" s="117">
        <v>9575072412</v>
      </c>
      <c r="Y24" s="117">
        <v>9575072412</v>
      </c>
      <c r="Z24" s="117">
        <v>9575072412</v>
      </c>
      <c r="AA24" s="118">
        <v>792879005</v>
      </c>
    </row>
    <row r="25" spans="1:27" s="118" customFormat="1" ht="22.5" x14ac:dyDescent="0.25">
      <c r="A25" s="114" t="s">
        <v>340</v>
      </c>
      <c r="B25" s="115" t="s">
        <v>341</v>
      </c>
      <c r="C25" s="116" t="s">
        <v>159</v>
      </c>
      <c r="D25" s="114" t="s">
        <v>150</v>
      </c>
      <c r="E25" s="114" t="s">
        <v>42</v>
      </c>
      <c r="F25" s="114" t="s">
        <v>343</v>
      </c>
      <c r="G25" s="114" t="s">
        <v>42</v>
      </c>
      <c r="H25" s="114" t="s">
        <v>42</v>
      </c>
      <c r="I25" s="114" t="s">
        <v>237</v>
      </c>
      <c r="J25" s="114"/>
      <c r="K25" s="114"/>
      <c r="L25" s="114" t="s">
        <v>344</v>
      </c>
      <c r="M25" s="114" t="s">
        <v>19</v>
      </c>
      <c r="N25" s="114" t="s">
        <v>345</v>
      </c>
      <c r="O25" s="167" t="s">
        <v>285</v>
      </c>
      <c r="P25" s="117">
        <v>1305247999</v>
      </c>
      <c r="Q25" s="117">
        <v>153000000</v>
      </c>
      <c r="R25" s="117">
        <v>644449600</v>
      </c>
      <c r="S25" s="117">
        <v>813798399</v>
      </c>
      <c r="T25" s="117">
        <v>0</v>
      </c>
      <c r="U25" s="117">
        <v>766682447</v>
      </c>
      <c r="V25" s="117">
        <v>47115952</v>
      </c>
      <c r="W25" s="117">
        <v>766682447</v>
      </c>
      <c r="X25" s="117">
        <v>766682447</v>
      </c>
      <c r="Y25" s="117">
        <v>682918863</v>
      </c>
      <c r="Z25" s="117">
        <v>682918863</v>
      </c>
      <c r="AA25" s="118">
        <v>329109258</v>
      </c>
    </row>
    <row r="26" spans="1:27" s="118" customFormat="1" ht="22.5" x14ac:dyDescent="0.25">
      <c r="A26" s="114" t="s">
        <v>340</v>
      </c>
      <c r="B26" s="115" t="s">
        <v>341</v>
      </c>
      <c r="C26" s="116" t="s">
        <v>160</v>
      </c>
      <c r="D26" s="114" t="s">
        <v>150</v>
      </c>
      <c r="E26" s="114" t="s">
        <v>42</v>
      </c>
      <c r="F26" s="114" t="s">
        <v>343</v>
      </c>
      <c r="G26" s="114" t="s">
        <v>42</v>
      </c>
      <c r="H26" s="114" t="s">
        <v>42</v>
      </c>
      <c r="I26" s="114" t="s">
        <v>235</v>
      </c>
      <c r="J26" s="114"/>
      <c r="K26" s="114"/>
      <c r="L26" s="114" t="s">
        <v>344</v>
      </c>
      <c r="M26" s="114" t="s">
        <v>19</v>
      </c>
      <c r="N26" s="114" t="s">
        <v>345</v>
      </c>
      <c r="O26" s="167" t="s">
        <v>346</v>
      </c>
      <c r="P26" s="117">
        <v>41436333</v>
      </c>
      <c r="Q26" s="117">
        <v>50000000</v>
      </c>
      <c r="R26" s="117">
        <v>0</v>
      </c>
      <c r="S26" s="117">
        <v>91436333</v>
      </c>
      <c r="T26" s="117">
        <v>0</v>
      </c>
      <c r="U26" s="117">
        <v>89902653</v>
      </c>
      <c r="V26" s="117">
        <v>1533680</v>
      </c>
      <c r="W26" s="117">
        <v>89902653</v>
      </c>
      <c r="X26" s="117">
        <v>89902653</v>
      </c>
      <c r="Y26" s="117">
        <v>89902653</v>
      </c>
      <c r="Z26" s="117">
        <v>89902653</v>
      </c>
      <c r="AA26" s="118">
        <v>57853329</v>
      </c>
    </row>
    <row r="27" spans="1:27" s="118" customFormat="1" ht="22.5" x14ac:dyDescent="0.25">
      <c r="A27" s="114" t="s">
        <v>340</v>
      </c>
      <c r="B27" s="115" t="s">
        <v>341</v>
      </c>
      <c r="C27" s="116" t="s">
        <v>161</v>
      </c>
      <c r="D27" s="114" t="s">
        <v>150</v>
      </c>
      <c r="E27" s="114" t="s">
        <v>42</v>
      </c>
      <c r="F27" s="114" t="s">
        <v>343</v>
      </c>
      <c r="G27" s="114" t="s">
        <v>42</v>
      </c>
      <c r="H27" s="114" t="s">
        <v>235</v>
      </c>
      <c r="I27" s="114" t="s">
        <v>42</v>
      </c>
      <c r="J27" s="114"/>
      <c r="K27" s="114"/>
      <c r="L27" s="114" t="s">
        <v>344</v>
      </c>
      <c r="M27" s="114" t="s">
        <v>19</v>
      </c>
      <c r="N27" s="114" t="s">
        <v>345</v>
      </c>
      <c r="O27" s="167" t="s">
        <v>286</v>
      </c>
      <c r="P27" s="117">
        <v>2963593600</v>
      </c>
      <c r="Q27" s="117">
        <v>0</v>
      </c>
      <c r="R27" s="117">
        <v>1279000000</v>
      </c>
      <c r="S27" s="117">
        <v>1684593600</v>
      </c>
      <c r="T27" s="117">
        <v>0</v>
      </c>
      <c r="U27" s="117">
        <v>1032010759</v>
      </c>
      <c r="V27" s="117">
        <v>652582841</v>
      </c>
      <c r="W27" s="117">
        <v>1032010759</v>
      </c>
      <c r="X27" s="117">
        <v>1032010759</v>
      </c>
      <c r="Y27" s="117">
        <v>1032010759</v>
      </c>
      <c r="Z27" s="117">
        <v>1032010759</v>
      </c>
      <c r="AA27" s="118">
        <v>453376474</v>
      </c>
    </row>
    <row r="28" spans="1:27" s="118" customFormat="1" ht="22.5" x14ac:dyDescent="0.25">
      <c r="A28" s="114" t="s">
        <v>340</v>
      </c>
      <c r="B28" s="115" t="s">
        <v>341</v>
      </c>
      <c r="C28" s="116" t="s">
        <v>162</v>
      </c>
      <c r="D28" s="114" t="s">
        <v>150</v>
      </c>
      <c r="E28" s="114" t="s">
        <v>42</v>
      </c>
      <c r="F28" s="114" t="s">
        <v>343</v>
      </c>
      <c r="G28" s="114" t="s">
        <v>42</v>
      </c>
      <c r="H28" s="114" t="s">
        <v>235</v>
      </c>
      <c r="I28" s="114" t="s">
        <v>237</v>
      </c>
      <c r="J28" s="114"/>
      <c r="K28" s="114"/>
      <c r="L28" s="114" t="s">
        <v>344</v>
      </c>
      <c r="M28" s="114" t="s">
        <v>19</v>
      </c>
      <c r="N28" s="114" t="s">
        <v>345</v>
      </c>
      <c r="O28" s="167" t="s">
        <v>238</v>
      </c>
      <c r="P28" s="117">
        <v>404126400</v>
      </c>
      <c r="Q28" s="117">
        <v>350000000</v>
      </c>
      <c r="R28" s="117">
        <v>0</v>
      </c>
      <c r="S28" s="117">
        <v>754126400</v>
      </c>
      <c r="T28" s="117">
        <v>0</v>
      </c>
      <c r="U28" s="117">
        <v>743326423</v>
      </c>
      <c r="V28" s="117">
        <v>10799977</v>
      </c>
      <c r="W28" s="117">
        <v>743326423</v>
      </c>
      <c r="X28" s="117">
        <v>743326423</v>
      </c>
      <c r="Y28" s="117">
        <v>743326423</v>
      </c>
      <c r="Z28" s="117">
        <v>743326423</v>
      </c>
      <c r="AA28" s="118">
        <v>509505015</v>
      </c>
    </row>
    <row r="29" spans="1:27" s="118" customFormat="1" ht="22.5" x14ac:dyDescent="0.25">
      <c r="A29" s="114" t="s">
        <v>340</v>
      </c>
      <c r="B29" s="115" t="s">
        <v>341</v>
      </c>
      <c r="C29" s="116" t="s">
        <v>163</v>
      </c>
      <c r="D29" s="114" t="s">
        <v>150</v>
      </c>
      <c r="E29" s="114" t="s">
        <v>42</v>
      </c>
      <c r="F29" s="114" t="s">
        <v>343</v>
      </c>
      <c r="G29" s="114" t="s">
        <v>42</v>
      </c>
      <c r="H29" s="114" t="s">
        <v>239</v>
      </c>
      <c r="I29" s="114" t="s">
        <v>237</v>
      </c>
      <c r="J29" s="114"/>
      <c r="K29" s="114"/>
      <c r="L29" s="114" t="s">
        <v>344</v>
      </c>
      <c r="M29" s="114" t="s">
        <v>19</v>
      </c>
      <c r="N29" s="114" t="s">
        <v>345</v>
      </c>
      <c r="O29" s="167" t="s">
        <v>287</v>
      </c>
      <c r="P29" s="117">
        <v>392514000</v>
      </c>
      <c r="Q29" s="117">
        <v>0</v>
      </c>
      <c r="R29" s="117">
        <v>0</v>
      </c>
      <c r="S29" s="117">
        <v>392514000</v>
      </c>
      <c r="T29" s="117">
        <v>0</v>
      </c>
      <c r="U29" s="117">
        <v>315300994</v>
      </c>
      <c r="V29" s="117">
        <v>77213006</v>
      </c>
      <c r="W29" s="117">
        <v>315300994</v>
      </c>
      <c r="X29" s="117">
        <v>315300994</v>
      </c>
      <c r="Y29" s="117">
        <v>315300994</v>
      </c>
      <c r="Z29" s="117">
        <v>315300994</v>
      </c>
      <c r="AA29" s="118">
        <v>985640556</v>
      </c>
    </row>
    <row r="30" spans="1:27" s="118" customFormat="1" ht="22.5" x14ac:dyDescent="0.25">
      <c r="A30" s="114" t="s">
        <v>340</v>
      </c>
      <c r="B30" s="115" t="s">
        <v>341</v>
      </c>
      <c r="C30" s="116" t="s">
        <v>164</v>
      </c>
      <c r="D30" s="114" t="s">
        <v>150</v>
      </c>
      <c r="E30" s="114" t="s">
        <v>42</v>
      </c>
      <c r="F30" s="114" t="s">
        <v>343</v>
      </c>
      <c r="G30" s="114" t="s">
        <v>42</v>
      </c>
      <c r="H30" s="114" t="s">
        <v>239</v>
      </c>
      <c r="I30" s="114" t="s">
        <v>239</v>
      </c>
      <c r="J30" s="114"/>
      <c r="K30" s="114"/>
      <c r="L30" s="114" t="s">
        <v>344</v>
      </c>
      <c r="M30" s="114" t="s">
        <v>19</v>
      </c>
      <c r="N30" s="114" t="s">
        <v>345</v>
      </c>
      <c r="O30" s="167" t="s">
        <v>242</v>
      </c>
      <c r="P30" s="117">
        <v>65419000</v>
      </c>
      <c r="Q30" s="117">
        <v>0</v>
      </c>
      <c r="R30" s="117">
        <v>0</v>
      </c>
      <c r="S30" s="117">
        <v>65419000</v>
      </c>
      <c r="T30" s="117">
        <v>0</v>
      </c>
      <c r="U30" s="117">
        <v>61794653</v>
      </c>
      <c r="V30" s="117">
        <v>3624347</v>
      </c>
      <c r="W30" s="117">
        <v>61794653</v>
      </c>
      <c r="X30" s="117">
        <v>61794653</v>
      </c>
      <c r="Y30" s="117">
        <v>61794653</v>
      </c>
      <c r="Z30" s="117">
        <v>61794653</v>
      </c>
      <c r="AA30" s="118">
        <v>15276991</v>
      </c>
    </row>
    <row r="31" spans="1:27" s="118" customFormat="1" ht="22.5" x14ac:dyDescent="0.25">
      <c r="A31" s="114" t="s">
        <v>340</v>
      </c>
      <c r="B31" s="115" t="s">
        <v>341</v>
      </c>
      <c r="C31" s="116" t="s">
        <v>165</v>
      </c>
      <c r="D31" s="114" t="s">
        <v>150</v>
      </c>
      <c r="E31" s="114" t="s">
        <v>42</v>
      </c>
      <c r="F31" s="114" t="s">
        <v>343</v>
      </c>
      <c r="G31" s="114" t="s">
        <v>42</v>
      </c>
      <c r="H31" s="114" t="s">
        <v>239</v>
      </c>
      <c r="I31" s="114" t="s">
        <v>249</v>
      </c>
      <c r="J31" s="114"/>
      <c r="K31" s="114"/>
      <c r="L31" s="114" t="s">
        <v>344</v>
      </c>
      <c r="M31" s="114" t="s">
        <v>19</v>
      </c>
      <c r="N31" s="114" t="s">
        <v>345</v>
      </c>
      <c r="O31" s="167" t="s">
        <v>349</v>
      </c>
      <c r="P31" s="117">
        <v>588771000</v>
      </c>
      <c r="Q31" s="117">
        <v>0</v>
      </c>
      <c r="R31" s="117">
        <v>0</v>
      </c>
      <c r="S31" s="117">
        <v>588771000</v>
      </c>
      <c r="T31" s="117">
        <v>0</v>
      </c>
      <c r="U31" s="117">
        <v>418296632</v>
      </c>
      <c r="V31" s="117">
        <v>170474368</v>
      </c>
      <c r="W31" s="117">
        <v>418296632</v>
      </c>
      <c r="X31" s="117">
        <v>418296632</v>
      </c>
      <c r="Y31" s="117">
        <v>418296632</v>
      </c>
      <c r="Z31" s="117">
        <v>418296632</v>
      </c>
      <c r="AA31" s="118">
        <v>52089474</v>
      </c>
    </row>
    <row r="32" spans="1:27" s="118" customFormat="1" ht="22.5" x14ac:dyDescent="0.25">
      <c r="A32" s="114" t="s">
        <v>340</v>
      </c>
      <c r="B32" s="115" t="s">
        <v>341</v>
      </c>
      <c r="C32" s="116" t="s">
        <v>166</v>
      </c>
      <c r="D32" s="114" t="s">
        <v>150</v>
      </c>
      <c r="E32" s="114" t="s">
        <v>42</v>
      </c>
      <c r="F32" s="114" t="s">
        <v>343</v>
      </c>
      <c r="G32" s="114" t="s">
        <v>42</v>
      </c>
      <c r="H32" s="114" t="s">
        <v>239</v>
      </c>
      <c r="I32" s="114" t="s">
        <v>288</v>
      </c>
      <c r="J32" s="114"/>
      <c r="K32" s="114"/>
      <c r="L32" s="114" t="s">
        <v>344</v>
      </c>
      <c r="M32" s="114" t="s">
        <v>19</v>
      </c>
      <c r="N32" s="114" t="s">
        <v>345</v>
      </c>
      <c r="O32" s="167" t="s">
        <v>289</v>
      </c>
      <c r="P32" s="117">
        <v>621480500</v>
      </c>
      <c r="Q32" s="117">
        <v>0</v>
      </c>
      <c r="R32" s="117">
        <v>25000000</v>
      </c>
      <c r="S32" s="117">
        <v>596480500</v>
      </c>
      <c r="T32" s="117">
        <v>0</v>
      </c>
      <c r="U32" s="117">
        <v>548314205</v>
      </c>
      <c r="V32" s="117">
        <v>48166295</v>
      </c>
      <c r="W32" s="117">
        <v>548314205</v>
      </c>
      <c r="X32" s="117">
        <v>548314205</v>
      </c>
      <c r="Y32" s="117">
        <v>548314205</v>
      </c>
      <c r="Z32" s="117">
        <v>548314205</v>
      </c>
      <c r="AA32" s="118">
        <v>58117560</v>
      </c>
    </row>
    <row r="33" spans="1:27" s="118" customFormat="1" ht="22.5" x14ac:dyDescent="0.25">
      <c r="A33" s="114" t="s">
        <v>340</v>
      </c>
      <c r="B33" s="115" t="s">
        <v>341</v>
      </c>
      <c r="C33" s="116" t="s">
        <v>167</v>
      </c>
      <c r="D33" s="114" t="s">
        <v>150</v>
      </c>
      <c r="E33" s="114" t="s">
        <v>42</v>
      </c>
      <c r="F33" s="114" t="s">
        <v>343</v>
      </c>
      <c r="G33" s="114" t="s">
        <v>42</v>
      </c>
      <c r="H33" s="114" t="s">
        <v>239</v>
      </c>
      <c r="I33" s="114" t="s">
        <v>291</v>
      </c>
      <c r="J33" s="114"/>
      <c r="K33" s="114"/>
      <c r="L33" s="114" t="s">
        <v>344</v>
      </c>
      <c r="M33" s="114" t="s">
        <v>19</v>
      </c>
      <c r="N33" s="114" t="s">
        <v>345</v>
      </c>
      <c r="O33" s="167" t="s">
        <v>290</v>
      </c>
      <c r="P33" s="117">
        <v>1308380000</v>
      </c>
      <c r="Q33" s="117">
        <v>0</v>
      </c>
      <c r="R33" s="117">
        <v>0</v>
      </c>
      <c r="S33" s="117">
        <v>1308380000</v>
      </c>
      <c r="T33" s="117">
        <v>0</v>
      </c>
      <c r="U33" s="117">
        <v>997981349</v>
      </c>
      <c r="V33" s="117">
        <v>310398651</v>
      </c>
      <c r="W33" s="117">
        <v>997981349</v>
      </c>
      <c r="X33" s="117">
        <v>997981349</v>
      </c>
      <c r="Y33" s="117">
        <v>997981349</v>
      </c>
      <c r="Z33" s="117">
        <v>997981349</v>
      </c>
      <c r="AA33" s="118">
        <v>122574120</v>
      </c>
    </row>
    <row r="34" spans="1:27" s="118" customFormat="1" ht="22.5" x14ac:dyDescent="0.25">
      <c r="A34" s="114" t="s">
        <v>340</v>
      </c>
      <c r="B34" s="115" t="s">
        <v>341</v>
      </c>
      <c r="C34" s="116" t="s">
        <v>394</v>
      </c>
      <c r="D34" s="114" t="s">
        <v>150</v>
      </c>
      <c r="E34" s="114" t="s">
        <v>42</v>
      </c>
      <c r="F34" s="114" t="s">
        <v>343</v>
      </c>
      <c r="G34" s="114" t="s">
        <v>42</v>
      </c>
      <c r="H34" s="114" t="s">
        <v>239</v>
      </c>
      <c r="I34" s="114" t="s">
        <v>395</v>
      </c>
      <c r="J34" s="114"/>
      <c r="K34" s="114"/>
      <c r="L34" s="114" t="s">
        <v>344</v>
      </c>
      <c r="M34" s="114" t="s">
        <v>19</v>
      </c>
      <c r="N34" s="114" t="s">
        <v>345</v>
      </c>
      <c r="O34" s="167" t="s">
        <v>396</v>
      </c>
      <c r="P34" s="117">
        <v>228966500</v>
      </c>
      <c r="Q34" s="117">
        <v>0</v>
      </c>
      <c r="R34" s="117">
        <v>0</v>
      </c>
      <c r="S34" s="117">
        <v>228966500</v>
      </c>
      <c r="T34" s="117">
        <v>0</v>
      </c>
      <c r="U34" s="117">
        <v>3336828</v>
      </c>
      <c r="V34" s="117">
        <v>225629672</v>
      </c>
      <c r="W34" s="117">
        <v>3336828</v>
      </c>
      <c r="X34" s="117">
        <v>3336828</v>
      </c>
      <c r="Y34" s="117">
        <v>3336828</v>
      </c>
      <c r="Z34" s="117">
        <v>3336828</v>
      </c>
      <c r="AA34" s="118">
        <v>1177252680</v>
      </c>
    </row>
    <row r="35" spans="1:27" s="118" customFormat="1" ht="22.5" x14ac:dyDescent="0.25">
      <c r="A35" s="114" t="s">
        <v>340</v>
      </c>
      <c r="B35" s="115" t="s">
        <v>341</v>
      </c>
      <c r="C35" s="116" t="s">
        <v>168</v>
      </c>
      <c r="D35" s="114" t="s">
        <v>150</v>
      </c>
      <c r="E35" s="114" t="s">
        <v>42</v>
      </c>
      <c r="F35" s="114" t="s">
        <v>343</v>
      </c>
      <c r="G35" s="114" t="s">
        <v>42</v>
      </c>
      <c r="H35" s="114" t="s">
        <v>239</v>
      </c>
      <c r="I35" s="114" t="s">
        <v>241</v>
      </c>
      <c r="J35" s="114"/>
      <c r="K35" s="114"/>
      <c r="L35" s="114" t="s">
        <v>344</v>
      </c>
      <c r="M35" s="114" t="s">
        <v>19</v>
      </c>
      <c r="N35" s="114" t="s">
        <v>345</v>
      </c>
      <c r="O35" s="167" t="s">
        <v>243</v>
      </c>
      <c r="P35" s="117">
        <v>65419000</v>
      </c>
      <c r="Q35" s="117">
        <v>25000000</v>
      </c>
      <c r="R35" s="117">
        <v>0</v>
      </c>
      <c r="S35" s="117">
        <v>90419000</v>
      </c>
      <c r="T35" s="117">
        <v>0</v>
      </c>
      <c r="U35" s="117">
        <v>74041964</v>
      </c>
      <c r="V35" s="117">
        <v>16377036</v>
      </c>
      <c r="W35" s="117">
        <v>74041964</v>
      </c>
      <c r="X35" s="117">
        <v>74041964</v>
      </c>
      <c r="Y35" s="117">
        <v>74041964</v>
      </c>
      <c r="Z35" s="117">
        <v>74041964</v>
      </c>
      <c r="AA35" s="118">
        <v>44855338</v>
      </c>
    </row>
    <row r="36" spans="1:27" s="118" customFormat="1" ht="22.5" x14ac:dyDescent="0.25">
      <c r="A36" s="114" t="s">
        <v>340</v>
      </c>
      <c r="B36" s="115" t="s">
        <v>341</v>
      </c>
      <c r="C36" s="116" t="s">
        <v>169</v>
      </c>
      <c r="D36" s="114" t="s">
        <v>150</v>
      </c>
      <c r="E36" s="114" t="s">
        <v>42</v>
      </c>
      <c r="F36" s="114" t="s">
        <v>343</v>
      </c>
      <c r="G36" s="114" t="s">
        <v>42</v>
      </c>
      <c r="H36" s="114" t="s">
        <v>244</v>
      </c>
      <c r="I36" s="114" t="s">
        <v>42</v>
      </c>
      <c r="J36" s="114"/>
      <c r="K36" s="114"/>
      <c r="L36" s="114" t="s">
        <v>344</v>
      </c>
      <c r="M36" s="114" t="s">
        <v>19</v>
      </c>
      <c r="N36" s="114" t="s">
        <v>345</v>
      </c>
      <c r="O36" s="167" t="s">
        <v>247</v>
      </c>
      <c r="P36" s="117">
        <v>24022680</v>
      </c>
      <c r="Q36" s="117">
        <v>43000000</v>
      </c>
      <c r="R36" s="117">
        <v>0</v>
      </c>
      <c r="S36" s="117">
        <v>67022680</v>
      </c>
      <c r="T36" s="117">
        <v>0</v>
      </c>
      <c r="U36" s="117">
        <v>64209816</v>
      </c>
      <c r="V36" s="117">
        <v>2812864</v>
      </c>
      <c r="W36" s="117">
        <v>64209816</v>
      </c>
      <c r="X36" s="117">
        <v>64209816</v>
      </c>
      <c r="Y36" s="117">
        <v>60996892</v>
      </c>
      <c r="Z36" s="117">
        <v>60996892</v>
      </c>
      <c r="AA36" s="118">
        <v>0</v>
      </c>
    </row>
    <row r="37" spans="1:27" s="118" customFormat="1" ht="22.5" x14ac:dyDescent="0.25">
      <c r="A37" s="114" t="s">
        <v>340</v>
      </c>
      <c r="B37" s="115" t="s">
        <v>341</v>
      </c>
      <c r="C37" s="116" t="s">
        <v>170</v>
      </c>
      <c r="D37" s="114" t="s">
        <v>150</v>
      </c>
      <c r="E37" s="114" t="s">
        <v>42</v>
      </c>
      <c r="F37" s="114" t="s">
        <v>343</v>
      </c>
      <c r="G37" s="114" t="s">
        <v>42</v>
      </c>
      <c r="H37" s="114" t="s">
        <v>244</v>
      </c>
      <c r="I37" s="114" t="s">
        <v>246</v>
      </c>
      <c r="J37" s="114"/>
      <c r="K37" s="114"/>
      <c r="L37" s="114" t="s">
        <v>344</v>
      </c>
      <c r="M37" s="114" t="s">
        <v>19</v>
      </c>
      <c r="N37" s="114" t="s">
        <v>345</v>
      </c>
      <c r="O37" s="167" t="s">
        <v>248</v>
      </c>
      <c r="P37" s="117">
        <v>85171320</v>
      </c>
      <c r="Q37" s="117">
        <v>420000000</v>
      </c>
      <c r="R37" s="117">
        <v>8000000</v>
      </c>
      <c r="S37" s="117">
        <v>497171320</v>
      </c>
      <c r="T37" s="117">
        <v>0</v>
      </c>
      <c r="U37" s="117">
        <v>126919609</v>
      </c>
      <c r="V37" s="117">
        <v>370251711</v>
      </c>
      <c r="W37" s="117">
        <v>126919609</v>
      </c>
      <c r="X37" s="117">
        <v>126919609</v>
      </c>
      <c r="Y37" s="117">
        <v>126919609</v>
      </c>
      <c r="Z37" s="117">
        <v>126919609</v>
      </c>
      <c r="AA37" s="118">
        <v>505201664.39999998</v>
      </c>
    </row>
    <row r="38" spans="1:27" s="118" customFormat="1" ht="22.5" x14ac:dyDescent="0.25">
      <c r="A38" s="114" t="s">
        <v>340</v>
      </c>
      <c r="B38" s="115" t="s">
        <v>341</v>
      </c>
      <c r="C38" s="116" t="s">
        <v>171</v>
      </c>
      <c r="D38" s="114" t="s">
        <v>150</v>
      </c>
      <c r="E38" s="114" t="s">
        <v>42</v>
      </c>
      <c r="F38" s="114" t="s">
        <v>343</v>
      </c>
      <c r="G38" s="114" t="s">
        <v>237</v>
      </c>
      <c r="H38" s="114" t="s">
        <v>134</v>
      </c>
      <c r="I38" s="114"/>
      <c r="J38" s="114"/>
      <c r="K38" s="114"/>
      <c r="L38" s="114" t="s">
        <v>344</v>
      </c>
      <c r="M38" s="114" t="s">
        <v>19</v>
      </c>
      <c r="N38" s="114" t="s">
        <v>345</v>
      </c>
      <c r="O38" s="167" t="s">
        <v>26</v>
      </c>
      <c r="P38" s="117">
        <v>1538686400</v>
      </c>
      <c r="Q38" s="117">
        <v>0</v>
      </c>
      <c r="R38" s="117">
        <v>64158530</v>
      </c>
      <c r="S38" s="117">
        <v>1474527870</v>
      </c>
      <c r="T38" s="117">
        <v>0</v>
      </c>
      <c r="U38" s="117">
        <v>1430607860</v>
      </c>
      <c r="V38" s="117">
        <v>43920010</v>
      </c>
      <c r="W38" s="117">
        <v>1430607860</v>
      </c>
      <c r="X38" s="117">
        <v>1425607860</v>
      </c>
      <c r="Y38" s="117">
        <v>1287534797</v>
      </c>
      <c r="Z38" s="117">
        <v>1287534797</v>
      </c>
      <c r="AA38" s="118">
        <v>709077574.98000002</v>
      </c>
    </row>
    <row r="39" spans="1:27" s="118" customFormat="1" ht="22.5" x14ac:dyDescent="0.25">
      <c r="A39" s="114" t="s">
        <v>340</v>
      </c>
      <c r="B39" s="115" t="s">
        <v>341</v>
      </c>
      <c r="C39" s="116" t="s">
        <v>172</v>
      </c>
      <c r="D39" s="114" t="s">
        <v>150</v>
      </c>
      <c r="E39" s="114" t="s">
        <v>42</v>
      </c>
      <c r="F39" s="114" t="s">
        <v>343</v>
      </c>
      <c r="G39" s="114" t="s">
        <v>237</v>
      </c>
      <c r="H39" s="114" t="s">
        <v>249</v>
      </c>
      <c r="I39" s="114"/>
      <c r="J39" s="114"/>
      <c r="K39" s="114"/>
      <c r="L39" s="114" t="s">
        <v>344</v>
      </c>
      <c r="M39" s="114" t="s">
        <v>19</v>
      </c>
      <c r="N39" s="114" t="s">
        <v>345</v>
      </c>
      <c r="O39" s="167" t="s">
        <v>250</v>
      </c>
      <c r="P39" s="117">
        <v>34149600</v>
      </c>
      <c r="Q39" s="117">
        <v>64158530</v>
      </c>
      <c r="R39" s="117">
        <v>0</v>
      </c>
      <c r="S39" s="117">
        <v>98308130</v>
      </c>
      <c r="T39" s="117">
        <v>0</v>
      </c>
      <c r="U39" s="117">
        <v>92050424</v>
      </c>
      <c r="V39" s="117">
        <v>6257706</v>
      </c>
      <c r="W39" s="117">
        <v>92050424</v>
      </c>
      <c r="X39" s="117">
        <v>92050424</v>
      </c>
      <c r="Y39" s="117">
        <v>77441647</v>
      </c>
      <c r="Z39" s="117">
        <v>77441647</v>
      </c>
      <c r="AA39" s="118">
        <v>912768815.04999995</v>
      </c>
    </row>
    <row r="40" spans="1:27" s="118" customFormat="1" ht="22.5" x14ac:dyDescent="0.25">
      <c r="A40" s="114" t="s">
        <v>340</v>
      </c>
      <c r="B40" s="115" t="s">
        <v>341</v>
      </c>
      <c r="C40" s="116" t="s">
        <v>302</v>
      </c>
      <c r="D40" s="114" t="s">
        <v>150</v>
      </c>
      <c r="E40" s="114" t="s">
        <v>42</v>
      </c>
      <c r="F40" s="114" t="s">
        <v>343</v>
      </c>
      <c r="G40" s="114" t="s">
        <v>237</v>
      </c>
      <c r="H40" s="114" t="s">
        <v>353</v>
      </c>
      <c r="I40" s="114"/>
      <c r="J40" s="114"/>
      <c r="K40" s="114"/>
      <c r="L40" s="114" t="s">
        <v>344</v>
      </c>
      <c r="M40" s="114" t="s">
        <v>19</v>
      </c>
      <c r="N40" s="114" t="s">
        <v>345</v>
      </c>
      <c r="O40" s="167" t="s">
        <v>354</v>
      </c>
      <c r="P40" s="117">
        <v>1000000</v>
      </c>
      <c r="Q40" s="117">
        <v>0</v>
      </c>
      <c r="R40" s="117">
        <v>0</v>
      </c>
      <c r="S40" s="117">
        <v>1000000</v>
      </c>
      <c r="T40" s="117">
        <v>0</v>
      </c>
      <c r="U40" s="117">
        <v>46800</v>
      </c>
      <c r="V40" s="117">
        <v>953200</v>
      </c>
      <c r="W40" s="117">
        <v>46800</v>
      </c>
      <c r="X40" s="117">
        <v>46800</v>
      </c>
      <c r="Y40" s="117">
        <v>42900</v>
      </c>
      <c r="Z40" s="117">
        <v>42900</v>
      </c>
      <c r="AA40" s="118">
        <v>199437062.94999999</v>
      </c>
    </row>
    <row r="41" spans="1:27" s="118" customFormat="1" ht="22.5" x14ac:dyDescent="0.25">
      <c r="A41" s="114" t="s">
        <v>340</v>
      </c>
      <c r="B41" s="115" t="s">
        <v>341</v>
      </c>
      <c r="C41" s="116" t="s">
        <v>173</v>
      </c>
      <c r="D41" s="114" t="s">
        <v>150</v>
      </c>
      <c r="E41" s="114" t="s">
        <v>42</v>
      </c>
      <c r="F41" s="114" t="s">
        <v>343</v>
      </c>
      <c r="G41" s="114" t="s">
        <v>239</v>
      </c>
      <c r="H41" s="114" t="s">
        <v>42</v>
      </c>
      <c r="I41" s="114" t="s">
        <v>42</v>
      </c>
      <c r="J41" s="114"/>
      <c r="K41" s="114"/>
      <c r="L41" s="114" t="s">
        <v>344</v>
      </c>
      <c r="M41" s="114" t="s">
        <v>19</v>
      </c>
      <c r="N41" s="114" t="s">
        <v>345</v>
      </c>
      <c r="O41" s="167" t="s">
        <v>292</v>
      </c>
      <c r="P41" s="117">
        <v>424932300</v>
      </c>
      <c r="Q41" s="117">
        <v>95500000</v>
      </c>
      <c r="R41" s="117">
        <v>0</v>
      </c>
      <c r="S41" s="117">
        <v>520432300</v>
      </c>
      <c r="T41" s="117">
        <v>0</v>
      </c>
      <c r="U41" s="117">
        <v>520173895</v>
      </c>
      <c r="V41" s="117">
        <v>258405</v>
      </c>
      <c r="W41" s="117">
        <v>520173895</v>
      </c>
      <c r="X41" s="117">
        <v>520173895</v>
      </c>
      <c r="Y41" s="117">
        <v>478370995</v>
      </c>
      <c r="Z41" s="117">
        <v>478370995</v>
      </c>
      <c r="AA41" s="118">
        <v>962014032.47000003</v>
      </c>
    </row>
    <row r="42" spans="1:27" s="118" customFormat="1" ht="22.5" x14ac:dyDescent="0.25">
      <c r="A42" s="114" t="s">
        <v>340</v>
      </c>
      <c r="B42" s="115" t="s">
        <v>341</v>
      </c>
      <c r="C42" s="116" t="s">
        <v>174</v>
      </c>
      <c r="D42" s="114" t="s">
        <v>150</v>
      </c>
      <c r="E42" s="114" t="s">
        <v>42</v>
      </c>
      <c r="F42" s="114" t="s">
        <v>343</v>
      </c>
      <c r="G42" s="114" t="s">
        <v>239</v>
      </c>
      <c r="H42" s="114" t="s">
        <v>42</v>
      </c>
      <c r="I42" s="114" t="s">
        <v>246</v>
      </c>
      <c r="J42" s="114"/>
      <c r="K42" s="114"/>
      <c r="L42" s="114" t="s">
        <v>344</v>
      </c>
      <c r="M42" s="114" t="s">
        <v>19</v>
      </c>
      <c r="N42" s="114" t="s">
        <v>345</v>
      </c>
      <c r="O42" s="167" t="s">
        <v>293</v>
      </c>
      <c r="P42" s="117">
        <v>755435200</v>
      </c>
      <c r="Q42" s="117">
        <v>0</v>
      </c>
      <c r="R42" s="117">
        <v>60000000</v>
      </c>
      <c r="S42" s="117">
        <v>695435200</v>
      </c>
      <c r="T42" s="117">
        <v>0</v>
      </c>
      <c r="U42" s="117">
        <v>687954509.63</v>
      </c>
      <c r="V42" s="117">
        <v>7480690.3700000001</v>
      </c>
      <c r="W42" s="117">
        <v>687954509.63</v>
      </c>
      <c r="X42" s="117">
        <v>687954509.63</v>
      </c>
      <c r="Y42" s="117">
        <v>632805333.63</v>
      </c>
      <c r="Z42" s="117">
        <v>632805333.63</v>
      </c>
      <c r="AA42" s="118">
        <v>581561977.67999995</v>
      </c>
    </row>
    <row r="43" spans="1:27" s="118" customFormat="1" ht="22.5" x14ac:dyDescent="0.25">
      <c r="A43" s="114" t="s">
        <v>340</v>
      </c>
      <c r="B43" s="115" t="s">
        <v>341</v>
      </c>
      <c r="C43" s="116" t="s">
        <v>175</v>
      </c>
      <c r="D43" s="114" t="s">
        <v>150</v>
      </c>
      <c r="E43" s="114" t="s">
        <v>42</v>
      </c>
      <c r="F43" s="114" t="s">
        <v>343</v>
      </c>
      <c r="G43" s="114" t="s">
        <v>239</v>
      </c>
      <c r="H43" s="114" t="s">
        <v>42</v>
      </c>
      <c r="I43" s="114" t="s">
        <v>235</v>
      </c>
      <c r="J43" s="114"/>
      <c r="K43" s="114"/>
      <c r="L43" s="114" t="s">
        <v>344</v>
      </c>
      <c r="M43" s="114" t="s">
        <v>19</v>
      </c>
      <c r="N43" s="114" t="s">
        <v>345</v>
      </c>
      <c r="O43" s="167" t="s">
        <v>294</v>
      </c>
      <c r="P43" s="117">
        <v>944294000</v>
      </c>
      <c r="Q43" s="117">
        <v>68000000</v>
      </c>
      <c r="R43" s="117">
        <v>0</v>
      </c>
      <c r="S43" s="117">
        <v>1012294000</v>
      </c>
      <c r="T43" s="117">
        <v>0</v>
      </c>
      <c r="U43" s="117">
        <v>1011591485</v>
      </c>
      <c r="V43" s="117">
        <v>702515</v>
      </c>
      <c r="W43" s="117">
        <v>1011591485</v>
      </c>
      <c r="X43" s="117">
        <v>1011591485</v>
      </c>
      <c r="Y43" s="117">
        <v>928045693</v>
      </c>
      <c r="Z43" s="117">
        <v>928045693</v>
      </c>
      <c r="AA43" s="118">
        <v>378888822.19999999</v>
      </c>
    </row>
    <row r="44" spans="1:27" s="118" customFormat="1" ht="45" x14ac:dyDescent="0.25">
      <c r="A44" s="114" t="s">
        <v>340</v>
      </c>
      <c r="B44" s="115" t="s">
        <v>341</v>
      </c>
      <c r="C44" s="116" t="s">
        <v>176</v>
      </c>
      <c r="D44" s="114" t="s">
        <v>150</v>
      </c>
      <c r="E44" s="114" t="s">
        <v>42</v>
      </c>
      <c r="F44" s="114" t="s">
        <v>343</v>
      </c>
      <c r="G44" s="114" t="s">
        <v>239</v>
      </c>
      <c r="H44" s="114" t="s">
        <v>42</v>
      </c>
      <c r="I44" s="114" t="s">
        <v>239</v>
      </c>
      <c r="J44" s="114"/>
      <c r="K44" s="114"/>
      <c r="L44" s="114" t="s">
        <v>344</v>
      </c>
      <c r="M44" s="114" t="s">
        <v>19</v>
      </c>
      <c r="N44" s="114" t="s">
        <v>345</v>
      </c>
      <c r="O44" s="167" t="s">
        <v>295</v>
      </c>
      <c r="P44" s="117">
        <v>236073500</v>
      </c>
      <c r="Q44" s="117">
        <v>0</v>
      </c>
      <c r="R44" s="117">
        <v>0</v>
      </c>
      <c r="S44" s="117">
        <v>236073500</v>
      </c>
      <c r="T44" s="117">
        <v>0</v>
      </c>
      <c r="U44" s="117">
        <v>156925916</v>
      </c>
      <c r="V44" s="117">
        <v>79147584</v>
      </c>
      <c r="W44" s="117">
        <v>156925916</v>
      </c>
      <c r="X44" s="117">
        <v>156925916</v>
      </c>
      <c r="Y44" s="117">
        <v>151922316</v>
      </c>
      <c r="Z44" s="117">
        <v>151922316</v>
      </c>
      <c r="AA44" s="118">
        <v>252452629.80000001</v>
      </c>
    </row>
    <row r="45" spans="1:27" s="118" customFormat="1" ht="22.5" x14ac:dyDescent="0.25">
      <c r="A45" s="114" t="s">
        <v>340</v>
      </c>
      <c r="B45" s="115" t="s">
        <v>341</v>
      </c>
      <c r="C45" s="116" t="s">
        <v>177</v>
      </c>
      <c r="D45" s="114" t="s">
        <v>150</v>
      </c>
      <c r="E45" s="114" t="s">
        <v>42</v>
      </c>
      <c r="F45" s="114" t="s">
        <v>343</v>
      </c>
      <c r="G45" s="114" t="s">
        <v>239</v>
      </c>
      <c r="H45" s="114" t="s">
        <v>237</v>
      </c>
      <c r="I45" s="114" t="s">
        <v>237</v>
      </c>
      <c r="J45" s="114"/>
      <c r="K45" s="114"/>
      <c r="L45" s="114" t="s">
        <v>344</v>
      </c>
      <c r="M45" s="114" t="s">
        <v>19</v>
      </c>
      <c r="N45" s="114" t="s">
        <v>345</v>
      </c>
      <c r="O45" s="167" t="s">
        <v>296</v>
      </c>
      <c r="P45" s="117">
        <v>1133152800</v>
      </c>
      <c r="Q45" s="117">
        <v>159000000</v>
      </c>
      <c r="R45" s="117">
        <v>50000000</v>
      </c>
      <c r="S45" s="117">
        <v>1242152800</v>
      </c>
      <c r="T45" s="117">
        <v>0</v>
      </c>
      <c r="U45" s="117">
        <v>1241726520</v>
      </c>
      <c r="V45" s="117">
        <v>426280</v>
      </c>
      <c r="W45" s="117">
        <v>1241726520</v>
      </c>
      <c r="X45" s="117">
        <v>1241726520</v>
      </c>
      <c r="Y45" s="117">
        <v>1078754246</v>
      </c>
      <c r="Z45" s="117">
        <v>1078754246</v>
      </c>
      <c r="AA45" s="118">
        <v>322000</v>
      </c>
    </row>
    <row r="46" spans="1:27" s="118" customFormat="1" ht="22.5" x14ac:dyDescent="0.25">
      <c r="A46" s="114" t="s">
        <v>340</v>
      </c>
      <c r="B46" s="115" t="s">
        <v>341</v>
      </c>
      <c r="C46" s="116" t="s">
        <v>178</v>
      </c>
      <c r="D46" s="114" t="s">
        <v>150</v>
      </c>
      <c r="E46" s="114" t="s">
        <v>42</v>
      </c>
      <c r="F46" s="114" t="s">
        <v>343</v>
      </c>
      <c r="G46" s="114" t="s">
        <v>239</v>
      </c>
      <c r="H46" s="114" t="s">
        <v>237</v>
      </c>
      <c r="I46" s="114" t="s">
        <v>246</v>
      </c>
      <c r="J46" s="114"/>
      <c r="K46" s="114"/>
      <c r="L46" s="114" t="s">
        <v>344</v>
      </c>
      <c r="M46" s="114" t="s">
        <v>19</v>
      </c>
      <c r="N46" s="114" t="s">
        <v>345</v>
      </c>
      <c r="O46" s="167" t="s">
        <v>254</v>
      </c>
      <c r="P46" s="117">
        <v>613791100</v>
      </c>
      <c r="Q46" s="117">
        <v>115500000</v>
      </c>
      <c r="R46" s="117">
        <v>0</v>
      </c>
      <c r="S46" s="117">
        <v>729291100</v>
      </c>
      <c r="T46" s="117">
        <v>0</v>
      </c>
      <c r="U46" s="117">
        <v>728919975</v>
      </c>
      <c r="V46" s="117">
        <v>371125</v>
      </c>
      <c r="W46" s="117">
        <v>728919975</v>
      </c>
      <c r="X46" s="117">
        <v>728919975</v>
      </c>
      <c r="Y46" s="117">
        <v>669178629</v>
      </c>
      <c r="Z46" s="117">
        <v>669178629</v>
      </c>
      <c r="AA46" s="118">
        <v>279941278</v>
      </c>
    </row>
    <row r="47" spans="1:27" s="118" customFormat="1" ht="22.5" x14ac:dyDescent="0.25">
      <c r="A47" s="114" t="s">
        <v>340</v>
      </c>
      <c r="B47" s="115" t="s">
        <v>341</v>
      </c>
      <c r="C47" s="116" t="s">
        <v>179</v>
      </c>
      <c r="D47" s="114" t="s">
        <v>150</v>
      </c>
      <c r="E47" s="114" t="s">
        <v>42</v>
      </c>
      <c r="F47" s="114" t="s">
        <v>343</v>
      </c>
      <c r="G47" s="114" t="s">
        <v>239</v>
      </c>
      <c r="H47" s="114" t="s">
        <v>252</v>
      </c>
      <c r="I47" s="114"/>
      <c r="J47" s="114"/>
      <c r="K47" s="114"/>
      <c r="L47" s="114" t="s">
        <v>344</v>
      </c>
      <c r="M47" s="114" t="s">
        <v>19</v>
      </c>
      <c r="N47" s="114" t="s">
        <v>345</v>
      </c>
      <c r="O47" s="167" t="s">
        <v>255</v>
      </c>
      <c r="P47" s="117">
        <v>377717600</v>
      </c>
      <c r="Q47" s="117">
        <v>0</v>
      </c>
      <c r="R47" s="117">
        <v>10000000</v>
      </c>
      <c r="S47" s="117">
        <v>367717600</v>
      </c>
      <c r="T47" s="117">
        <v>0</v>
      </c>
      <c r="U47" s="117">
        <v>367615920</v>
      </c>
      <c r="V47" s="117">
        <v>101680</v>
      </c>
      <c r="W47" s="117">
        <v>367615920</v>
      </c>
      <c r="X47" s="117">
        <v>367615920</v>
      </c>
      <c r="Y47" s="117">
        <v>336262220</v>
      </c>
      <c r="Z47" s="117">
        <v>336262220</v>
      </c>
      <c r="AA47" s="118">
        <v>238055</v>
      </c>
    </row>
    <row r="48" spans="1:27" s="118" customFormat="1" ht="22.5" x14ac:dyDescent="0.25">
      <c r="A48" s="114" t="s">
        <v>340</v>
      </c>
      <c r="B48" s="115" t="s">
        <v>341</v>
      </c>
      <c r="C48" s="116" t="s">
        <v>180</v>
      </c>
      <c r="D48" s="114" t="s">
        <v>150</v>
      </c>
      <c r="E48" s="114" t="s">
        <v>42</v>
      </c>
      <c r="F48" s="114" t="s">
        <v>343</v>
      </c>
      <c r="G48" s="114" t="s">
        <v>239</v>
      </c>
      <c r="H48" s="114" t="s">
        <v>253</v>
      </c>
      <c r="I48" s="114"/>
      <c r="J48" s="114"/>
      <c r="K48" s="114"/>
      <c r="L48" s="114" t="s">
        <v>344</v>
      </c>
      <c r="M48" s="114" t="s">
        <v>19</v>
      </c>
      <c r="N48" s="114" t="s">
        <v>345</v>
      </c>
      <c r="O48" s="167" t="s">
        <v>256</v>
      </c>
      <c r="P48" s="117">
        <v>236073500</v>
      </c>
      <c r="Q48" s="117">
        <v>11000000</v>
      </c>
      <c r="R48" s="117">
        <v>0</v>
      </c>
      <c r="S48" s="117">
        <v>247073500</v>
      </c>
      <c r="T48" s="117">
        <v>0</v>
      </c>
      <c r="U48" s="117">
        <v>246685400</v>
      </c>
      <c r="V48" s="117">
        <v>388100</v>
      </c>
      <c r="W48" s="117">
        <v>246685400</v>
      </c>
      <c r="X48" s="117">
        <v>246685400</v>
      </c>
      <c r="Y48" s="117">
        <v>225780500</v>
      </c>
      <c r="Z48" s="117">
        <v>225780500</v>
      </c>
      <c r="AA48" s="118">
        <v>147273430</v>
      </c>
    </row>
    <row r="49" spans="1:27" s="118" customFormat="1" ht="22.5" x14ac:dyDescent="0.25">
      <c r="A49" s="114" t="s">
        <v>340</v>
      </c>
      <c r="B49" s="115" t="s">
        <v>341</v>
      </c>
      <c r="C49" s="116" t="s">
        <v>181</v>
      </c>
      <c r="D49" s="114" t="s">
        <v>150</v>
      </c>
      <c r="E49" s="114" t="s">
        <v>237</v>
      </c>
      <c r="F49" s="114" t="s">
        <v>343</v>
      </c>
      <c r="G49" s="114" t="s">
        <v>246</v>
      </c>
      <c r="H49" s="114" t="s">
        <v>258</v>
      </c>
      <c r="I49" s="114" t="s">
        <v>237</v>
      </c>
      <c r="J49" s="114"/>
      <c r="K49" s="114"/>
      <c r="L49" s="114" t="s">
        <v>344</v>
      </c>
      <c r="M49" s="114" t="s">
        <v>19</v>
      </c>
      <c r="N49" s="114" t="s">
        <v>345</v>
      </c>
      <c r="O49" s="167" t="s">
        <v>262</v>
      </c>
      <c r="P49" s="117">
        <v>8860660</v>
      </c>
      <c r="Q49" s="117">
        <v>0</v>
      </c>
      <c r="R49" s="117">
        <v>0</v>
      </c>
      <c r="S49" s="117">
        <v>8860660</v>
      </c>
      <c r="T49" s="117">
        <v>0</v>
      </c>
      <c r="U49" s="117">
        <v>343000</v>
      </c>
      <c r="V49" s="117">
        <v>8517660</v>
      </c>
      <c r="W49" s="117">
        <v>343000</v>
      </c>
      <c r="X49" s="117">
        <v>343000</v>
      </c>
      <c r="Y49" s="117">
        <v>343000</v>
      </c>
      <c r="Z49" s="117">
        <v>343000</v>
      </c>
      <c r="AA49" s="118">
        <v>0</v>
      </c>
    </row>
    <row r="50" spans="1:27" s="118" customFormat="1" ht="22.5" x14ac:dyDescent="0.25">
      <c r="A50" s="114" t="s">
        <v>340</v>
      </c>
      <c r="B50" s="115" t="s">
        <v>341</v>
      </c>
      <c r="C50" s="116" t="s">
        <v>182</v>
      </c>
      <c r="D50" s="114" t="s">
        <v>150</v>
      </c>
      <c r="E50" s="114" t="s">
        <v>237</v>
      </c>
      <c r="F50" s="114" t="s">
        <v>343</v>
      </c>
      <c r="G50" s="114" t="s">
        <v>246</v>
      </c>
      <c r="H50" s="114" t="s">
        <v>258</v>
      </c>
      <c r="I50" s="114" t="s">
        <v>246</v>
      </c>
      <c r="J50" s="114"/>
      <c r="K50" s="114"/>
      <c r="L50" s="114" t="s">
        <v>344</v>
      </c>
      <c r="M50" s="114" t="s">
        <v>19</v>
      </c>
      <c r="N50" s="114" t="s">
        <v>345</v>
      </c>
      <c r="O50" s="167" t="s">
        <v>357</v>
      </c>
      <c r="P50" s="117">
        <v>407590360</v>
      </c>
      <c r="Q50" s="117">
        <v>0</v>
      </c>
      <c r="R50" s="117">
        <v>0</v>
      </c>
      <c r="S50" s="117">
        <v>407590360</v>
      </c>
      <c r="T50" s="117">
        <v>0</v>
      </c>
      <c r="U50" s="117">
        <v>259895000</v>
      </c>
      <c r="V50" s="117">
        <v>147695360</v>
      </c>
      <c r="W50" s="117">
        <v>259895000</v>
      </c>
      <c r="X50" s="117">
        <v>259895000</v>
      </c>
      <c r="Y50" s="117">
        <v>259895000</v>
      </c>
      <c r="Z50" s="117">
        <v>259895000</v>
      </c>
      <c r="AA50" s="118">
        <v>4939000</v>
      </c>
    </row>
    <row r="51" spans="1:27" s="118" customFormat="1" ht="22.5" x14ac:dyDescent="0.25">
      <c r="A51" s="114" t="s">
        <v>340</v>
      </c>
      <c r="B51" s="115" t="s">
        <v>341</v>
      </c>
      <c r="C51" s="116" t="s">
        <v>183</v>
      </c>
      <c r="D51" s="114" t="s">
        <v>150</v>
      </c>
      <c r="E51" s="114" t="s">
        <v>237</v>
      </c>
      <c r="F51" s="114" t="s">
        <v>343</v>
      </c>
      <c r="G51" s="114" t="s">
        <v>246</v>
      </c>
      <c r="H51" s="114" t="s">
        <v>258</v>
      </c>
      <c r="I51" s="114" t="s">
        <v>259</v>
      </c>
      <c r="J51" s="114"/>
      <c r="K51" s="114"/>
      <c r="L51" s="114" t="s">
        <v>344</v>
      </c>
      <c r="M51" s="114" t="s">
        <v>19</v>
      </c>
      <c r="N51" s="114" t="s">
        <v>345</v>
      </c>
      <c r="O51" s="167" t="s">
        <v>263</v>
      </c>
      <c r="P51" s="117">
        <v>8860660</v>
      </c>
      <c r="Q51" s="117">
        <v>0</v>
      </c>
      <c r="R51" s="117">
        <v>0</v>
      </c>
      <c r="S51" s="117">
        <v>8860660</v>
      </c>
      <c r="T51" s="117">
        <v>0</v>
      </c>
      <c r="U51" s="117">
        <v>146359</v>
      </c>
      <c r="V51" s="117">
        <v>8714301</v>
      </c>
      <c r="W51" s="117">
        <v>146359</v>
      </c>
      <c r="X51" s="117">
        <v>146359</v>
      </c>
      <c r="Y51" s="117">
        <v>146359</v>
      </c>
      <c r="Z51" s="117">
        <v>146359</v>
      </c>
      <c r="AA51" s="118">
        <v>0</v>
      </c>
    </row>
    <row r="52" spans="1:27" s="118" customFormat="1" ht="22.5" x14ac:dyDescent="0.25">
      <c r="A52" s="114" t="s">
        <v>340</v>
      </c>
      <c r="B52" s="115" t="s">
        <v>341</v>
      </c>
      <c r="C52" s="116" t="s">
        <v>184</v>
      </c>
      <c r="D52" s="114" t="s">
        <v>150</v>
      </c>
      <c r="E52" s="114" t="s">
        <v>237</v>
      </c>
      <c r="F52" s="114" t="s">
        <v>343</v>
      </c>
      <c r="G52" s="114" t="s">
        <v>246</v>
      </c>
      <c r="H52" s="114" t="s">
        <v>258</v>
      </c>
      <c r="I52" s="114" t="s">
        <v>260</v>
      </c>
      <c r="J52" s="114"/>
      <c r="K52" s="114"/>
      <c r="L52" s="114" t="s">
        <v>344</v>
      </c>
      <c r="M52" s="114" t="s">
        <v>19</v>
      </c>
      <c r="N52" s="114" t="s">
        <v>345</v>
      </c>
      <c r="O52" s="167" t="s">
        <v>264</v>
      </c>
      <c r="P52" s="117">
        <v>451893660</v>
      </c>
      <c r="Q52" s="117">
        <v>0</v>
      </c>
      <c r="R52" s="117">
        <v>0</v>
      </c>
      <c r="S52" s="117">
        <v>451893660</v>
      </c>
      <c r="T52" s="117">
        <v>0</v>
      </c>
      <c r="U52" s="117">
        <v>90415609</v>
      </c>
      <c r="V52" s="117">
        <v>361478051</v>
      </c>
      <c r="W52" s="117">
        <v>90415609</v>
      </c>
      <c r="X52" s="117">
        <v>90414087</v>
      </c>
      <c r="Y52" s="117">
        <v>88842624</v>
      </c>
      <c r="Z52" s="117">
        <v>88842624</v>
      </c>
      <c r="AA52" s="118">
        <v>28015484</v>
      </c>
    </row>
    <row r="53" spans="1:27" s="118" customFormat="1" ht="22.5" x14ac:dyDescent="0.25">
      <c r="A53" s="114" t="s">
        <v>340</v>
      </c>
      <c r="B53" s="115" t="s">
        <v>341</v>
      </c>
      <c r="C53" s="116" t="s">
        <v>185</v>
      </c>
      <c r="D53" s="114" t="s">
        <v>150</v>
      </c>
      <c r="E53" s="114" t="s">
        <v>237</v>
      </c>
      <c r="F53" s="114" t="s">
        <v>343</v>
      </c>
      <c r="G53" s="114" t="s">
        <v>246</v>
      </c>
      <c r="H53" s="114" t="s">
        <v>261</v>
      </c>
      <c r="I53" s="114" t="s">
        <v>42</v>
      </c>
      <c r="J53" s="114"/>
      <c r="K53" s="114"/>
      <c r="L53" s="114" t="s">
        <v>344</v>
      </c>
      <c r="M53" s="114" t="s">
        <v>19</v>
      </c>
      <c r="N53" s="114" t="s">
        <v>345</v>
      </c>
      <c r="O53" s="167" t="s">
        <v>358</v>
      </c>
      <c r="P53" s="117">
        <v>8860660</v>
      </c>
      <c r="Q53" s="117">
        <v>0</v>
      </c>
      <c r="R53" s="117">
        <v>0</v>
      </c>
      <c r="S53" s="117">
        <v>8860660</v>
      </c>
      <c r="T53" s="117">
        <v>0</v>
      </c>
      <c r="U53" s="117">
        <v>0</v>
      </c>
      <c r="V53" s="117">
        <v>8860660</v>
      </c>
      <c r="W53" s="117">
        <v>0</v>
      </c>
      <c r="X53" s="117">
        <v>0</v>
      </c>
      <c r="Y53" s="117">
        <v>0</v>
      </c>
      <c r="Z53" s="117">
        <v>0</v>
      </c>
      <c r="AA53" s="118">
        <v>11725226</v>
      </c>
    </row>
    <row r="54" spans="1:27" s="118" customFormat="1" ht="22.5" x14ac:dyDescent="0.25">
      <c r="A54" s="114" t="s">
        <v>340</v>
      </c>
      <c r="B54" s="115" t="s">
        <v>341</v>
      </c>
      <c r="C54" s="116" t="s">
        <v>186</v>
      </c>
      <c r="D54" s="114" t="s">
        <v>150</v>
      </c>
      <c r="E54" s="114" t="s">
        <v>237</v>
      </c>
      <c r="F54" s="114" t="s">
        <v>343</v>
      </c>
      <c r="G54" s="114" t="s">
        <v>235</v>
      </c>
      <c r="H54" s="114" t="s">
        <v>42</v>
      </c>
      <c r="I54" s="114" t="s">
        <v>154</v>
      </c>
      <c r="J54" s="114"/>
      <c r="K54" s="114"/>
      <c r="L54" s="114" t="s">
        <v>344</v>
      </c>
      <c r="M54" s="114" t="s">
        <v>19</v>
      </c>
      <c r="N54" s="114" t="s">
        <v>345</v>
      </c>
      <c r="O54" s="167" t="s">
        <v>155</v>
      </c>
      <c r="P54" s="117">
        <v>22255998</v>
      </c>
      <c r="Q54" s="117">
        <v>0</v>
      </c>
      <c r="R54" s="117">
        <v>18255998</v>
      </c>
      <c r="S54" s="117">
        <v>4000000</v>
      </c>
      <c r="T54" s="117">
        <v>0</v>
      </c>
      <c r="U54" s="117">
        <v>1013800</v>
      </c>
      <c r="V54" s="117">
        <v>2986200</v>
      </c>
      <c r="W54" s="117">
        <v>1013800</v>
      </c>
      <c r="X54" s="117">
        <v>1013800</v>
      </c>
      <c r="Y54" s="117">
        <v>1013800</v>
      </c>
      <c r="Z54" s="117">
        <v>1013800</v>
      </c>
      <c r="AA54" s="118">
        <v>29960562</v>
      </c>
    </row>
    <row r="55" spans="1:27" s="118" customFormat="1" ht="22.5" x14ac:dyDescent="0.25">
      <c r="A55" s="114" t="s">
        <v>340</v>
      </c>
      <c r="B55" s="115" t="s">
        <v>341</v>
      </c>
      <c r="C55" s="116" t="s">
        <v>523</v>
      </c>
      <c r="D55" s="114" t="s">
        <v>150</v>
      </c>
      <c r="E55" s="114" t="s">
        <v>237</v>
      </c>
      <c r="F55" s="114" t="s">
        <v>343</v>
      </c>
      <c r="G55" s="114" t="s">
        <v>235</v>
      </c>
      <c r="H55" s="114" t="s">
        <v>42</v>
      </c>
      <c r="I55" s="114" t="s">
        <v>524</v>
      </c>
      <c r="J55" s="114"/>
      <c r="K55" s="114"/>
      <c r="L55" s="114" t="s">
        <v>344</v>
      </c>
      <c r="M55" s="114" t="s">
        <v>19</v>
      </c>
      <c r="N55" s="114" t="s">
        <v>345</v>
      </c>
      <c r="O55" s="164" t="s">
        <v>513</v>
      </c>
      <c r="P55" s="117">
        <v>0</v>
      </c>
      <c r="Q55" s="117">
        <v>27320758</v>
      </c>
      <c r="R55" s="117">
        <v>0</v>
      </c>
      <c r="S55" s="117">
        <v>27320758</v>
      </c>
      <c r="T55" s="117">
        <v>0</v>
      </c>
      <c r="U55" s="117">
        <v>0</v>
      </c>
      <c r="V55" s="117">
        <v>27320758</v>
      </c>
      <c r="W55" s="117">
        <v>0</v>
      </c>
      <c r="X55" s="117">
        <v>0</v>
      </c>
      <c r="Y55" s="117">
        <v>0</v>
      </c>
      <c r="Z55" s="117">
        <v>0</v>
      </c>
    </row>
    <row r="56" spans="1:27" s="118" customFormat="1" ht="22.5" x14ac:dyDescent="0.25">
      <c r="A56" s="114" t="s">
        <v>340</v>
      </c>
      <c r="B56" s="115" t="s">
        <v>341</v>
      </c>
      <c r="C56" s="116" t="s">
        <v>192</v>
      </c>
      <c r="D56" s="114" t="s">
        <v>150</v>
      </c>
      <c r="E56" s="114" t="s">
        <v>237</v>
      </c>
      <c r="F56" s="114" t="s">
        <v>343</v>
      </c>
      <c r="G56" s="114" t="s">
        <v>235</v>
      </c>
      <c r="H56" s="114" t="s">
        <v>237</v>
      </c>
      <c r="I56" s="114" t="s">
        <v>237</v>
      </c>
      <c r="J56" s="114"/>
      <c r="K56" s="114"/>
      <c r="L56" s="114" t="s">
        <v>344</v>
      </c>
      <c r="M56" s="114" t="s">
        <v>19</v>
      </c>
      <c r="N56" s="114" t="s">
        <v>345</v>
      </c>
      <c r="O56" s="167" t="s">
        <v>265</v>
      </c>
      <c r="P56" s="117">
        <v>37093330</v>
      </c>
      <c r="Q56" s="117">
        <v>45483426</v>
      </c>
      <c r="R56" s="117">
        <v>9576756</v>
      </c>
      <c r="S56" s="117">
        <v>73000000</v>
      </c>
      <c r="T56" s="117">
        <v>0</v>
      </c>
      <c r="U56" s="117">
        <v>0</v>
      </c>
      <c r="V56" s="117">
        <v>73000000</v>
      </c>
      <c r="W56" s="117">
        <v>0</v>
      </c>
      <c r="X56" s="117">
        <v>0</v>
      </c>
      <c r="Y56" s="117">
        <v>0</v>
      </c>
      <c r="Z56" s="117">
        <v>0</v>
      </c>
      <c r="AA56" s="118">
        <v>10051040</v>
      </c>
    </row>
    <row r="57" spans="1:27" s="118" customFormat="1" ht="22.5" x14ac:dyDescent="0.25">
      <c r="A57" s="114" t="s">
        <v>340</v>
      </c>
      <c r="B57" s="115" t="s">
        <v>341</v>
      </c>
      <c r="C57" s="116" t="s">
        <v>196</v>
      </c>
      <c r="D57" s="114" t="s">
        <v>150</v>
      </c>
      <c r="E57" s="114" t="s">
        <v>237</v>
      </c>
      <c r="F57" s="114" t="s">
        <v>343</v>
      </c>
      <c r="G57" s="114" t="s">
        <v>235</v>
      </c>
      <c r="H57" s="114" t="s">
        <v>235</v>
      </c>
      <c r="I57" s="114" t="s">
        <v>42</v>
      </c>
      <c r="J57" s="114"/>
      <c r="K57" s="114"/>
      <c r="L57" s="114" t="s">
        <v>344</v>
      </c>
      <c r="M57" s="114" t="s">
        <v>19</v>
      </c>
      <c r="N57" s="114" t="s">
        <v>345</v>
      </c>
      <c r="O57" s="167" t="s">
        <v>136</v>
      </c>
      <c r="P57" s="117">
        <v>44511996</v>
      </c>
      <c r="Q57" s="117">
        <v>0</v>
      </c>
      <c r="R57" s="117">
        <v>7281933</v>
      </c>
      <c r="S57" s="117">
        <v>37230063</v>
      </c>
      <c r="T57" s="117">
        <v>0</v>
      </c>
      <c r="U57" s="117">
        <v>35578064</v>
      </c>
      <c r="V57" s="117">
        <v>1651999</v>
      </c>
      <c r="W57" s="117">
        <v>35578064</v>
      </c>
      <c r="X57" s="117">
        <v>29335559</v>
      </c>
      <c r="Y57" s="117">
        <v>29335559</v>
      </c>
      <c r="Z57" s="117">
        <v>29335559</v>
      </c>
      <c r="AA57" s="118">
        <v>41270986</v>
      </c>
    </row>
    <row r="58" spans="1:27" s="118" customFormat="1" ht="22.5" x14ac:dyDescent="0.25">
      <c r="A58" s="114" t="s">
        <v>340</v>
      </c>
      <c r="B58" s="115" t="s">
        <v>341</v>
      </c>
      <c r="C58" s="116" t="s">
        <v>197</v>
      </c>
      <c r="D58" s="114" t="s">
        <v>150</v>
      </c>
      <c r="E58" s="114" t="s">
        <v>237</v>
      </c>
      <c r="F58" s="114" t="s">
        <v>343</v>
      </c>
      <c r="G58" s="114" t="s">
        <v>235</v>
      </c>
      <c r="H58" s="114" t="s">
        <v>235</v>
      </c>
      <c r="I58" s="114" t="s">
        <v>288</v>
      </c>
      <c r="J58" s="114"/>
      <c r="K58" s="114"/>
      <c r="L58" s="114" t="s">
        <v>344</v>
      </c>
      <c r="M58" s="114" t="s">
        <v>19</v>
      </c>
      <c r="N58" s="114" t="s">
        <v>345</v>
      </c>
      <c r="O58" s="167" t="s">
        <v>137</v>
      </c>
      <c r="P58" s="117">
        <v>148373320</v>
      </c>
      <c r="Q58" s="117">
        <v>0</v>
      </c>
      <c r="R58" s="117">
        <v>118314043.98</v>
      </c>
      <c r="S58" s="117">
        <v>30059276.02</v>
      </c>
      <c r="T58" s="117">
        <v>0</v>
      </c>
      <c r="U58" s="117">
        <v>27978896.02</v>
      </c>
      <c r="V58" s="117">
        <v>2080380</v>
      </c>
      <c r="W58" s="117">
        <v>27978896.02</v>
      </c>
      <c r="X58" s="117">
        <v>27977785</v>
      </c>
      <c r="Y58" s="117">
        <v>19108605</v>
      </c>
      <c r="Z58" s="117">
        <v>19108605</v>
      </c>
      <c r="AA58" s="118">
        <v>496002015.50999999</v>
      </c>
    </row>
    <row r="59" spans="1:27" s="118" customFormat="1" ht="22.5" x14ac:dyDescent="0.25">
      <c r="A59" s="114" t="s">
        <v>340</v>
      </c>
      <c r="B59" s="115" t="s">
        <v>341</v>
      </c>
      <c r="C59" s="116" t="s">
        <v>198</v>
      </c>
      <c r="D59" s="114" t="s">
        <v>150</v>
      </c>
      <c r="E59" s="114" t="s">
        <v>237</v>
      </c>
      <c r="F59" s="114" t="s">
        <v>343</v>
      </c>
      <c r="G59" s="114" t="s">
        <v>235</v>
      </c>
      <c r="H59" s="114" t="s">
        <v>235</v>
      </c>
      <c r="I59" s="114" t="s">
        <v>360</v>
      </c>
      <c r="J59" s="114"/>
      <c r="K59" s="114"/>
      <c r="L59" s="114" t="s">
        <v>344</v>
      </c>
      <c r="M59" s="114" t="s">
        <v>19</v>
      </c>
      <c r="N59" s="114" t="s">
        <v>345</v>
      </c>
      <c r="O59" s="167" t="s">
        <v>138</v>
      </c>
      <c r="P59" s="117">
        <v>74186660</v>
      </c>
      <c r="Q59" s="117">
        <v>0</v>
      </c>
      <c r="R59" s="117">
        <v>35993315</v>
      </c>
      <c r="S59" s="117">
        <v>38193345</v>
      </c>
      <c r="T59" s="117">
        <v>0</v>
      </c>
      <c r="U59" s="117">
        <v>25959572.57</v>
      </c>
      <c r="V59" s="117">
        <v>12233772.43</v>
      </c>
      <c r="W59" s="117">
        <v>25959572.57</v>
      </c>
      <c r="X59" s="117">
        <v>21342524</v>
      </c>
      <c r="Y59" s="117">
        <v>21342524</v>
      </c>
      <c r="Z59" s="117">
        <v>21342524</v>
      </c>
      <c r="AA59" s="118">
        <v>26852711.800000001</v>
      </c>
    </row>
    <row r="60" spans="1:27" s="118" customFormat="1" ht="22.5" x14ac:dyDescent="0.25">
      <c r="A60" s="114" t="s">
        <v>340</v>
      </c>
      <c r="B60" s="115" t="s">
        <v>341</v>
      </c>
      <c r="C60" s="116" t="s">
        <v>199</v>
      </c>
      <c r="D60" s="114" t="s">
        <v>150</v>
      </c>
      <c r="E60" s="114" t="s">
        <v>237</v>
      </c>
      <c r="F60" s="114" t="s">
        <v>343</v>
      </c>
      <c r="G60" s="114" t="s">
        <v>235</v>
      </c>
      <c r="H60" s="114" t="s">
        <v>235</v>
      </c>
      <c r="I60" s="114" t="s">
        <v>361</v>
      </c>
      <c r="J60" s="114"/>
      <c r="K60" s="114"/>
      <c r="L60" s="114" t="s">
        <v>344</v>
      </c>
      <c r="M60" s="114" t="s">
        <v>19</v>
      </c>
      <c r="N60" s="114" t="s">
        <v>345</v>
      </c>
      <c r="O60" s="167" t="s">
        <v>139</v>
      </c>
      <c r="P60" s="117">
        <v>74186660</v>
      </c>
      <c r="Q60" s="117">
        <v>0</v>
      </c>
      <c r="R60" s="117">
        <v>46859414</v>
      </c>
      <c r="S60" s="117">
        <v>27327246</v>
      </c>
      <c r="T60" s="117">
        <v>0</v>
      </c>
      <c r="U60" s="117">
        <v>25819646</v>
      </c>
      <c r="V60" s="117">
        <v>1507600</v>
      </c>
      <c r="W60" s="117">
        <v>25819646</v>
      </c>
      <c r="X60" s="117">
        <v>24419815</v>
      </c>
      <c r="Y60" s="117">
        <v>24419815</v>
      </c>
      <c r="Z60" s="117">
        <v>24419815</v>
      </c>
      <c r="AA60" s="118">
        <v>0</v>
      </c>
    </row>
    <row r="61" spans="1:27" s="118" customFormat="1" ht="22.5" x14ac:dyDescent="0.25">
      <c r="A61" s="114" t="s">
        <v>340</v>
      </c>
      <c r="B61" s="115" t="s">
        <v>341</v>
      </c>
      <c r="C61" s="116" t="s">
        <v>200</v>
      </c>
      <c r="D61" s="114" t="s">
        <v>150</v>
      </c>
      <c r="E61" s="114" t="s">
        <v>237</v>
      </c>
      <c r="F61" s="114" t="s">
        <v>343</v>
      </c>
      <c r="G61" s="114" t="s">
        <v>235</v>
      </c>
      <c r="H61" s="114" t="s">
        <v>235</v>
      </c>
      <c r="I61" s="114" t="s">
        <v>362</v>
      </c>
      <c r="J61" s="114"/>
      <c r="K61" s="114"/>
      <c r="L61" s="114" t="s">
        <v>344</v>
      </c>
      <c r="M61" s="114" t="s">
        <v>19</v>
      </c>
      <c r="N61" s="114" t="s">
        <v>345</v>
      </c>
      <c r="O61" s="167" t="s">
        <v>269</v>
      </c>
      <c r="P61" s="117">
        <v>22255998</v>
      </c>
      <c r="Q61" s="117">
        <v>0</v>
      </c>
      <c r="R61" s="117">
        <v>10255998</v>
      </c>
      <c r="S61" s="117">
        <v>12000000</v>
      </c>
      <c r="T61" s="117">
        <v>0</v>
      </c>
      <c r="U61" s="117">
        <v>8448157</v>
      </c>
      <c r="V61" s="117">
        <v>3551843</v>
      </c>
      <c r="W61" s="117">
        <v>8448157</v>
      </c>
      <c r="X61" s="117">
        <v>8448157</v>
      </c>
      <c r="Y61" s="117">
        <v>8448157</v>
      </c>
      <c r="Z61" s="117">
        <v>8448157</v>
      </c>
      <c r="AA61" s="118">
        <v>12635612</v>
      </c>
    </row>
    <row r="62" spans="1:27" s="118" customFormat="1" ht="22.5" x14ac:dyDescent="0.25">
      <c r="A62" s="114" t="s">
        <v>340</v>
      </c>
      <c r="B62" s="115" t="s">
        <v>341</v>
      </c>
      <c r="C62" s="116" t="s">
        <v>203</v>
      </c>
      <c r="D62" s="114" t="s">
        <v>150</v>
      </c>
      <c r="E62" s="114" t="s">
        <v>237</v>
      </c>
      <c r="F62" s="114" t="s">
        <v>343</v>
      </c>
      <c r="G62" s="114" t="s">
        <v>235</v>
      </c>
      <c r="H62" s="114" t="s">
        <v>239</v>
      </c>
      <c r="I62" s="114" t="s">
        <v>42</v>
      </c>
      <c r="J62" s="114"/>
      <c r="K62" s="114"/>
      <c r="L62" s="114" t="s">
        <v>344</v>
      </c>
      <c r="M62" s="114" t="s">
        <v>19</v>
      </c>
      <c r="N62" s="114" t="s">
        <v>345</v>
      </c>
      <c r="O62" s="167" t="s">
        <v>141</v>
      </c>
      <c r="P62" s="117">
        <v>519306620</v>
      </c>
      <c r="Q62" s="117">
        <v>14837332</v>
      </c>
      <c r="R62" s="117">
        <v>36210483</v>
      </c>
      <c r="S62" s="117">
        <v>497933469</v>
      </c>
      <c r="T62" s="117">
        <v>0</v>
      </c>
      <c r="U62" s="117">
        <v>496072176.95999998</v>
      </c>
      <c r="V62" s="117">
        <v>1861292.04</v>
      </c>
      <c r="W62" s="117">
        <v>496072176.95999998</v>
      </c>
      <c r="X62" s="117">
        <v>487363947.08999997</v>
      </c>
      <c r="Y62" s="117">
        <v>487363947.08999997</v>
      </c>
      <c r="Z62" s="117">
        <v>487363947.08999997</v>
      </c>
      <c r="AA62" s="118">
        <v>114739758</v>
      </c>
    </row>
    <row r="63" spans="1:27" s="118" customFormat="1" ht="22.5" x14ac:dyDescent="0.25">
      <c r="A63" s="114" t="s">
        <v>340</v>
      </c>
      <c r="B63" s="115" t="s">
        <v>341</v>
      </c>
      <c r="C63" s="116" t="s">
        <v>204</v>
      </c>
      <c r="D63" s="114" t="s">
        <v>150</v>
      </c>
      <c r="E63" s="114" t="s">
        <v>237</v>
      </c>
      <c r="F63" s="114" t="s">
        <v>343</v>
      </c>
      <c r="G63" s="114" t="s">
        <v>235</v>
      </c>
      <c r="H63" s="114" t="s">
        <v>239</v>
      </c>
      <c r="I63" s="114" t="s">
        <v>237</v>
      </c>
      <c r="J63" s="114"/>
      <c r="K63" s="114"/>
      <c r="L63" s="114" t="s">
        <v>344</v>
      </c>
      <c r="M63" s="114" t="s">
        <v>19</v>
      </c>
      <c r="N63" s="114" t="s">
        <v>345</v>
      </c>
      <c r="O63" s="167" t="s">
        <v>142</v>
      </c>
      <c r="P63" s="117">
        <v>148373320</v>
      </c>
      <c r="Q63" s="117">
        <v>0</v>
      </c>
      <c r="R63" s="117">
        <v>131094089</v>
      </c>
      <c r="S63" s="117">
        <v>17279231</v>
      </c>
      <c r="T63" s="117">
        <v>0</v>
      </c>
      <c r="U63" s="117">
        <v>15773231</v>
      </c>
      <c r="V63" s="117">
        <v>1506000</v>
      </c>
      <c r="W63" s="117">
        <v>15773231</v>
      </c>
      <c r="X63" s="117">
        <v>13342850</v>
      </c>
      <c r="Y63" s="117">
        <v>6777838</v>
      </c>
      <c r="Z63" s="117">
        <v>6777838</v>
      </c>
      <c r="AA63" s="118">
        <v>54864425</v>
      </c>
    </row>
    <row r="64" spans="1:27" s="118" customFormat="1" ht="22.5" x14ac:dyDescent="0.25">
      <c r="A64" s="114" t="s">
        <v>340</v>
      </c>
      <c r="B64" s="115" t="s">
        <v>341</v>
      </c>
      <c r="C64" s="116" t="s">
        <v>205</v>
      </c>
      <c r="D64" s="114" t="s">
        <v>150</v>
      </c>
      <c r="E64" s="114" t="s">
        <v>237</v>
      </c>
      <c r="F64" s="114" t="s">
        <v>343</v>
      </c>
      <c r="G64" s="114" t="s">
        <v>235</v>
      </c>
      <c r="H64" s="114" t="s">
        <v>239</v>
      </c>
      <c r="I64" s="114" t="s">
        <v>252</v>
      </c>
      <c r="J64" s="114"/>
      <c r="K64" s="114"/>
      <c r="L64" s="114" t="s">
        <v>344</v>
      </c>
      <c r="M64" s="114" t="s">
        <v>19</v>
      </c>
      <c r="N64" s="114" t="s">
        <v>345</v>
      </c>
      <c r="O64" s="167" t="s">
        <v>143</v>
      </c>
      <c r="P64" s="117">
        <v>37093330</v>
      </c>
      <c r="Q64" s="117">
        <v>22006670</v>
      </c>
      <c r="R64" s="117">
        <v>8000000</v>
      </c>
      <c r="S64" s="117">
        <v>51100000</v>
      </c>
      <c r="T64" s="117">
        <v>0</v>
      </c>
      <c r="U64" s="117">
        <v>49500000</v>
      </c>
      <c r="V64" s="117">
        <v>1600000</v>
      </c>
      <c r="W64" s="117">
        <v>49500000</v>
      </c>
      <c r="X64" s="117">
        <v>49371569</v>
      </c>
      <c r="Y64" s="117">
        <v>38940634</v>
      </c>
      <c r="Z64" s="117">
        <v>38940634</v>
      </c>
      <c r="AA64" s="118">
        <v>271710744.16000003</v>
      </c>
    </row>
    <row r="65" spans="1:27" s="118" customFormat="1" ht="22.5" x14ac:dyDescent="0.25">
      <c r="A65" s="114" t="s">
        <v>340</v>
      </c>
      <c r="B65" s="115" t="s">
        <v>341</v>
      </c>
      <c r="C65" s="116" t="s">
        <v>206</v>
      </c>
      <c r="D65" s="114" t="s">
        <v>150</v>
      </c>
      <c r="E65" s="114" t="s">
        <v>237</v>
      </c>
      <c r="F65" s="114" t="s">
        <v>343</v>
      </c>
      <c r="G65" s="114" t="s">
        <v>235</v>
      </c>
      <c r="H65" s="114" t="s">
        <v>239</v>
      </c>
      <c r="I65" s="114" t="s">
        <v>259</v>
      </c>
      <c r="J65" s="114"/>
      <c r="K65" s="114"/>
      <c r="L65" s="114" t="s">
        <v>344</v>
      </c>
      <c r="M65" s="114" t="s">
        <v>19</v>
      </c>
      <c r="N65" s="114" t="s">
        <v>345</v>
      </c>
      <c r="O65" s="167" t="s">
        <v>144</v>
      </c>
      <c r="P65" s="117">
        <v>148373320</v>
      </c>
      <c r="Q65" s="117">
        <v>11560772</v>
      </c>
      <c r="R65" s="117">
        <v>12414038</v>
      </c>
      <c r="S65" s="117">
        <v>147520054</v>
      </c>
      <c r="T65" s="117">
        <v>0</v>
      </c>
      <c r="U65" s="117">
        <v>132845606.95999999</v>
      </c>
      <c r="V65" s="117">
        <v>14674447.039999999</v>
      </c>
      <c r="W65" s="117">
        <v>132845606.95999999</v>
      </c>
      <c r="X65" s="117">
        <v>111610480.91</v>
      </c>
      <c r="Y65" s="117">
        <v>111610480.91</v>
      </c>
      <c r="Z65" s="117">
        <v>111610480.91</v>
      </c>
      <c r="AA65" s="118">
        <v>1823180</v>
      </c>
    </row>
    <row r="66" spans="1:27" s="118" customFormat="1" ht="22.5" x14ac:dyDescent="0.25">
      <c r="A66" s="114" t="s">
        <v>340</v>
      </c>
      <c r="B66" s="115" t="s">
        <v>341</v>
      </c>
      <c r="C66" s="116" t="s">
        <v>207</v>
      </c>
      <c r="D66" s="114" t="s">
        <v>150</v>
      </c>
      <c r="E66" s="114" t="s">
        <v>237</v>
      </c>
      <c r="F66" s="114" t="s">
        <v>343</v>
      </c>
      <c r="G66" s="114" t="s">
        <v>235</v>
      </c>
      <c r="H66" s="114" t="s">
        <v>239</v>
      </c>
      <c r="I66" s="114" t="s">
        <v>244</v>
      </c>
      <c r="J66" s="114"/>
      <c r="K66" s="114"/>
      <c r="L66" s="114" t="s">
        <v>344</v>
      </c>
      <c r="M66" s="114" t="s">
        <v>19</v>
      </c>
      <c r="N66" s="114" t="s">
        <v>345</v>
      </c>
      <c r="O66" s="167" t="s">
        <v>145</v>
      </c>
      <c r="P66" s="117">
        <v>59349328</v>
      </c>
      <c r="Q66" s="117">
        <v>22000000</v>
      </c>
      <c r="R66" s="117">
        <v>12549418</v>
      </c>
      <c r="S66" s="117">
        <v>68799910</v>
      </c>
      <c r="T66" s="117">
        <v>0</v>
      </c>
      <c r="U66" s="117">
        <v>61063712.840000004</v>
      </c>
      <c r="V66" s="117">
        <v>7736197.1600000001</v>
      </c>
      <c r="W66" s="117">
        <v>61063712.840000004</v>
      </c>
      <c r="X66" s="117">
        <v>53227173</v>
      </c>
      <c r="Y66" s="117">
        <v>53227173</v>
      </c>
      <c r="Z66" s="117">
        <v>53227173</v>
      </c>
      <c r="AA66" s="118">
        <v>242985250</v>
      </c>
    </row>
    <row r="67" spans="1:27" s="118" customFormat="1" ht="22.5" x14ac:dyDescent="0.25">
      <c r="A67" s="114" t="s">
        <v>340</v>
      </c>
      <c r="B67" s="115" t="s">
        <v>341</v>
      </c>
      <c r="C67" s="116" t="s">
        <v>208</v>
      </c>
      <c r="D67" s="114" t="s">
        <v>150</v>
      </c>
      <c r="E67" s="114" t="s">
        <v>237</v>
      </c>
      <c r="F67" s="114" t="s">
        <v>343</v>
      </c>
      <c r="G67" s="114" t="s">
        <v>235</v>
      </c>
      <c r="H67" s="114" t="s">
        <v>239</v>
      </c>
      <c r="I67" s="114" t="s">
        <v>363</v>
      </c>
      <c r="J67" s="114"/>
      <c r="K67" s="114"/>
      <c r="L67" s="114" t="s">
        <v>344</v>
      </c>
      <c r="M67" s="114" t="s">
        <v>19</v>
      </c>
      <c r="N67" s="114" t="s">
        <v>345</v>
      </c>
      <c r="O67" s="167" t="s">
        <v>146</v>
      </c>
      <c r="P67" s="117">
        <v>296746640</v>
      </c>
      <c r="Q67" s="117">
        <v>13000000</v>
      </c>
      <c r="R67" s="117">
        <v>91929458</v>
      </c>
      <c r="S67" s="117">
        <v>217817182</v>
      </c>
      <c r="T67" s="117">
        <v>0</v>
      </c>
      <c r="U67" s="117">
        <v>204396881</v>
      </c>
      <c r="V67" s="117">
        <v>13420301</v>
      </c>
      <c r="W67" s="117">
        <v>204396881</v>
      </c>
      <c r="X67" s="117">
        <v>182657891</v>
      </c>
      <c r="Y67" s="117">
        <v>163915312</v>
      </c>
      <c r="Z67" s="117">
        <v>163915312</v>
      </c>
      <c r="AA67" s="118">
        <v>300000</v>
      </c>
    </row>
    <row r="68" spans="1:27" s="118" customFormat="1" ht="22.5" x14ac:dyDescent="0.25">
      <c r="A68" s="114" t="s">
        <v>340</v>
      </c>
      <c r="B68" s="115" t="s">
        <v>341</v>
      </c>
      <c r="C68" s="116" t="s">
        <v>209</v>
      </c>
      <c r="D68" s="114" t="s">
        <v>150</v>
      </c>
      <c r="E68" s="114" t="s">
        <v>237</v>
      </c>
      <c r="F68" s="114" t="s">
        <v>343</v>
      </c>
      <c r="G68" s="114" t="s">
        <v>235</v>
      </c>
      <c r="H68" s="114" t="s">
        <v>239</v>
      </c>
      <c r="I68" s="114" t="s">
        <v>134</v>
      </c>
      <c r="J68" s="114"/>
      <c r="K68" s="114"/>
      <c r="L68" s="114" t="s">
        <v>344</v>
      </c>
      <c r="M68" s="114" t="s">
        <v>19</v>
      </c>
      <c r="N68" s="114" t="s">
        <v>345</v>
      </c>
      <c r="O68" s="167" t="s">
        <v>270</v>
      </c>
      <c r="P68" s="117">
        <v>22255998</v>
      </c>
      <c r="Q68" s="117">
        <v>180800</v>
      </c>
      <c r="R68" s="117">
        <v>17255998</v>
      </c>
      <c r="S68" s="117">
        <v>5180800</v>
      </c>
      <c r="T68" s="117">
        <v>0</v>
      </c>
      <c r="U68" s="117">
        <v>49999</v>
      </c>
      <c r="V68" s="117">
        <v>5130801</v>
      </c>
      <c r="W68" s="117">
        <v>49999</v>
      </c>
      <c r="X68" s="117">
        <v>49999</v>
      </c>
      <c r="Y68" s="117">
        <v>49999</v>
      </c>
      <c r="Z68" s="117">
        <v>49999</v>
      </c>
      <c r="AA68" s="118">
        <v>4727050</v>
      </c>
    </row>
    <row r="69" spans="1:27" s="118" customFormat="1" ht="22.5" x14ac:dyDescent="0.25">
      <c r="A69" s="114" t="s">
        <v>340</v>
      </c>
      <c r="B69" s="115" t="s">
        <v>341</v>
      </c>
      <c r="C69" s="116" t="s">
        <v>525</v>
      </c>
      <c r="D69" s="114" t="s">
        <v>150</v>
      </c>
      <c r="E69" s="114" t="s">
        <v>237</v>
      </c>
      <c r="F69" s="114" t="s">
        <v>343</v>
      </c>
      <c r="G69" s="114" t="s">
        <v>235</v>
      </c>
      <c r="H69" s="114" t="s">
        <v>239</v>
      </c>
      <c r="I69" s="114" t="s">
        <v>364</v>
      </c>
      <c r="J69" s="114"/>
      <c r="K69" s="114"/>
      <c r="L69" s="114" t="s">
        <v>344</v>
      </c>
      <c r="M69" s="114" t="s">
        <v>19</v>
      </c>
      <c r="N69" s="114" t="s">
        <v>345</v>
      </c>
      <c r="O69" s="164" t="s">
        <v>514</v>
      </c>
      <c r="P69" s="117">
        <v>0</v>
      </c>
      <c r="Q69" s="117">
        <v>45422000</v>
      </c>
      <c r="R69" s="117">
        <v>0</v>
      </c>
      <c r="S69" s="117">
        <v>45422000</v>
      </c>
      <c r="T69" s="117">
        <v>0</v>
      </c>
      <c r="U69" s="117">
        <v>45422000</v>
      </c>
      <c r="V69" s="117">
        <v>0</v>
      </c>
      <c r="W69" s="117">
        <v>45422000</v>
      </c>
      <c r="X69" s="117">
        <v>12578000</v>
      </c>
      <c r="Y69" s="117">
        <v>12578000</v>
      </c>
      <c r="Z69" s="117">
        <v>12578000</v>
      </c>
    </row>
    <row r="70" spans="1:27" s="118" customFormat="1" ht="22.5" x14ac:dyDescent="0.25">
      <c r="A70" s="114" t="s">
        <v>340</v>
      </c>
      <c r="B70" s="115" t="s">
        <v>341</v>
      </c>
      <c r="C70" s="116" t="s">
        <v>210</v>
      </c>
      <c r="D70" s="114" t="s">
        <v>150</v>
      </c>
      <c r="E70" s="114" t="s">
        <v>237</v>
      </c>
      <c r="F70" s="114" t="s">
        <v>343</v>
      </c>
      <c r="G70" s="114" t="s">
        <v>235</v>
      </c>
      <c r="H70" s="114" t="s">
        <v>252</v>
      </c>
      <c r="I70" s="114" t="s">
        <v>237</v>
      </c>
      <c r="J70" s="114"/>
      <c r="K70" s="114"/>
      <c r="L70" s="114" t="s">
        <v>344</v>
      </c>
      <c r="M70" s="114" t="s">
        <v>19</v>
      </c>
      <c r="N70" s="114" t="s">
        <v>345</v>
      </c>
      <c r="O70" s="167" t="s">
        <v>147</v>
      </c>
      <c r="P70" s="117">
        <v>296746640</v>
      </c>
      <c r="Q70" s="117">
        <v>17560772</v>
      </c>
      <c r="R70" s="117">
        <v>25472987</v>
      </c>
      <c r="S70" s="117">
        <v>288834425</v>
      </c>
      <c r="T70" s="117">
        <v>0</v>
      </c>
      <c r="U70" s="117">
        <v>283913696.5</v>
      </c>
      <c r="V70" s="117">
        <v>4920728.5</v>
      </c>
      <c r="W70" s="117">
        <v>283913696.5</v>
      </c>
      <c r="X70" s="117">
        <v>224378762</v>
      </c>
      <c r="Y70" s="117">
        <v>201271931</v>
      </c>
      <c r="Z70" s="117">
        <v>201271931</v>
      </c>
      <c r="AA70" s="118">
        <v>10510000</v>
      </c>
    </row>
    <row r="71" spans="1:27" s="118" customFormat="1" ht="22.5" x14ac:dyDescent="0.25">
      <c r="A71" s="114" t="s">
        <v>340</v>
      </c>
      <c r="B71" s="115" t="s">
        <v>341</v>
      </c>
      <c r="C71" s="116" t="s">
        <v>211</v>
      </c>
      <c r="D71" s="114" t="s">
        <v>150</v>
      </c>
      <c r="E71" s="114" t="s">
        <v>237</v>
      </c>
      <c r="F71" s="114" t="s">
        <v>343</v>
      </c>
      <c r="G71" s="114" t="s">
        <v>235</v>
      </c>
      <c r="H71" s="114" t="s">
        <v>252</v>
      </c>
      <c r="I71" s="114" t="s">
        <v>246</v>
      </c>
      <c r="J71" s="114"/>
      <c r="K71" s="114"/>
      <c r="L71" s="114" t="s">
        <v>344</v>
      </c>
      <c r="M71" s="114" t="s">
        <v>19</v>
      </c>
      <c r="N71" s="114" t="s">
        <v>345</v>
      </c>
      <c r="O71" s="167" t="s">
        <v>271</v>
      </c>
      <c r="P71" s="117">
        <v>7418666</v>
      </c>
      <c r="Q71" s="117">
        <v>0</v>
      </c>
      <c r="R71" s="117">
        <v>5318666</v>
      </c>
      <c r="S71" s="117">
        <v>2100000</v>
      </c>
      <c r="T71" s="117">
        <v>0</v>
      </c>
      <c r="U71" s="117">
        <v>2100000</v>
      </c>
      <c r="V71" s="117">
        <v>0</v>
      </c>
      <c r="W71" s="117">
        <v>2100000</v>
      </c>
      <c r="X71" s="117">
        <v>2100000</v>
      </c>
      <c r="Y71" s="117">
        <v>2100000</v>
      </c>
      <c r="Z71" s="117">
        <v>2100000</v>
      </c>
      <c r="AA71" s="118">
        <v>794250</v>
      </c>
    </row>
    <row r="72" spans="1:27" s="118" customFormat="1" ht="22.5" x14ac:dyDescent="0.25">
      <c r="A72" s="114" t="s">
        <v>340</v>
      </c>
      <c r="B72" s="115" t="s">
        <v>341</v>
      </c>
      <c r="C72" s="116" t="s">
        <v>213</v>
      </c>
      <c r="D72" s="114" t="s">
        <v>150</v>
      </c>
      <c r="E72" s="114" t="s">
        <v>237</v>
      </c>
      <c r="F72" s="114" t="s">
        <v>343</v>
      </c>
      <c r="G72" s="114" t="s">
        <v>235</v>
      </c>
      <c r="H72" s="114" t="s">
        <v>252</v>
      </c>
      <c r="I72" s="114" t="s">
        <v>253</v>
      </c>
      <c r="J72" s="114"/>
      <c r="K72" s="114"/>
      <c r="L72" s="114" t="s">
        <v>344</v>
      </c>
      <c r="M72" s="114" t="s">
        <v>19</v>
      </c>
      <c r="N72" s="114" t="s">
        <v>345</v>
      </c>
      <c r="O72" s="167" t="s">
        <v>272</v>
      </c>
      <c r="P72" s="117">
        <v>22255998</v>
      </c>
      <c r="Q72" s="117">
        <v>1304774</v>
      </c>
      <c r="R72" s="117">
        <v>19560772</v>
      </c>
      <c r="S72" s="117">
        <v>4000000</v>
      </c>
      <c r="T72" s="117">
        <v>0</v>
      </c>
      <c r="U72" s="117">
        <v>2531492</v>
      </c>
      <c r="V72" s="117">
        <v>1468508</v>
      </c>
      <c r="W72" s="117">
        <v>2531492</v>
      </c>
      <c r="X72" s="117">
        <v>2531492</v>
      </c>
      <c r="Y72" s="117">
        <v>2531492</v>
      </c>
      <c r="Z72" s="117">
        <v>2531492</v>
      </c>
      <c r="AA72" s="118">
        <v>22637655</v>
      </c>
    </row>
    <row r="73" spans="1:27" s="118" customFormat="1" ht="22.5" x14ac:dyDescent="0.25">
      <c r="A73" s="114" t="s">
        <v>340</v>
      </c>
      <c r="B73" s="115" t="s">
        <v>341</v>
      </c>
      <c r="C73" s="116" t="s">
        <v>215</v>
      </c>
      <c r="D73" s="114" t="s">
        <v>150</v>
      </c>
      <c r="E73" s="114" t="s">
        <v>237</v>
      </c>
      <c r="F73" s="114" t="s">
        <v>343</v>
      </c>
      <c r="G73" s="114" t="s">
        <v>235</v>
      </c>
      <c r="H73" s="114" t="s">
        <v>253</v>
      </c>
      <c r="I73" s="114" t="s">
        <v>239</v>
      </c>
      <c r="J73" s="114"/>
      <c r="K73" s="114"/>
      <c r="L73" s="114" t="s">
        <v>344</v>
      </c>
      <c r="M73" s="114" t="s">
        <v>19</v>
      </c>
      <c r="N73" s="114" t="s">
        <v>345</v>
      </c>
      <c r="O73" s="167" t="s">
        <v>273</v>
      </c>
      <c r="P73" s="117">
        <v>22255998</v>
      </c>
      <c r="Q73" s="117">
        <v>0</v>
      </c>
      <c r="R73" s="117">
        <v>5710000</v>
      </c>
      <c r="S73" s="117">
        <v>16545998</v>
      </c>
      <c r="T73" s="117">
        <v>0</v>
      </c>
      <c r="U73" s="117">
        <v>0</v>
      </c>
      <c r="V73" s="117">
        <v>16545998</v>
      </c>
      <c r="W73" s="117">
        <v>0</v>
      </c>
      <c r="X73" s="117">
        <v>0</v>
      </c>
      <c r="Y73" s="117">
        <v>0</v>
      </c>
      <c r="Z73" s="117">
        <v>0</v>
      </c>
      <c r="AA73" s="118">
        <v>418958830</v>
      </c>
    </row>
    <row r="74" spans="1:27" s="118" customFormat="1" ht="22.5" x14ac:dyDescent="0.25">
      <c r="A74" s="114" t="s">
        <v>340</v>
      </c>
      <c r="B74" s="115" t="s">
        <v>341</v>
      </c>
      <c r="C74" s="116" t="s">
        <v>216</v>
      </c>
      <c r="D74" s="114" t="s">
        <v>150</v>
      </c>
      <c r="E74" s="114" t="s">
        <v>237</v>
      </c>
      <c r="F74" s="114" t="s">
        <v>343</v>
      </c>
      <c r="G74" s="114" t="s">
        <v>235</v>
      </c>
      <c r="H74" s="114" t="s">
        <v>253</v>
      </c>
      <c r="I74" s="114" t="s">
        <v>252</v>
      </c>
      <c r="J74" s="114"/>
      <c r="K74" s="114"/>
      <c r="L74" s="114" t="s">
        <v>344</v>
      </c>
      <c r="M74" s="114" t="s">
        <v>19</v>
      </c>
      <c r="N74" s="114" t="s">
        <v>345</v>
      </c>
      <c r="O74" s="167" t="s">
        <v>148</v>
      </c>
      <c r="P74" s="117">
        <v>22255998</v>
      </c>
      <c r="Q74" s="117">
        <v>67754458</v>
      </c>
      <c r="R74" s="117">
        <v>14837332</v>
      </c>
      <c r="S74" s="117">
        <v>75173124</v>
      </c>
      <c r="T74" s="117">
        <v>0</v>
      </c>
      <c r="U74" s="117">
        <v>13127999</v>
      </c>
      <c r="V74" s="117">
        <v>62045125</v>
      </c>
      <c r="W74" s="117">
        <v>13127999</v>
      </c>
      <c r="X74" s="117">
        <v>12013599</v>
      </c>
      <c r="Y74" s="117">
        <v>12013599</v>
      </c>
      <c r="Z74" s="117">
        <v>12013599</v>
      </c>
      <c r="AA74" s="118">
        <v>19448171</v>
      </c>
    </row>
    <row r="75" spans="1:27" s="118" customFormat="1" ht="22.5" x14ac:dyDescent="0.25">
      <c r="A75" s="114" t="s">
        <v>340</v>
      </c>
      <c r="B75" s="115" t="s">
        <v>341</v>
      </c>
      <c r="C75" s="116" t="s">
        <v>217</v>
      </c>
      <c r="D75" s="114" t="s">
        <v>150</v>
      </c>
      <c r="E75" s="114" t="s">
        <v>237</v>
      </c>
      <c r="F75" s="114" t="s">
        <v>343</v>
      </c>
      <c r="G75" s="114" t="s">
        <v>235</v>
      </c>
      <c r="H75" s="114" t="s">
        <v>259</v>
      </c>
      <c r="I75" s="114" t="s">
        <v>42</v>
      </c>
      <c r="J75" s="114"/>
      <c r="K75" s="114"/>
      <c r="L75" s="114" t="s">
        <v>344</v>
      </c>
      <c r="M75" s="114" t="s">
        <v>19</v>
      </c>
      <c r="N75" s="114" t="s">
        <v>345</v>
      </c>
      <c r="O75" s="167" t="s">
        <v>274</v>
      </c>
      <c r="P75" s="117">
        <v>29674664</v>
      </c>
      <c r="Q75" s="117">
        <v>0</v>
      </c>
      <c r="R75" s="117">
        <v>4674664</v>
      </c>
      <c r="S75" s="117">
        <v>25000000</v>
      </c>
      <c r="T75" s="117">
        <v>0</v>
      </c>
      <c r="U75" s="117">
        <v>25000000</v>
      </c>
      <c r="V75" s="117">
        <v>0</v>
      </c>
      <c r="W75" s="117">
        <v>25000000</v>
      </c>
      <c r="X75" s="117">
        <v>17390090</v>
      </c>
      <c r="Y75" s="117">
        <v>17390090</v>
      </c>
      <c r="Z75" s="117">
        <v>17390090</v>
      </c>
      <c r="AA75" s="118">
        <v>47248728</v>
      </c>
    </row>
    <row r="76" spans="1:27" s="118" customFormat="1" ht="22.5" x14ac:dyDescent="0.25">
      <c r="A76" s="114" t="s">
        <v>340</v>
      </c>
      <c r="B76" s="115" t="s">
        <v>341</v>
      </c>
      <c r="C76" s="116" t="s">
        <v>218</v>
      </c>
      <c r="D76" s="114" t="s">
        <v>150</v>
      </c>
      <c r="E76" s="114" t="s">
        <v>237</v>
      </c>
      <c r="F76" s="114" t="s">
        <v>343</v>
      </c>
      <c r="G76" s="114" t="s">
        <v>235</v>
      </c>
      <c r="H76" s="114" t="s">
        <v>259</v>
      </c>
      <c r="I76" s="114" t="s">
        <v>237</v>
      </c>
      <c r="J76" s="114"/>
      <c r="K76" s="114"/>
      <c r="L76" s="114" t="s">
        <v>344</v>
      </c>
      <c r="M76" s="114" t="s">
        <v>19</v>
      </c>
      <c r="N76" s="114" t="s">
        <v>345</v>
      </c>
      <c r="O76" s="167" t="s">
        <v>275</v>
      </c>
      <c r="P76" s="117">
        <v>296746640</v>
      </c>
      <c r="Q76" s="117">
        <v>42670008</v>
      </c>
      <c r="R76" s="117">
        <v>0</v>
      </c>
      <c r="S76" s="117">
        <v>339416648</v>
      </c>
      <c r="T76" s="117">
        <v>0</v>
      </c>
      <c r="U76" s="117">
        <v>339311292</v>
      </c>
      <c r="V76" s="117">
        <v>105356</v>
      </c>
      <c r="W76" s="117">
        <v>339311292</v>
      </c>
      <c r="X76" s="117">
        <v>311016380</v>
      </c>
      <c r="Y76" s="117">
        <v>284030170</v>
      </c>
      <c r="Z76" s="117">
        <v>284030170</v>
      </c>
      <c r="AA76" s="118">
        <v>0</v>
      </c>
    </row>
    <row r="77" spans="1:27" s="118" customFormat="1" ht="22.5" x14ac:dyDescent="0.25">
      <c r="A77" s="114" t="s">
        <v>340</v>
      </c>
      <c r="B77" s="115" t="s">
        <v>341</v>
      </c>
      <c r="C77" s="116" t="s">
        <v>219</v>
      </c>
      <c r="D77" s="114" t="s">
        <v>150</v>
      </c>
      <c r="E77" s="114" t="s">
        <v>237</v>
      </c>
      <c r="F77" s="114" t="s">
        <v>343</v>
      </c>
      <c r="G77" s="114" t="s">
        <v>235</v>
      </c>
      <c r="H77" s="114" t="s">
        <v>259</v>
      </c>
      <c r="I77" s="114" t="s">
        <v>239</v>
      </c>
      <c r="J77" s="114"/>
      <c r="K77" s="114"/>
      <c r="L77" s="114" t="s">
        <v>344</v>
      </c>
      <c r="M77" s="114" t="s">
        <v>19</v>
      </c>
      <c r="N77" s="114" t="s">
        <v>345</v>
      </c>
      <c r="O77" s="167" t="s">
        <v>276</v>
      </c>
      <c r="P77" s="117">
        <v>37093330</v>
      </c>
      <c r="Q77" s="117">
        <v>1600000</v>
      </c>
      <c r="R77" s="117">
        <v>17193330</v>
      </c>
      <c r="S77" s="117">
        <v>21500000</v>
      </c>
      <c r="T77" s="117">
        <v>0</v>
      </c>
      <c r="U77" s="117">
        <v>21500000</v>
      </c>
      <c r="V77" s="117">
        <v>0</v>
      </c>
      <c r="W77" s="117">
        <v>21500000</v>
      </c>
      <c r="X77" s="117">
        <v>19719656</v>
      </c>
      <c r="Y77" s="117">
        <v>19719656</v>
      </c>
      <c r="Z77" s="117">
        <v>19719656</v>
      </c>
      <c r="AA77" s="118">
        <v>2567221</v>
      </c>
    </row>
    <row r="78" spans="1:27" s="118" customFormat="1" ht="22.5" x14ac:dyDescent="0.25">
      <c r="A78" s="114" t="s">
        <v>340</v>
      </c>
      <c r="B78" s="115" t="s">
        <v>341</v>
      </c>
      <c r="C78" s="116" t="s">
        <v>220</v>
      </c>
      <c r="D78" s="114" t="s">
        <v>150</v>
      </c>
      <c r="E78" s="114" t="s">
        <v>237</v>
      </c>
      <c r="F78" s="114" t="s">
        <v>343</v>
      </c>
      <c r="G78" s="114" t="s">
        <v>235</v>
      </c>
      <c r="H78" s="114" t="s">
        <v>259</v>
      </c>
      <c r="I78" s="114" t="s">
        <v>252</v>
      </c>
      <c r="J78" s="114"/>
      <c r="K78" s="114"/>
      <c r="L78" s="114" t="s">
        <v>344</v>
      </c>
      <c r="M78" s="114" t="s">
        <v>19</v>
      </c>
      <c r="N78" s="114" t="s">
        <v>345</v>
      </c>
      <c r="O78" s="167" t="s">
        <v>277</v>
      </c>
      <c r="P78" s="117">
        <v>44511996</v>
      </c>
      <c r="Q78" s="117">
        <v>17000000</v>
      </c>
      <c r="R78" s="117">
        <v>4511996</v>
      </c>
      <c r="S78" s="117">
        <v>57000000</v>
      </c>
      <c r="T78" s="117">
        <v>0</v>
      </c>
      <c r="U78" s="117">
        <v>57000000</v>
      </c>
      <c r="V78" s="117">
        <v>0</v>
      </c>
      <c r="W78" s="117">
        <v>57000000</v>
      </c>
      <c r="X78" s="117">
        <v>42672074</v>
      </c>
      <c r="Y78" s="117">
        <v>42672074</v>
      </c>
      <c r="Z78" s="117">
        <v>42672074</v>
      </c>
      <c r="AA78" s="118">
        <v>1632816</v>
      </c>
    </row>
    <row r="79" spans="1:27" s="118" customFormat="1" ht="22.5" x14ac:dyDescent="0.25">
      <c r="A79" s="114" t="s">
        <v>340</v>
      </c>
      <c r="B79" s="115" t="s">
        <v>341</v>
      </c>
      <c r="C79" s="116" t="s">
        <v>221</v>
      </c>
      <c r="D79" s="114" t="s">
        <v>150</v>
      </c>
      <c r="E79" s="114" t="s">
        <v>237</v>
      </c>
      <c r="F79" s="114" t="s">
        <v>343</v>
      </c>
      <c r="G79" s="114" t="s">
        <v>235</v>
      </c>
      <c r="H79" s="114" t="s">
        <v>244</v>
      </c>
      <c r="I79" s="114" t="s">
        <v>239</v>
      </c>
      <c r="J79" s="114"/>
      <c r="K79" s="114"/>
      <c r="L79" s="114" t="s">
        <v>344</v>
      </c>
      <c r="M79" s="114" t="s">
        <v>19</v>
      </c>
      <c r="N79" s="114" t="s">
        <v>345</v>
      </c>
      <c r="O79" s="167" t="s">
        <v>278</v>
      </c>
      <c r="P79" s="117">
        <v>148373320</v>
      </c>
      <c r="Q79" s="117">
        <v>137227459</v>
      </c>
      <c r="R79" s="117">
        <v>779</v>
      </c>
      <c r="S79" s="117">
        <v>285600000</v>
      </c>
      <c r="T79" s="117">
        <v>0</v>
      </c>
      <c r="U79" s="117">
        <v>285600000</v>
      </c>
      <c r="V79" s="117">
        <v>0</v>
      </c>
      <c r="W79" s="117">
        <v>285600000</v>
      </c>
      <c r="X79" s="117">
        <v>285600000</v>
      </c>
      <c r="Y79" s="117">
        <v>285600000</v>
      </c>
      <c r="Z79" s="117">
        <v>285600000</v>
      </c>
      <c r="AA79" s="118">
        <v>53311113</v>
      </c>
    </row>
    <row r="80" spans="1:27" s="118" customFormat="1" ht="22.5" x14ac:dyDescent="0.25">
      <c r="A80" s="114" t="s">
        <v>340</v>
      </c>
      <c r="B80" s="115" t="s">
        <v>341</v>
      </c>
      <c r="C80" s="116" t="s">
        <v>222</v>
      </c>
      <c r="D80" s="114" t="s">
        <v>150</v>
      </c>
      <c r="E80" s="114" t="s">
        <v>237</v>
      </c>
      <c r="F80" s="114" t="s">
        <v>343</v>
      </c>
      <c r="G80" s="114" t="s">
        <v>235</v>
      </c>
      <c r="H80" s="114" t="s">
        <v>244</v>
      </c>
      <c r="I80" s="114" t="s">
        <v>364</v>
      </c>
      <c r="J80" s="114"/>
      <c r="K80" s="114"/>
      <c r="L80" s="114" t="s">
        <v>344</v>
      </c>
      <c r="M80" s="114" t="s">
        <v>19</v>
      </c>
      <c r="N80" s="114" t="s">
        <v>345</v>
      </c>
      <c r="O80" s="167" t="s">
        <v>156</v>
      </c>
      <c r="P80" s="117">
        <v>741866600</v>
      </c>
      <c r="Q80" s="117">
        <v>225325462</v>
      </c>
      <c r="R80" s="117">
        <v>0</v>
      </c>
      <c r="S80" s="117">
        <v>967192062</v>
      </c>
      <c r="T80" s="117">
        <v>0</v>
      </c>
      <c r="U80" s="117">
        <v>966254862</v>
      </c>
      <c r="V80" s="117">
        <v>937200</v>
      </c>
      <c r="W80" s="117">
        <v>966254862</v>
      </c>
      <c r="X80" s="117">
        <v>964806624</v>
      </c>
      <c r="Y80" s="117">
        <v>964806624</v>
      </c>
      <c r="Z80" s="117">
        <v>964806624</v>
      </c>
      <c r="AA80" s="118">
        <v>108432467</v>
      </c>
    </row>
    <row r="81" spans="1:27" s="118" customFormat="1" ht="22.5" x14ac:dyDescent="0.25">
      <c r="A81" s="114" t="s">
        <v>340</v>
      </c>
      <c r="B81" s="115" t="s">
        <v>341</v>
      </c>
      <c r="C81" s="116" t="s">
        <v>187</v>
      </c>
      <c r="D81" s="114" t="s">
        <v>150</v>
      </c>
      <c r="E81" s="114" t="s">
        <v>237</v>
      </c>
      <c r="F81" s="114" t="s">
        <v>343</v>
      </c>
      <c r="G81" s="114" t="s">
        <v>235</v>
      </c>
      <c r="H81" s="114" t="s">
        <v>363</v>
      </c>
      <c r="I81" s="114" t="s">
        <v>42</v>
      </c>
      <c r="J81" s="114"/>
      <c r="K81" s="114"/>
      <c r="L81" s="114" t="s">
        <v>344</v>
      </c>
      <c r="M81" s="114" t="s">
        <v>19</v>
      </c>
      <c r="N81" s="114" t="s">
        <v>345</v>
      </c>
      <c r="O81" s="167" t="s">
        <v>153</v>
      </c>
      <c r="P81" s="117">
        <v>7418666</v>
      </c>
      <c r="Q81" s="117">
        <v>0</v>
      </c>
      <c r="R81" s="117">
        <v>7418666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8">
        <v>12275340</v>
      </c>
    </row>
    <row r="82" spans="1:27" s="118" customFormat="1" ht="22.5" x14ac:dyDescent="0.25">
      <c r="A82" s="114" t="s">
        <v>340</v>
      </c>
      <c r="B82" s="115" t="s">
        <v>341</v>
      </c>
      <c r="C82" s="116" t="s">
        <v>188</v>
      </c>
      <c r="D82" s="114" t="s">
        <v>150</v>
      </c>
      <c r="E82" s="114" t="s">
        <v>237</v>
      </c>
      <c r="F82" s="114" t="s">
        <v>343</v>
      </c>
      <c r="G82" s="114" t="s">
        <v>235</v>
      </c>
      <c r="H82" s="114" t="s">
        <v>363</v>
      </c>
      <c r="I82" s="114" t="s">
        <v>237</v>
      </c>
      <c r="J82" s="114"/>
      <c r="K82" s="114"/>
      <c r="L82" s="114" t="s">
        <v>344</v>
      </c>
      <c r="M82" s="114" t="s">
        <v>19</v>
      </c>
      <c r="N82" s="114" t="s">
        <v>345</v>
      </c>
      <c r="O82" s="167" t="s">
        <v>430</v>
      </c>
      <c r="P82" s="117">
        <v>7418666</v>
      </c>
      <c r="Q82" s="117">
        <v>0</v>
      </c>
      <c r="R82" s="117">
        <v>7418666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8">
        <v>0</v>
      </c>
    </row>
    <row r="83" spans="1:27" s="118" customFormat="1" ht="22.5" x14ac:dyDescent="0.25">
      <c r="A83" s="114" t="s">
        <v>340</v>
      </c>
      <c r="B83" s="115" t="s">
        <v>341</v>
      </c>
      <c r="C83" s="116" t="s">
        <v>309</v>
      </c>
      <c r="D83" s="114" t="s">
        <v>150</v>
      </c>
      <c r="E83" s="114" t="s">
        <v>237</v>
      </c>
      <c r="F83" s="114" t="s">
        <v>343</v>
      </c>
      <c r="G83" s="114" t="s">
        <v>235</v>
      </c>
      <c r="H83" s="114" t="s">
        <v>352</v>
      </c>
      <c r="I83" s="114" t="s">
        <v>42</v>
      </c>
      <c r="J83" s="114"/>
      <c r="K83" s="114"/>
      <c r="L83" s="114" t="s">
        <v>344</v>
      </c>
      <c r="M83" s="114" t="s">
        <v>19</v>
      </c>
      <c r="N83" s="114" t="s">
        <v>345</v>
      </c>
      <c r="O83" s="167" t="s">
        <v>365</v>
      </c>
      <c r="P83" s="117">
        <v>66767994</v>
      </c>
      <c r="Q83" s="117">
        <v>49000000</v>
      </c>
      <c r="R83" s="117">
        <v>4609249</v>
      </c>
      <c r="S83" s="117">
        <v>111158745</v>
      </c>
      <c r="T83" s="117">
        <v>0</v>
      </c>
      <c r="U83" s="117">
        <v>111040233</v>
      </c>
      <c r="V83" s="117">
        <v>118512</v>
      </c>
      <c r="W83" s="117">
        <v>111040233</v>
      </c>
      <c r="X83" s="117">
        <v>90999292</v>
      </c>
      <c r="Y83" s="117">
        <v>90999292</v>
      </c>
      <c r="Z83" s="117">
        <v>90999292</v>
      </c>
      <c r="AA83" s="118">
        <v>0</v>
      </c>
    </row>
    <row r="84" spans="1:27" s="118" customFormat="1" ht="22.5" x14ac:dyDescent="0.25">
      <c r="A84" s="114" t="s">
        <v>340</v>
      </c>
      <c r="B84" s="115" t="s">
        <v>341</v>
      </c>
      <c r="C84" s="116" t="s">
        <v>189</v>
      </c>
      <c r="D84" s="114" t="s">
        <v>150</v>
      </c>
      <c r="E84" s="114" t="s">
        <v>237</v>
      </c>
      <c r="F84" s="114" t="s">
        <v>343</v>
      </c>
      <c r="G84" s="114" t="s">
        <v>235</v>
      </c>
      <c r="H84" s="114" t="s">
        <v>352</v>
      </c>
      <c r="I84" s="114" t="s">
        <v>237</v>
      </c>
      <c r="J84" s="114"/>
      <c r="K84" s="114"/>
      <c r="L84" s="114" t="s">
        <v>344</v>
      </c>
      <c r="M84" s="114" t="s">
        <v>19</v>
      </c>
      <c r="N84" s="114" t="s">
        <v>345</v>
      </c>
      <c r="O84" s="167" t="s">
        <v>149</v>
      </c>
      <c r="P84" s="117">
        <v>51930662</v>
      </c>
      <c r="Q84" s="117">
        <v>51609249</v>
      </c>
      <c r="R84" s="117">
        <v>2000000</v>
      </c>
      <c r="S84" s="117">
        <v>101539911</v>
      </c>
      <c r="T84" s="117">
        <v>0</v>
      </c>
      <c r="U84" s="117">
        <v>96761391</v>
      </c>
      <c r="V84" s="117">
        <v>4778520</v>
      </c>
      <c r="W84" s="117">
        <v>96761391</v>
      </c>
      <c r="X84" s="117">
        <v>96304772</v>
      </c>
      <c r="Y84" s="117">
        <v>96304772</v>
      </c>
      <c r="Z84" s="117">
        <v>96304772</v>
      </c>
      <c r="AA84" s="118">
        <v>6809200</v>
      </c>
    </row>
    <row r="85" spans="1:27" s="118" customFormat="1" ht="22.5" x14ac:dyDescent="0.25">
      <c r="A85" s="114" t="s">
        <v>340</v>
      </c>
      <c r="B85" s="115" t="s">
        <v>341</v>
      </c>
      <c r="C85" s="116" t="s">
        <v>190</v>
      </c>
      <c r="D85" s="114" t="s">
        <v>150</v>
      </c>
      <c r="E85" s="114" t="s">
        <v>237</v>
      </c>
      <c r="F85" s="114" t="s">
        <v>343</v>
      </c>
      <c r="G85" s="114" t="s">
        <v>235</v>
      </c>
      <c r="H85" s="114" t="s">
        <v>360</v>
      </c>
      <c r="I85" s="114" t="s">
        <v>42</v>
      </c>
      <c r="J85" s="114"/>
      <c r="K85" s="114"/>
      <c r="L85" s="114" t="s">
        <v>344</v>
      </c>
      <c r="M85" s="114" t="s">
        <v>19</v>
      </c>
      <c r="N85" s="114" t="s">
        <v>345</v>
      </c>
      <c r="O85" s="167" t="s">
        <v>279</v>
      </c>
      <c r="P85" s="117">
        <v>7418666</v>
      </c>
      <c r="Q85" s="117">
        <v>0</v>
      </c>
      <c r="R85" s="117">
        <v>7418666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8">
        <v>363427477</v>
      </c>
    </row>
    <row r="86" spans="1:27" s="118" customFormat="1" ht="22.5" x14ac:dyDescent="0.25">
      <c r="A86" s="114" t="s">
        <v>340</v>
      </c>
      <c r="B86" s="115" t="s">
        <v>341</v>
      </c>
      <c r="C86" s="116" t="s">
        <v>191</v>
      </c>
      <c r="D86" s="114" t="s">
        <v>150</v>
      </c>
      <c r="E86" s="114" t="s">
        <v>237</v>
      </c>
      <c r="F86" s="114" t="s">
        <v>343</v>
      </c>
      <c r="G86" s="114" t="s">
        <v>235</v>
      </c>
      <c r="H86" s="114" t="s">
        <v>360</v>
      </c>
      <c r="I86" s="114" t="s">
        <v>237</v>
      </c>
      <c r="J86" s="114"/>
      <c r="K86" s="114"/>
      <c r="L86" s="114" t="s">
        <v>344</v>
      </c>
      <c r="M86" s="114" t="s">
        <v>19</v>
      </c>
      <c r="N86" s="114" t="s">
        <v>345</v>
      </c>
      <c r="O86" s="167" t="s">
        <v>280</v>
      </c>
      <c r="P86" s="117">
        <v>7418666</v>
      </c>
      <c r="Q86" s="117">
        <v>0</v>
      </c>
      <c r="R86" s="117">
        <v>7418666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8">
        <v>9017202</v>
      </c>
    </row>
    <row r="87" spans="1:27" s="118" customFormat="1" ht="22.5" x14ac:dyDescent="0.25">
      <c r="A87" s="114" t="s">
        <v>340</v>
      </c>
      <c r="B87" s="115" t="s">
        <v>341</v>
      </c>
      <c r="C87" s="116" t="s">
        <v>193</v>
      </c>
      <c r="D87" s="114" t="s">
        <v>150</v>
      </c>
      <c r="E87" s="114" t="s">
        <v>237</v>
      </c>
      <c r="F87" s="114" t="s">
        <v>343</v>
      </c>
      <c r="G87" s="114" t="s">
        <v>235</v>
      </c>
      <c r="H87" s="114" t="s">
        <v>366</v>
      </c>
      <c r="I87" s="114" t="s">
        <v>42</v>
      </c>
      <c r="J87" s="114"/>
      <c r="K87" s="114"/>
      <c r="L87" s="114" t="s">
        <v>344</v>
      </c>
      <c r="M87" s="114" t="s">
        <v>19</v>
      </c>
      <c r="N87" s="114" t="s">
        <v>345</v>
      </c>
      <c r="O87" s="167" t="s">
        <v>266</v>
      </c>
      <c r="P87" s="117">
        <v>29674664</v>
      </c>
      <c r="Q87" s="117">
        <v>0</v>
      </c>
      <c r="R87" s="117">
        <v>0</v>
      </c>
      <c r="S87" s="117">
        <v>29674664</v>
      </c>
      <c r="T87" s="117">
        <v>0</v>
      </c>
      <c r="U87" s="117">
        <v>0</v>
      </c>
      <c r="V87" s="117">
        <v>29674664</v>
      </c>
      <c r="W87" s="117">
        <v>0</v>
      </c>
      <c r="X87" s="117">
        <v>0</v>
      </c>
      <c r="Y87" s="117">
        <v>0</v>
      </c>
      <c r="Z87" s="117">
        <v>0</v>
      </c>
      <c r="AA87" s="118">
        <v>1157840</v>
      </c>
    </row>
    <row r="88" spans="1:27" s="118" customFormat="1" ht="22.5" x14ac:dyDescent="0.25">
      <c r="A88" s="114" t="s">
        <v>340</v>
      </c>
      <c r="B88" s="115" t="s">
        <v>341</v>
      </c>
      <c r="C88" s="116" t="s">
        <v>194</v>
      </c>
      <c r="D88" s="114" t="s">
        <v>150</v>
      </c>
      <c r="E88" s="114" t="s">
        <v>237</v>
      </c>
      <c r="F88" s="114" t="s">
        <v>343</v>
      </c>
      <c r="G88" s="114" t="s">
        <v>235</v>
      </c>
      <c r="H88" s="114" t="s">
        <v>366</v>
      </c>
      <c r="I88" s="114" t="s">
        <v>235</v>
      </c>
      <c r="J88" s="114"/>
      <c r="K88" s="114"/>
      <c r="L88" s="114" t="s">
        <v>344</v>
      </c>
      <c r="M88" s="114" t="s">
        <v>19</v>
      </c>
      <c r="N88" s="114" t="s">
        <v>345</v>
      </c>
      <c r="O88" s="167" t="s">
        <v>267</v>
      </c>
      <c r="P88" s="117">
        <v>494092303</v>
      </c>
      <c r="Q88" s="117">
        <v>30000000</v>
      </c>
      <c r="R88" s="117">
        <v>0</v>
      </c>
      <c r="S88" s="117">
        <v>524092303</v>
      </c>
      <c r="T88" s="117">
        <v>0</v>
      </c>
      <c r="U88" s="117">
        <v>493552999</v>
      </c>
      <c r="V88" s="117">
        <v>30539304</v>
      </c>
      <c r="W88" s="117">
        <v>493552999</v>
      </c>
      <c r="X88" s="117">
        <v>250493249</v>
      </c>
      <c r="Y88" s="117">
        <v>152052999</v>
      </c>
      <c r="Z88" s="117">
        <v>152052999</v>
      </c>
      <c r="AA88" s="118">
        <v>2657701499</v>
      </c>
    </row>
    <row r="89" spans="1:27" s="118" customFormat="1" ht="22.5" x14ac:dyDescent="0.25">
      <c r="A89" s="114" t="s">
        <v>340</v>
      </c>
      <c r="B89" s="115" t="s">
        <v>341</v>
      </c>
      <c r="C89" s="116" t="s">
        <v>195</v>
      </c>
      <c r="D89" s="114" t="s">
        <v>150</v>
      </c>
      <c r="E89" s="114" t="s">
        <v>237</v>
      </c>
      <c r="F89" s="114" t="s">
        <v>343</v>
      </c>
      <c r="G89" s="114" t="s">
        <v>235</v>
      </c>
      <c r="H89" s="114" t="s">
        <v>366</v>
      </c>
      <c r="I89" s="114" t="s">
        <v>239</v>
      </c>
      <c r="J89" s="114"/>
      <c r="K89" s="114"/>
      <c r="L89" s="114" t="s">
        <v>344</v>
      </c>
      <c r="M89" s="114" t="s">
        <v>19</v>
      </c>
      <c r="N89" s="114" t="s">
        <v>345</v>
      </c>
      <c r="O89" s="167" t="s">
        <v>268</v>
      </c>
      <c r="P89" s="117">
        <v>419905642</v>
      </c>
      <c r="Q89" s="117">
        <v>0</v>
      </c>
      <c r="R89" s="117">
        <v>391760000</v>
      </c>
      <c r="S89" s="117">
        <v>28145642</v>
      </c>
      <c r="T89" s="117">
        <v>0</v>
      </c>
      <c r="U89" s="117">
        <v>0</v>
      </c>
      <c r="V89" s="117">
        <v>28145642</v>
      </c>
      <c r="W89" s="117">
        <v>0</v>
      </c>
      <c r="X89" s="117">
        <v>0</v>
      </c>
      <c r="Y89" s="117">
        <v>0</v>
      </c>
      <c r="Z89" s="117">
        <v>0</v>
      </c>
      <c r="AA89" s="118">
        <v>44036790</v>
      </c>
    </row>
    <row r="90" spans="1:27" s="118" customFormat="1" ht="22.5" x14ac:dyDescent="0.25">
      <c r="A90" s="114" t="s">
        <v>340</v>
      </c>
      <c r="B90" s="115" t="s">
        <v>341</v>
      </c>
      <c r="C90" s="116" t="s">
        <v>299</v>
      </c>
      <c r="D90" s="114" t="s">
        <v>150</v>
      </c>
      <c r="E90" s="114" t="s">
        <v>237</v>
      </c>
      <c r="F90" s="114" t="s">
        <v>343</v>
      </c>
      <c r="G90" s="114" t="s">
        <v>235</v>
      </c>
      <c r="H90" s="114" t="s">
        <v>367</v>
      </c>
      <c r="I90" s="114" t="s">
        <v>288</v>
      </c>
      <c r="J90" s="114"/>
      <c r="K90" s="114"/>
      <c r="L90" s="114" t="s">
        <v>344</v>
      </c>
      <c r="M90" s="114" t="s">
        <v>19</v>
      </c>
      <c r="N90" s="114" t="s">
        <v>345</v>
      </c>
      <c r="O90" s="167" t="s">
        <v>281</v>
      </c>
      <c r="P90" s="117">
        <v>14837332</v>
      </c>
      <c r="Q90" s="117">
        <v>0</v>
      </c>
      <c r="R90" s="117">
        <v>13237332</v>
      </c>
      <c r="S90" s="117">
        <v>1600000</v>
      </c>
      <c r="T90" s="117">
        <v>0</v>
      </c>
      <c r="U90" s="117">
        <v>0</v>
      </c>
      <c r="V90" s="117">
        <v>1600000</v>
      </c>
      <c r="W90" s="117">
        <v>0</v>
      </c>
      <c r="X90" s="117">
        <v>0</v>
      </c>
      <c r="Y90" s="117">
        <v>0</v>
      </c>
      <c r="Z90" s="117">
        <v>0</v>
      </c>
      <c r="AA90" s="118">
        <v>0</v>
      </c>
    </row>
    <row r="91" spans="1:27" s="118" customFormat="1" ht="22.5" x14ac:dyDescent="0.25">
      <c r="A91" s="114" t="s">
        <v>340</v>
      </c>
      <c r="B91" s="115" t="s">
        <v>341</v>
      </c>
      <c r="C91" s="116" t="s">
        <v>202</v>
      </c>
      <c r="D91" s="114" t="s">
        <v>150</v>
      </c>
      <c r="E91" s="114" t="s">
        <v>237</v>
      </c>
      <c r="F91" s="114" t="s">
        <v>343</v>
      </c>
      <c r="G91" s="114" t="s">
        <v>235</v>
      </c>
      <c r="H91" s="114" t="s">
        <v>368</v>
      </c>
      <c r="I91" s="114" t="s">
        <v>364</v>
      </c>
      <c r="J91" s="114"/>
      <c r="K91" s="114"/>
      <c r="L91" s="114" t="s">
        <v>344</v>
      </c>
      <c r="M91" s="114" t="s">
        <v>19</v>
      </c>
      <c r="N91" s="114" t="s">
        <v>345</v>
      </c>
      <c r="O91" s="167" t="s">
        <v>151</v>
      </c>
      <c r="P91" s="117">
        <v>2988220371</v>
      </c>
      <c r="Q91" s="117">
        <v>273038772.98000002</v>
      </c>
      <c r="R91" s="117">
        <v>21350000</v>
      </c>
      <c r="S91" s="117">
        <v>3239909143.98</v>
      </c>
      <c r="T91" s="117">
        <v>0</v>
      </c>
      <c r="U91" s="117">
        <v>3090086759.7600002</v>
      </c>
      <c r="V91" s="117">
        <v>149822384.22</v>
      </c>
      <c r="W91" s="117">
        <v>3090086759.7600002</v>
      </c>
      <c r="X91" s="117">
        <v>2635389772</v>
      </c>
      <c r="Y91" s="117">
        <v>2537184568</v>
      </c>
      <c r="Z91" s="117">
        <v>2537184568</v>
      </c>
      <c r="AA91" s="118">
        <v>2387640000</v>
      </c>
    </row>
    <row r="92" spans="1:27" s="118" customFormat="1" ht="22.5" x14ac:dyDescent="0.25">
      <c r="A92" s="114" t="s">
        <v>340</v>
      </c>
      <c r="B92" s="115" t="s">
        <v>341</v>
      </c>
      <c r="C92" s="116" t="s">
        <v>406</v>
      </c>
      <c r="D92" s="114" t="s">
        <v>150</v>
      </c>
      <c r="E92" s="114" t="s">
        <v>246</v>
      </c>
      <c r="F92" s="114" t="s">
        <v>252</v>
      </c>
      <c r="G92" s="114" t="s">
        <v>42</v>
      </c>
      <c r="H92" s="114" t="s">
        <v>42</v>
      </c>
      <c r="I92" s="114" t="s">
        <v>42</v>
      </c>
      <c r="J92" s="114"/>
      <c r="K92" s="114"/>
      <c r="L92" s="114" t="s">
        <v>344</v>
      </c>
      <c r="M92" s="114" t="s">
        <v>19</v>
      </c>
      <c r="N92" s="114" t="s">
        <v>345</v>
      </c>
      <c r="O92" s="167" t="s">
        <v>407</v>
      </c>
      <c r="P92" s="117">
        <v>790520430</v>
      </c>
      <c r="Q92" s="117">
        <v>0</v>
      </c>
      <c r="R92" s="117">
        <v>0</v>
      </c>
      <c r="S92" s="117">
        <v>790520430</v>
      </c>
      <c r="T92" s="117">
        <v>0</v>
      </c>
      <c r="U92" s="117">
        <v>0</v>
      </c>
      <c r="V92" s="117">
        <v>790520430</v>
      </c>
      <c r="W92" s="117">
        <v>0</v>
      </c>
      <c r="X92" s="117">
        <v>0</v>
      </c>
      <c r="Y92" s="117">
        <v>0</v>
      </c>
      <c r="Z92" s="117">
        <v>0</v>
      </c>
      <c r="AA92" s="118">
        <v>22841653273.360001</v>
      </c>
    </row>
    <row r="93" spans="1:27" s="118" customFormat="1" ht="22.5" x14ac:dyDescent="0.25">
      <c r="A93" s="114" t="s">
        <v>340</v>
      </c>
      <c r="B93" s="115" t="s">
        <v>341</v>
      </c>
      <c r="C93" s="116" t="s">
        <v>408</v>
      </c>
      <c r="D93" s="114" t="s">
        <v>150</v>
      </c>
      <c r="E93" s="114" t="s">
        <v>246</v>
      </c>
      <c r="F93" s="114" t="s">
        <v>252</v>
      </c>
      <c r="G93" s="114" t="s">
        <v>42</v>
      </c>
      <c r="H93" s="114" t="s">
        <v>42</v>
      </c>
      <c r="I93" s="114" t="s">
        <v>237</v>
      </c>
      <c r="J93" s="114"/>
      <c r="K93" s="114"/>
      <c r="L93" s="114" t="s">
        <v>344</v>
      </c>
      <c r="M93" s="114" t="s">
        <v>19</v>
      </c>
      <c r="N93" s="114" t="s">
        <v>345</v>
      </c>
      <c r="O93" s="167" t="s">
        <v>409</v>
      </c>
      <c r="P93" s="117">
        <v>1468109370</v>
      </c>
      <c r="Q93" s="117">
        <v>0</v>
      </c>
      <c r="R93" s="117">
        <v>0</v>
      </c>
      <c r="S93" s="117">
        <v>1468109370</v>
      </c>
      <c r="T93" s="117">
        <v>0</v>
      </c>
      <c r="U93" s="117">
        <v>0</v>
      </c>
      <c r="V93" s="117">
        <v>1468109370</v>
      </c>
      <c r="W93" s="117">
        <v>0</v>
      </c>
      <c r="X93" s="117">
        <v>0</v>
      </c>
      <c r="Y93" s="117">
        <v>0</v>
      </c>
      <c r="Z93" s="117">
        <v>0</v>
      </c>
      <c r="AA93" s="118">
        <v>7899722639.25</v>
      </c>
    </row>
    <row r="94" spans="1:27" s="118" customFormat="1" ht="22.5" x14ac:dyDescent="0.25">
      <c r="A94" s="114" t="s">
        <v>340</v>
      </c>
      <c r="B94" s="115" t="s">
        <v>341</v>
      </c>
      <c r="C94" s="116" t="s">
        <v>421</v>
      </c>
      <c r="D94" s="114" t="s">
        <v>150</v>
      </c>
      <c r="E94" s="114" t="s">
        <v>246</v>
      </c>
      <c r="F94" s="114" t="s">
        <v>252</v>
      </c>
      <c r="G94" s="114" t="s">
        <v>42</v>
      </c>
      <c r="H94" s="114" t="s">
        <v>42</v>
      </c>
      <c r="I94" s="114" t="s">
        <v>246</v>
      </c>
      <c r="J94" s="114"/>
      <c r="K94" s="114"/>
      <c r="L94" s="114" t="s">
        <v>344</v>
      </c>
      <c r="M94" s="114" t="s">
        <v>19</v>
      </c>
      <c r="N94" s="114" t="s">
        <v>345</v>
      </c>
      <c r="O94" s="167" t="s">
        <v>422</v>
      </c>
      <c r="P94" s="117">
        <v>1505753200</v>
      </c>
      <c r="Q94" s="117">
        <v>0</v>
      </c>
      <c r="R94" s="117">
        <v>0</v>
      </c>
      <c r="S94" s="117">
        <v>1505753200</v>
      </c>
      <c r="T94" s="117">
        <v>0</v>
      </c>
      <c r="U94" s="117">
        <v>904350000</v>
      </c>
      <c r="V94" s="117">
        <v>601403200</v>
      </c>
      <c r="W94" s="117">
        <v>904350000</v>
      </c>
      <c r="X94" s="117">
        <v>609870000</v>
      </c>
      <c r="Y94" s="117">
        <v>609870000</v>
      </c>
      <c r="Z94" s="117">
        <v>609870000</v>
      </c>
      <c r="AA94" s="118">
        <v>0</v>
      </c>
    </row>
    <row r="95" spans="1:27" s="118" customFormat="1" ht="22.5" x14ac:dyDescent="0.25">
      <c r="A95" s="114" t="s">
        <v>340</v>
      </c>
      <c r="B95" s="115" t="s">
        <v>341</v>
      </c>
      <c r="C95" s="116" t="s">
        <v>225</v>
      </c>
      <c r="D95" s="114" t="s">
        <v>150</v>
      </c>
      <c r="E95" s="114" t="s">
        <v>239</v>
      </c>
      <c r="F95" s="114" t="s">
        <v>42</v>
      </c>
      <c r="G95" s="114" t="s">
        <v>237</v>
      </c>
      <c r="H95" s="114" t="s">
        <v>42</v>
      </c>
      <c r="I95" s="114" t="s">
        <v>343</v>
      </c>
      <c r="J95" s="114" t="s">
        <v>252</v>
      </c>
      <c r="K95" s="114"/>
      <c r="L95" s="114" t="s">
        <v>344</v>
      </c>
      <c r="M95" s="114" t="s">
        <v>19</v>
      </c>
      <c r="N95" s="114" t="s">
        <v>345</v>
      </c>
      <c r="O95" s="167" t="s">
        <v>26</v>
      </c>
      <c r="P95" s="117">
        <v>28473273763</v>
      </c>
      <c r="Q95" s="117">
        <v>5736618365.6099997</v>
      </c>
      <c r="R95" s="117">
        <v>13127011515.01</v>
      </c>
      <c r="S95" s="117">
        <v>21082880613.599998</v>
      </c>
      <c r="T95" s="117">
        <v>0</v>
      </c>
      <c r="U95" s="117">
        <v>19594271860.209999</v>
      </c>
      <c r="V95" s="117">
        <v>1488608753.3900001</v>
      </c>
      <c r="W95" s="117">
        <v>19594271860.209999</v>
      </c>
      <c r="X95" s="117">
        <v>19413658890.880001</v>
      </c>
      <c r="Y95" s="117">
        <v>17240520246.299999</v>
      </c>
      <c r="Z95" s="117">
        <v>17240520246.299999</v>
      </c>
      <c r="AA95" s="118">
        <v>36231600</v>
      </c>
    </row>
    <row r="96" spans="1:27" s="118" customFormat="1" ht="22.5" x14ac:dyDescent="0.25">
      <c r="A96" s="114" t="s">
        <v>340</v>
      </c>
      <c r="B96" s="115" t="s">
        <v>341</v>
      </c>
      <c r="C96" s="116" t="s">
        <v>226</v>
      </c>
      <c r="D96" s="114" t="s">
        <v>150</v>
      </c>
      <c r="E96" s="114" t="s">
        <v>239</v>
      </c>
      <c r="F96" s="114" t="s">
        <v>42</v>
      </c>
      <c r="G96" s="114" t="s">
        <v>237</v>
      </c>
      <c r="H96" s="114" t="s">
        <v>42</v>
      </c>
      <c r="I96" s="114" t="s">
        <v>343</v>
      </c>
      <c r="J96" s="114" t="s">
        <v>253</v>
      </c>
      <c r="K96" s="114"/>
      <c r="L96" s="114" t="s">
        <v>344</v>
      </c>
      <c r="M96" s="114" t="s">
        <v>19</v>
      </c>
      <c r="N96" s="114" t="s">
        <v>345</v>
      </c>
      <c r="O96" s="167" t="s">
        <v>152</v>
      </c>
      <c r="P96" s="117">
        <v>16347026571</v>
      </c>
      <c r="Q96" s="117">
        <v>14895209069.01</v>
      </c>
      <c r="R96" s="117">
        <v>9725916542.6100006</v>
      </c>
      <c r="S96" s="117">
        <v>21516319097.400002</v>
      </c>
      <c r="T96" s="117">
        <v>0</v>
      </c>
      <c r="U96" s="117">
        <v>21181840989.389999</v>
      </c>
      <c r="V96" s="117">
        <v>334478108.00999999</v>
      </c>
      <c r="W96" s="117">
        <v>21181840989.389999</v>
      </c>
      <c r="X96" s="117">
        <v>14667507420.25</v>
      </c>
      <c r="Y96" s="117">
        <v>7803016601.1400003</v>
      </c>
      <c r="Z96" s="117">
        <v>7803016601.1400003</v>
      </c>
      <c r="AA96" s="118">
        <v>129313965</v>
      </c>
    </row>
    <row r="97" spans="1:26" s="128" customFormat="1" ht="22.5" x14ac:dyDescent="0.25">
      <c r="A97" s="114" t="s">
        <v>340</v>
      </c>
      <c r="B97" s="115" t="s">
        <v>341</v>
      </c>
      <c r="C97" s="116" t="s">
        <v>228</v>
      </c>
      <c r="D97" s="114" t="s">
        <v>150</v>
      </c>
      <c r="E97" s="114" t="s">
        <v>239</v>
      </c>
      <c r="F97" s="114" t="s">
        <v>42</v>
      </c>
      <c r="G97" s="114" t="s">
        <v>237</v>
      </c>
      <c r="H97" s="114" t="s">
        <v>42</v>
      </c>
      <c r="I97" s="114" t="s">
        <v>343</v>
      </c>
      <c r="J97" s="114" t="s">
        <v>244</v>
      </c>
      <c r="K97" s="114"/>
      <c r="L97" s="114" t="s">
        <v>344</v>
      </c>
      <c r="M97" s="114" t="s">
        <v>19</v>
      </c>
      <c r="N97" s="114" t="s">
        <v>345</v>
      </c>
      <c r="O97" s="167" t="s">
        <v>140</v>
      </c>
      <c r="P97" s="117">
        <v>2158565737</v>
      </c>
      <c r="Q97" s="117">
        <v>1328000000</v>
      </c>
      <c r="R97" s="117">
        <v>1920252718</v>
      </c>
      <c r="S97" s="117">
        <v>1566313019</v>
      </c>
      <c r="T97" s="117">
        <v>0</v>
      </c>
      <c r="U97" s="117">
        <v>1566313019</v>
      </c>
      <c r="V97" s="117">
        <v>0</v>
      </c>
      <c r="W97" s="117">
        <v>1566313019</v>
      </c>
      <c r="X97" s="117">
        <v>1546084293.49</v>
      </c>
      <c r="Y97" s="117">
        <v>1429121284</v>
      </c>
      <c r="Z97" s="117">
        <v>1429121284</v>
      </c>
    </row>
    <row r="98" spans="1:26" s="128" customFormat="1" ht="22.5" x14ac:dyDescent="0.25">
      <c r="A98" s="114" t="s">
        <v>340</v>
      </c>
      <c r="B98" s="115" t="s">
        <v>341</v>
      </c>
      <c r="C98" s="116" t="s">
        <v>431</v>
      </c>
      <c r="D98" s="114" t="s">
        <v>150</v>
      </c>
      <c r="E98" s="114" t="s">
        <v>239</v>
      </c>
      <c r="F98" s="114" t="s">
        <v>42</v>
      </c>
      <c r="G98" s="114" t="s">
        <v>237</v>
      </c>
      <c r="H98" s="114" t="s">
        <v>42</v>
      </c>
      <c r="I98" s="114" t="s">
        <v>343</v>
      </c>
      <c r="J98" s="114" t="s">
        <v>291</v>
      </c>
      <c r="K98" s="114"/>
      <c r="L98" s="114" t="s">
        <v>344</v>
      </c>
      <c r="M98" s="114" t="s">
        <v>19</v>
      </c>
      <c r="N98" s="114" t="s">
        <v>345</v>
      </c>
      <c r="O98" s="167" t="s">
        <v>432</v>
      </c>
      <c r="P98" s="117">
        <v>0</v>
      </c>
      <c r="Q98" s="117">
        <v>1990000000</v>
      </c>
      <c r="R98" s="117">
        <v>260320504</v>
      </c>
      <c r="S98" s="117">
        <v>1729679496</v>
      </c>
      <c r="T98" s="117">
        <v>0</v>
      </c>
      <c r="U98" s="117">
        <v>1704079353</v>
      </c>
      <c r="V98" s="117">
        <v>25600143</v>
      </c>
      <c r="W98" s="117">
        <v>1704079353</v>
      </c>
      <c r="X98" s="117">
        <v>1704079353</v>
      </c>
      <c r="Y98" s="117">
        <v>1686705853</v>
      </c>
      <c r="Z98" s="117">
        <v>1686705853</v>
      </c>
    </row>
    <row r="99" spans="1:26" s="118" customFormat="1" ht="22.5" x14ac:dyDescent="0.25">
      <c r="A99" s="114" t="s">
        <v>340</v>
      </c>
      <c r="B99" s="115" t="s">
        <v>341</v>
      </c>
      <c r="C99" s="116" t="s">
        <v>304</v>
      </c>
      <c r="D99" s="114" t="s">
        <v>150</v>
      </c>
      <c r="E99" s="114" t="s">
        <v>239</v>
      </c>
      <c r="F99" s="114" t="s">
        <v>42</v>
      </c>
      <c r="G99" s="114" t="s">
        <v>237</v>
      </c>
      <c r="H99" s="114" t="s">
        <v>42</v>
      </c>
      <c r="I99" s="114" t="s">
        <v>343</v>
      </c>
      <c r="J99" s="114" t="s">
        <v>366</v>
      </c>
      <c r="K99" s="114"/>
      <c r="L99" s="114" t="s">
        <v>344</v>
      </c>
      <c r="M99" s="114" t="s">
        <v>19</v>
      </c>
      <c r="N99" s="114" t="s">
        <v>345</v>
      </c>
      <c r="O99" s="167" t="s">
        <v>135</v>
      </c>
      <c r="P99" s="117">
        <v>0</v>
      </c>
      <c r="Q99" s="117">
        <v>30928100</v>
      </c>
      <c r="R99" s="117">
        <v>4700500</v>
      </c>
      <c r="S99" s="117">
        <v>26227600</v>
      </c>
      <c r="T99" s="117">
        <v>0</v>
      </c>
      <c r="U99" s="117">
        <v>26227600</v>
      </c>
      <c r="V99" s="117">
        <v>0</v>
      </c>
      <c r="W99" s="117">
        <v>26227600</v>
      </c>
      <c r="X99" s="117">
        <v>26227600</v>
      </c>
      <c r="Y99" s="117">
        <v>26227600</v>
      </c>
      <c r="Z99" s="117">
        <v>26227600</v>
      </c>
    </row>
    <row r="100" spans="1:26" s="118" customFormat="1" ht="22.5" x14ac:dyDescent="0.25">
      <c r="A100" s="114" t="s">
        <v>340</v>
      </c>
      <c r="B100" s="115" t="s">
        <v>341</v>
      </c>
      <c r="C100" s="116" t="s">
        <v>233</v>
      </c>
      <c r="D100" s="114" t="s">
        <v>150</v>
      </c>
      <c r="E100" s="114" t="s">
        <v>239</v>
      </c>
      <c r="F100" s="114" t="s">
        <v>42</v>
      </c>
      <c r="G100" s="114" t="s">
        <v>237</v>
      </c>
      <c r="H100" s="114" t="s">
        <v>42</v>
      </c>
      <c r="I100" s="114" t="s">
        <v>343</v>
      </c>
      <c r="J100" s="114" t="s">
        <v>373</v>
      </c>
      <c r="K100" s="114"/>
      <c r="L100" s="114" t="s">
        <v>344</v>
      </c>
      <c r="M100" s="114" t="s">
        <v>19</v>
      </c>
      <c r="N100" s="114" t="s">
        <v>345</v>
      </c>
      <c r="O100" s="167" t="s">
        <v>157</v>
      </c>
      <c r="P100" s="117">
        <v>708770818</v>
      </c>
      <c r="Q100" s="117">
        <v>448580000</v>
      </c>
      <c r="R100" s="117">
        <v>341822623</v>
      </c>
      <c r="S100" s="117">
        <v>815528195</v>
      </c>
      <c r="T100" s="117">
        <v>0</v>
      </c>
      <c r="U100" s="117">
        <v>547627138.39999998</v>
      </c>
      <c r="V100" s="117">
        <v>267901056.59999999</v>
      </c>
      <c r="W100" s="117">
        <v>547627138.39999998</v>
      </c>
      <c r="X100" s="117">
        <v>528658918.39999998</v>
      </c>
      <c r="Y100" s="117">
        <v>523933545.39999998</v>
      </c>
      <c r="Z100" s="117">
        <v>523933545.39999998</v>
      </c>
    </row>
    <row r="101" spans="1:26" s="118" customFormat="1" ht="45" x14ac:dyDescent="0.25">
      <c r="A101" s="114" t="s">
        <v>340</v>
      </c>
      <c r="B101" s="115" t="s">
        <v>341</v>
      </c>
      <c r="C101" s="116" t="s">
        <v>305</v>
      </c>
      <c r="D101" s="114" t="s">
        <v>150</v>
      </c>
      <c r="E101" s="114" t="s">
        <v>239</v>
      </c>
      <c r="F101" s="114" t="s">
        <v>42</v>
      </c>
      <c r="G101" s="114" t="s">
        <v>237</v>
      </c>
      <c r="H101" s="114" t="s">
        <v>42</v>
      </c>
      <c r="I101" s="114" t="s">
        <v>343</v>
      </c>
      <c r="J101" s="114" t="s">
        <v>423</v>
      </c>
      <c r="K101" s="114"/>
      <c r="L101" s="114" t="s">
        <v>344</v>
      </c>
      <c r="M101" s="114" t="s">
        <v>19</v>
      </c>
      <c r="N101" s="114" t="s">
        <v>345</v>
      </c>
      <c r="O101" s="167" t="s">
        <v>295</v>
      </c>
      <c r="P101" s="117">
        <v>23968111</v>
      </c>
      <c r="Q101" s="117">
        <v>26000000</v>
      </c>
      <c r="R101" s="117">
        <v>24323855</v>
      </c>
      <c r="S101" s="117">
        <v>25644256</v>
      </c>
      <c r="T101" s="117">
        <v>0</v>
      </c>
      <c r="U101" s="117">
        <v>0</v>
      </c>
      <c r="V101" s="117">
        <v>25644256</v>
      </c>
      <c r="W101" s="117">
        <v>0</v>
      </c>
      <c r="X101" s="117">
        <v>0</v>
      </c>
      <c r="Y101" s="117">
        <v>0</v>
      </c>
      <c r="Z101" s="117">
        <v>0</v>
      </c>
    </row>
    <row r="102" spans="1:26" ht="22.5" x14ac:dyDescent="0.25">
      <c r="A102" s="114" t="s">
        <v>340</v>
      </c>
      <c r="B102" s="115" t="s">
        <v>341</v>
      </c>
      <c r="C102" s="116" t="s">
        <v>401</v>
      </c>
      <c r="D102" s="114" t="s">
        <v>150</v>
      </c>
      <c r="E102" s="114" t="s">
        <v>239</v>
      </c>
      <c r="F102" s="114" t="s">
        <v>42</v>
      </c>
      <c r="G102" s="114" t="s">
        <v>237</v>
      </c>
      <c r="H102" s="114" t="s">
        <v>42</v>
      </c>
      <c r="I102" s="114" t="s">
        <v>343</v>
      </c>
      <c r="J102" s="114" t="s">
        <v>400</v>
      </c>
      <c r="K102" s="114"/>
      <c r="L102" s="114" t="s">
        <v>344</v>
      </c>
      <c r="M102" s="114" t="s">
        <v>19</v>
      </c>
      <c r="N102" s="114" t="s">
        <v>345</v>
      </c>
      <c r="O102" s="167" t="s">
        <v>250</v>
      </c>
      <c r="P102" s="117">
        <v>0</v>
      </c>
      <c r="Q102" s="117">
        <v>1064075790</v>
      </c>
      <c r="R102" s="117">
        <v>115063067</v>
      </c>
      <c r="S102" s="117">
        <v>949012723</v>
      </c>
      <c r="T102" s="117">
        <v>0</v>
      </c>
      <c r="U102" s="117">
        <v>862134257.42999995</v>
      </c>
      <c r="V102" s="117">
        <v>86878465.569999993</v>
      </c>
      <c r="W102" s="117">
        <v>862134257.42999995</v>
      </c>
      <c r="X102" s="117">
        <v>772724479.42999995</v>
      </c>
      <c r="Y102" s="117">
        <v>666844244.42999995</v>
      </c>
      <c r="Z102" s="117">
        <v>666844244.42999995</v>
      </c>
    </row>
    <row r="103" spans="1:26" ht="22.5" x14ac:dyDescent="0.25">
      <c r="A103" s="114" t="s">
        <v>340</v>
      </c>
      <c r="B103" s="115" t="s">
        <v>341</v>
      </c>
      <c r="C103" s="116" t="s">
        <v>526</v>
      </c>
      <c r="D103" s="114" t="s">
        <v>15</v>
      </c>
      <c r="E103" s="114" t="s">
        <v>455</v>
      </c>
      <c r="F103" s="114" t="s">
        <v>428</v>
      </c>
      <c r="G103" s="114" t="s">
        <v>42</v>
      </c>
      <c r="H103" s="114" t="s">
        <v>343</v>
      </c>
      <c r="I103" s="114" t="s">
        <v>42</v>
      </c>
      <c r="J103" s="114" t="s">
        <v>128</v>
      </c>
      <c r="K103" s="114" t="s">
        <v>128</v>
      </c>
      <c r="L103" s="114" t="s">
        <v>344</v>
      </c>
      <c r="M103" s="114" t="s">
        <v>19</v>
      </c>
      <c r="N103" s="114" t="s">
        <v>345</v>
      </c>
      <c r="O103" s="169" t="s">
        <v>515</v>
      </c>
      <c r="P103" s="117">
        <v>5700000000</v>
      </c>
      <c r="Q103" s="117">
        <v>0</v>
      </c>
      <c r="R103" s="117">
        <v>0</v>
      </c>
      <c r="S103" s="117">
        <v>5700000000</v>
      </c>
      <c r="T103" s="117">
        <v>0</v>
      </c>
      <c r="U103" s="117">
        <v>5700000000</v>
      </c>
      <c r="V103" s="117">
        <v>0</v>
      </c>
      <c r="W103" s="117">
        <v>5700000000</v>
      </c>
      <c r="X103" s="117">
        <v>5700000000</v>
      </c>
      <c r="Y103" s="117">
        <v>5700000000</v>
      </c>
      <c r="Z103" s="117">
        <v>5700000000</v>
      </c>
    </row>
    <row r="104" spans="1:26" ht="22.5" x14ac:dyDescent="0.25">
      <c r="A104" s="114" t="s">
        <v>340</v>
      </c>
      <c r="B104" s="115" t="s">
        <v>341</v>
      </c>
      <c r="C104" s="116" t="s">
        <v>527</v>
      </c>
      <c r="D104" s="114" t="s">
        <v>15</v>
      </c>
      <c r="E104" s="114" t="s">
        <v>455</v>
      </c>
      <c r="F104" s="114" t="s">
        <v>428</v>
      </c>
      <c r="G104" s="114" t="s">
        <v>42</v>
      </c>
      <c r="H104" s="114" t="s">
        <v>343</v>
      </c>
      <c r="I104" s="114" t="s">
        <v>237</v>
      </c>
      <c r="J104" s="114" t="s">
        <v>128</v>
      </c>
      <c r="K104" s="114" t="s">
        <v>128</v>
      </c>
      <c r="L104" s="114" t="s">
        <v>344</v>
      </c>
      <c r="M104" s="114" t="s">
        <v>19</v>
      </c>
      <c r="N104" s="114" t="s">
        <v>345</v>
      </c>
      <c r="O104" s="169" t="s">
        <v>516</v>
      </c>
      <c r="P104" s="117">
        <v>574900398</v>
      </c>
      <c r="Q104" s="117">
        <v>0</v>
      </c>
      <c r="R104" s="117">
        <v>0</v>
      </c>
      <c r="S104" s="117">
        <v>574900398</v>
      </c>
      <c r="T104" s="117">
        <v>0</v>
      </c>
      <c r="U104" s="117">
        <v>574000000</v>
      </c>
      <c r="V104" s="117">
        <v>900398</v>
      </c>
      <c r="W104" s="117">
        <v>574000000</v>
      </c>
      <c r="X104" s="117">
        <v>574000000</v>
      </c>
      <c r="Y104" s="117">
        <v>574000000</v>
      </c>
      <c r="Z104" s="117">
        <v>574000000</v>
      </c>
    </row>
    <row r="105" spans="1:26" ht="22.5" x14ac:dyDescent="0.25">
      <c r="A105" s="114" t="s">
        <v>340</v>
      </c>
      <c r="B105" s="115" t="s">
        <v>341</v>
      </c>
      <c r="C105" s="116" t="s">
        <v>528</v>
      </c>
      <c r="D105" s="114" t="s">
        <v>15</v>
      </c>
      <c r="E105" s="114" t="s">
        <v>455</v>
      </c>
      <c r="F105" s="114" t="s">
        <v>428</v>
      </c>
      <c r="G105" s="114" t="s">
        <v>42</v>
      </c>
      <c r="H105" s="114" t="s">
        <v>343</v>
      </c>
      <c r="I105" s="114" t="s">
        <v>244</v>
      </c>
      <c r="J105" s="114" t="s">
        <v>128</v>
      </c>
      <c r="K105" s="114" t="s">
        <v>128</v>
      </c>
      <c r="L105" s="114" t="s">
        <v>344</v>
      </c>
      <c r="M105" s="114" t="s">
        <v>19</v>
      </c>
      <c r="N105" s="114" t="s">
        <v>345</v>
      </c>
      <c r="O105" s="169" t="s">
        <v>390</v>
      </c>
      <c r="P105" s="117">
        <v>25099602</v>
      </c>
      <c r="Q105" s="117">
        <v>0</v>
      </c>
      <c r="R105" s="117">
        <v>0</v>
      </c>
      <c r="S105" s="117">
        <v>25099602</v>
      </c>
      <c r="T105" s="117">
        <v>0</v>
      </c>
      <c r="U105" s="117">
        <v>0</v>
      </c>
      <c r="V105" s="117">
        <v>25099602</v>
      </c>
      <c r="W105" s="117">
        <v>0</v>
      </c>
      <c r="X105" s="117">
        <v>0</v>
      </c>
      <c r="Y105" s="117">
        <v>0</v>
      </c>
      <c r="Z105" s="117">
        <v>0</v>
      </c>
    </row>
    <row r="106" spans="1:26" ht="22.5" x14ac:dyDescent="0.25">
      <c r="A106" s="114" t="s">
        <v>340</v>
      </c>
      <c r="B106" s="115" t="s">
        <v>341</v>
      </c>
      <c r="C106" s="116" t="s">
        <v>463</v>
      </c>
      <c r="D106" s="114" t="s">
        <v>15</v>
      </c>
      <c r="E106" s="114" t="s">
        <v>455</v>
      </c>
      <c r="F106" s="114" t="s">
        <v>428</v>
      </c>
      <c r="G106" s="114" t="s">
        <v>237</v>
      </c>
      <c r="H106" s="114" t="s">
        <v>343</v>
      </c>
      <c r="I106" s="114" t="s">
        <v>42</v>
      </c>
      <c r="J106" s="114" t="s">
        <v>128</v>
      </c>
      <c r="K106" s="114" t="s">
        <v>128</v>
      </c>
      <c r="L106" s="114" t="s">
        <v>344</v>
      </c>
      <c r="M106" s="114" t="s">
        <v>19</v>
      </c>
      <c r="N106" s="114" t="s">
        <v>345</v>
      </c>
      <c r="O106" s="167" t="s">
        <v>415</v>
      </c>
      <c r="P106" s="117">
        <v>5159362550</v>
      </c>
      <c r="Q106" s="117">
        <v>0</v>
      </c>
      <c r="R106" s="117">
        <v>0</v>
      </c>
      <c r="S106" s="117">
        <v>5159362550</v>
      </c>
      <c r="T106" s="117">
        <v>0</v>
      </c>
      <c r="U106" s="117">
        <v>3984047809</v>
      </c>
      <c r="V106" s="117">
        <v>1175314741</v>
      </c>
      <c r="W106" s="117">
        <v>3984047809</v>
      </c>
      <c r="X106" s="117">
        <v>3984047809</v>
      </c>
      <c r="Y106" s="117">
        <v>3984047809</v>
      </c>
      <c r="Z106" s="117">
        <v>3984047809</v>
      </c>
    </row>
    <row r="107" spans="1:26" ht="22.5" x14ac:dyDescent="0.25">
      <c r="A107" s="114" t="s">
        <v>340</v>
      </c>
      <c r="B107" s="115" t="s">
        <v>341</v>
      </c>
      <c r="C107" s="116" t="s">
        <v>464</v>
      </c>
      <c r="D107" s="114" t="s">
        <v>15</v>
      </c>
      <c r="E107" s="114" t="s">
        <v>455</v>
      </c>
      <c r="F107" s="114" t="s">
        <v>428</v>
      </c>
      <c r="G107" s="114" t="s">
        <v>237</v>
      </c>
      <c r="H107" s="114" t="s">
        <v>343</v>
      </c>
      <c r="I107" s="114" t="s">
        <v>237</v>
      </c>
      <c r="J107" s="114" t="s">
        <v>128</v>
      </c>
      <c r="K107" s="114" t="s">
        <v>128</v>
      </c>
      <c r="L107" s="114" t="s">
        <v>344</v>
      </c>
      <c r="M107" s="114" t="s">
        <v>19</v>
      </c>
      <c r="N107" s="114" t="s">
        <v>345</v>
      </c>
      <c r="O107" s="167" t="s">
        <v>465</v>
      </c>
      <c r="P107" s="117">
        <v>2805027228</v>
      </c>
      <c r="Q107" s="117">
        <v>0</v>
      </c>
      <c r="R107" s="117">
        <v>0</v>
      </c>
      <c r="S107" s="117">
        <v>2805027228</v>
      </c>
      <c r="T107" s="117">
        <v>0</v>
      </c>
      <c r="U107" s="117">
        <v>2445465475</v>
      </c>
      <c r="V107" s="117">
        <v>359561753</v>
      </c>
      <c r="W107" s="117">
        <v>2445465475</v>
      </c>
      <c r="X107" s="117">
        <v>2445465475</v>
      </c>
      <c r="Y107" s="117">
        <v>2445465475</v>
      </c>
      <c r="Z107" s="117">
        <v>2445465475</v>
      </c>
    </row>
    <row r="108" spans="1:26" ht="22.5" x14ac:dyDescent="0.25">
      <c r="A108" s="114" t="s">
        <v>340</v>
      </c>
      <c r="B108" s="115" t="s">
        <v>341</v>
      </c>
      <c r="C108" s="116" t="s">
        <v>466</v>
      </c>
      <c r="D108" s="114" t="s">
        <v>15</v>
      </c>
      <c r="E108" s="114" t="s">
        <v>455</v>
      </c>
      <c r="F108" s="114" t="s">
        <v>428</v>
      </c>
      <c r="G108" s="114" t="s">
        <v>237</v>
      </c>
      <c r="H108" s="114" t="s">
        <v>343</v>
      </c>
      <c r="I108" s="114" t="s">
        <v>246</v>
      </c>
      <c r="J108" s="114" t="s">
        <v>128</v>
      </c>
      <c r="K108" s="114" t="s">
        <v>128</v>
      </c>
      <c r="L108" s="114" t="s">
        <v>344</v>
      </c>
      <c r="M108" s="114" t="s">
        <v>19</v>
      </c>
      <c r="N108" s="114" t="s">
        <v>345</v>
      </c>
      <c r="O108" s="167" t="s">
        <v>467</v>
      </c>
      <c r="P108" s="117">
        <v>6099355242</v>
      </c>
      <c r="Q108" s="117">
        <v>0</v>
      </c>
      <c r="R108" s="117">
        <v>0</v>
      </c>
      <c r="S108" s="117">
        <v>6099355242</v>
      </c>
      <c r="T108" s="117">
        <v>0</v>
      </c>
      <c r="U108" s="117">
        <v>5657009271</v>
      </c>
      <c r="V108" s="117">
        <v>442345971</v>
      </c>
      <c r="W108" s="117">
        <v>5657009271</v>
      </c>
      <c r="X108" s="117">
        <v>5657009271</v>
      </c>
      <c r="Y108" s="117">
        <v>5657009271</v>
      </c>
      <c r="Z108" s="117">
        <v>5657009271</v>
      </c>
    </row>
    <row r="109" spans="1:26" ht="22.5" x14ac:dyDescent="0.25">
      <c r="A109" s="114" t="s">
        <v>340</v>
      </c>
      <c r="B109" s="115" t="s">
        <v>341</v>
      </c>
      <c r="C109" s="116" t="s">
        <v>468</v>
      </c>
      <c r="D109" s="114" t="s">
        <v>15</v>
      </c>
      <c r="E109" s="114" t="s">
        <v>455</v>
      </c>
      <c r="F109" s="114" t="s">
        <v>428</v>
      </c>
      <c r="G109" s="114" t="s">
        <v>237</v>
      </c>
      <c r="H109" s="114" t="s">
        <v>343</v>
      </c>
      <c r="I109" s="114" t="s">
        <v>235</v>
      </c>
      <c r="J109" s="114" t="s">
        <v>128</v>
      </c>
      <c r="K109" s="114" t="s">
        <v>128</v>
      </c>
      <c r="L109" s="114" t="s">
        <v>344</v>
      </c>
      <c r="M109" s="114" t="s">
        <v>19</v>
      </c>
      <c r="N109" s="114" t="s">
        <v>345</v>
      </c>
      <c r="O109" s="167" t="s">
        <v>417</v>
      </c>
      <c r="P109" s="117">
        <v>3864541833</v>
      </c>
      <c r="Q109" s="117">
        <v>0</v>
      </c>
      <c r="R109" s="117">
        <v>0</v>
      </c>
      <c r="S109" s="117">
        <v>3864541833</v>
      </c>
      <c r="T109" s="117">
        <v>0</v>
      </c>
      <c r="U109" s="117">
        <v>3864541832</v>
      </c>
      <c r="V109" s="117">
        <v>1</v>
      </c>
      <c r="W109" s="117">
        <v>3864541832</v>
      </c>
      <c r="X109" s="117">
        <v>3864541832</v>
      </c>
      <c r="Y109" s="117">
        <v>2569721115</v>
      </c>
      <c r="Z109" s="117">
        <v>2569721115</v>
      </c>
    </row>
    <row r="110" spans="1:26" ht="22.5" x14ac:dyDescent="0.25">
      <c r="A110" s="114" t="s">
        <v>340</v>
      </c>
      <c r="B110" s="115" t="s">
        <v>341</v>
      </c>
      <c r="C110" s="116" t="s">
        <v>469</v>
      </c>
      <c r="D110" s="114" t="s">
        <v>15</v>
      </c>
      <c r="E110" s="114" t="s">
        <v>455</v>
      </c>
      <c r="F110" s="114" t="s">
        <v>428</v>
      </c>
      <c r="G110" s="114" t="s">
        <v>237</v>
      </c>
      <c r="H110" s="114" t="s">
        <v>343</v>
      </c>
      <c r="I110" s="114" t="s">
        <v>244</v>
      </c>
      <c r="J110" s="114" t="s">
        <v>128</v>
      </c>
      <c r="K110" s="114" t="s">
        <v>128</v>
      </c>
      <c r="L110" s="114" t="s">
        <v>344</v>
      </c>
      <c r="M110" s="114" t="s">
        <v>19</v>
      </c>
      <c r="N110" s="114" t="s">
        <v>345</v>
      </c>
      <c r="O110" s="167" t="s">
        <v>390</v>
      </c>
      <c r="P110" s="117">
        <v>71713147</v>
      </c>
      <c r="Q110" s="117">
        <v>0</v>
      </c>
      <c r="R110" s="117">
        <v>0</v>
      </c>
      <c r="S110" s="117">
        <v>71713147</v>
      </c>
      <c r="T110" s="117">
        <v>0</v>
      </c>
      <c r="U110" s="117">
        <v>0</v>
      </c>
      <c r="V110" s="117">
        <v>71713147</v>
      </c>
      <c r="W110" s="117">
        <v>0</v>
      </c>
      <c r="X110" s="117">
        <v>0</v>
      </c>
      <c r="Y110" s="117">
        <v>0</v>
      </c>
      <c r="Z110" s="117">
        <v>0</v>
      </c>
    </row>
    <row r="111" spans="1:26" ht="22.5" x14ac:dyDescent="0.25">
      <c r="A111" s="114" t="s">
        <v>340</v>
      </c>
      <c r="B111" s="115" t="s">
        <v>341</v>
      </c>
      <c r="C111" s="116" t="s">
        <v>529</v>
      </c>
      <c r="D111" s="114" t="s">
        <v>15</v>
      </c>
      <c r="E111" s="114" t="s">
        <v>455</v>
      </c>
      <c r="F111" s="114" t="s">
        <v>428</v>
      </c>
      <c r="G111" s="114" t="s">
        <v>246</v>
      </c>
      <c r="H111" s="114" t="s">
        <v>343</v>
      </c>
      <c r="I111" s="114" t="s">
        <v>42</v>
      </c>
      <c r="J111" s="114" t="s">
        <v>128</v>
      </c>
      <c r="K111" s="114" t="s">
        <v>128</v>
      </c>
      <c r="L111" s="114" t="s">
        <v>344</v>
      </c>
      <c r="M111" s="114" t="s">
        <v>19</v>
      </c>
      <c r="N111" s="114" t="s">
        <v>345</v>
      </c>
      <c r="O111" s="169" t="s">
        <v>517</v>
      </c>
      <c r="P111" s="117">
        <v>1454183267</v>
      </c>
      <c r="Q111" s="117">
        <v>0</v>
      </c>
      <c r="R111" s="117">
        <v>0</v>
      </c>
      <c r="S111" s="117">
        <v>1454183267</v>
      </c>
      <c r="T111" s="117">
        <v>0</v>
      </c>
      <c r="U111" s="117">
        <v>175477281</v>
      </c>
      <c r="V111" s="117">
        <v>1278705986</v>
      </c>
      <c r="W111" s="117">
        <v>175477281</v>
      </c>
      <c r="X111" s="117">
        <v>175477281</v>
      </c>
      <c r="Y111" s="117">
        <v>175477281</v>
      </c>
      <c r="Z111" s="117">
        <v>175477281</v>
      </c>
    </row>
    <row r="112" spans="1:26" ht="22.5" x14ac:dyDescent="0.25">
      <c r="A112" s="114" t="s">
        <v>340</v>
      </c>
      <c r="B112" s="115" t="s">
        <v>341</v>
      </c>
      <c r="C112" s="116" t="s">
        <v>530</v>
      </c>
      <c r="D112" s="114" t="s">
        <v>15</v>
      </c>
      <c r="E112" s="114" t="s">
        <v>455</v>
      </c>
      <c r="F112" s="114" t="s">
        <v>428</v>
      </c>
      <c r="G112" s="114" t="s">
        <v>246</v>
      </c>
      <c r="H112" s="114" t="s">
        <v>343</v>
      </c>
      <c r="I112" s="114" t="s">
        <v>237</v>
      </c>
      <c r="J112" s="114" t="s">
        <v>128</v>
      </c>
      <c r="K112" s="114" t="s">
        <v>128</v>
      </c>
      <c r="L112" s="114" t="s">
        <v>344</v>
      </c>
      <c r="M112" s="114" t="s">
        <v>19</v>
      </c>
      <c r="N112" s="114" t="s">
        <v>345</v>
      </c>
      <c r="O112" s="169" t="s">
        <v>518</v>
      </c>
      <c r="P112" s="117">
        <v>3579681275</v>
      </c>
      <c r="Q112" s="117">
        <v>0</v>
      </c>
      <c r="R112" s="117">
        <v>0</v>
      </c>
      <c r="S112" s="117">
        <v>3579681275</v>
      </c>
      <c r="T112" s="117">
        <v>0</v>
      </c>
      <c r="U112" s="117">
        <v>2687600905.8000002</v>
      </c>
      <c r="V112" s="117">
        <v>892080369.20000005</v>
      </c>
      <c r="W112" s="117">
        <v>2687600905.8000002</v>
      </c>
      <c r="X112" s="117">
        <v>2345496934.8000002</v>
      </c>
      <c r="Y112" s="117">
        <v>1725519318.8</v>
      </c>
      <c r="Z112" s="117">
        <v>1725519318.8</v>
      </c>
    </row>
    <row r="113" spans="1:26" ht="22.5" x14ac:dyDescent="0.25">
      <c r="A113" s="114" t="s">
        <v>340</v>
      </c>
      <c r="B113" s="115" t="s">
        <v>341</v>
      </c>
      <c r="C113" s="116" t="s">
        <v>531</v>
      </c>
      <c r="D113" s="114" t="s">
        <v>15</v>
      </c>
      <c r="E113" s="114" t="s">
        <v>455</v>
      </c>
      <c r="F113" s="114" t="s">
        <v>428</v>
      </c>
      <c r="G113" s="114" t="s">
        <v>246</v>
      </c>
      <c r="H113" s="114" t="s">
        <v>343</v>
      </c>
      <c r="I113" s="114" t="s">
        <v>246</v>
      </c>
      <c r="J113" s="114" t="s">
        <v>128</v>
      </c>
      <c r="K113" s="114" t="s">
        <v>128</v>
      </c>
      <c r="L113" s="114" t="s">
        <v>344</v>
      </c>
      <c r="M113" s="114" t="s">
        <v>19</v>
      </c>
      <c r="N113" s="114" t="s">
        <v>345</v>
      </c>
      <c r="O113" s="169" t="s">
        <v>519</v>
      </c>
      <c r="P113" s="117">
        <v>545816733</v>
      </c>
      <c r="Q113" s="117">
        <v>0</v>
      </c>
      <c r="R113" s="117">
        <v>0</v>
      </c>
      <c r="S113" s="117">
        <v>545816733</v>
      </c>
      <c r="T113" s="117">
        <v>0</v>
      </c>
      <c r="U113" s="117">
        <v>0</v>
      </c>
      <c r="V113" s="117">
        <v>545816733</v>
      </c>
      <c r="W113" s="117">
        <v>0</v>
      </c>
      <c r="X113" s="117">
        <v>0</v>
      </c>
      <c r="Y113" s="117">
        <v>0</v>
      </c>
      <c r="Z113" s="117">
        <v>0</v>
      </c>
    </row>
    <row r="114" spans="1:26" ht="22.5" x14ac:dyDescent="0.25">
      <c r="A114" s="114" t="s">
        <v>340</v>
      </c>
      <c r="B114" s="115" t="s">
        <v>341</v>
      </c>
      <c r="C114" s="116" t="s">
        <v>532</v>
      </c>
      <c r="D114" s="114" t="s">
        <v>15</v>
      </c>
      <c r="E114" s="114" t="s">
        <v>455</v>
      </c>
      <c r="F114" s="114" t="s">
        <v>428</v>
      </c>
      <c r="G114" s="114" t="s">
        <v>246</v>
      </c>
      <c r="H114" s="114" t="s">
        <v>343</v>
      </c>
      <c r="I114" s="114" t="s">
        <v>244</v>
      </c>
      <c r="J114" s="114" t="s">
        <v>128</v>
      </c>
      <c r="K114" s="114" t="s">
        <v>128</v>
      </c>
      <c r="L114" s="114" t="s">
        <v>344</v>
      </c>
      <c r="M114" s="114" t="s">
        <v>19</v>
      </c>
      <c r="N114" s="114" t="s">
        <v>345</v>
      </c>
      <c r="O114" s="169" t="s">
        <v>390</v>
      </c>
      <c r="P114" s="117">
        <v>22318725</v>
      </c>
      <c r="Q114" s="117">
        <v>0</v>
      </c>
      <c r="R114" s="117">
        <v>0</v>
      </c>
      <c r="S114" s="117">
        <v>22318725</v>
      </c>
      <c r="T114" s="117">
        <v>0</v>
      </c>
      <c r="U114" s="117">
        <v>0</v>
      </c>
      <c r="V114" s="117">
        <v>22318725</v>
      </c>
      <c r="W114" s="117">
        <v>0</v>
      </c>
      <c r="X114" s="117">
        <v>0</v>
      </c>
      <c r="Y114" s="117">
        <v>0</v>
      </c>
      <c r="Z114" s="117">
        <v>0</v>
      </c>
    </row>
    <row r="115" spans="1:26" ht="22.5" x14ac:dyDescent="0.25">
      <c r="A115" s="114" t="s">
        <v>340</v>
      </c>
      <c r="B115" s="115" t="s">
        <v>341</v>
      </c>
      <c r="C115" s="116" t="s">
        <v>470</v>
      </c>
      <c r="D115" s="114" t="s">
        <v>15</v>
      </c>
      <c r="E115" s="114" t="s">
        <v>427</v>
      </c>
      <c r="F115" s="114" t="s">
        <v>428</v>
      </c>
      <c r="G115" s="114" t="s">
        <v>42</v>
      </c>
      <c r="H115" s="114" t="s">
        <v>343</v>
      </c>
      <c r="I115" s="114" t="s">
        <v>42</v>
      </c>
      <c r="J115" s="114"/>
      <c r="K115" s="114"/>
      <c r="L115" s="114" t="s">
        <v>344</v>
      </c>
      <c r="M115" s="114" t="s">
        <v>19</v>
      </c>
      <c r="N115" s="114" t="s">
        <v>345</v>
      </c>
      <c r="O115" s="162" t="s">
        <v>433</v>
      </c>
      <c r="P115" s="117">
        <v>26494023904</v>
      </c>
      <c r="Q115" s="117">
        <v>0</v>
      </c>
      <c r="R115" s="117">
        <v>0</v>
      </c>
      <c r="S115" s="117">
        <v>26494023904</v>
      </c>
      <c r="T115" s="117">
        <v>0</v>
      </c>
      <c r="U115" s="117">
        <v>26494023904</v>
      </c>
      <c r="V115" s="117">
        <v>0</v>
      </c>
      <c r="W115" s="117">
        <v>26494023904</v>
      </c>
      <c r="X115" s="117">
        <v>26494023904</v>
      </c>
      <c r="Y115" s="117">
        <v>26494023904</v>
      </c>
      <c r="Z115" s="117">
        <v>26494023904</v>
      </c>
    </row>
    <row r="116" spans="1:26" ht="22.5" x14ac:dyDescent="0.25">
      <c r="A116" s="114" t="s">
        <v>340</v>
      </c>
      <c r="B116" s="115" t="s">
        <v>341</v>
      </c>
      <c r="C116" s="116" t="s">
        <v>471</v>
      </c>
      <c r="D116" s="114" t="s">
        <v>15</v>
      </c>
      <c r="E116" s="114" t="s">
        <v>427</v>
      </c>
      <c r="F116" s="114" t="s">
        <v>428</v>
      </c>
      <c r="G116" s="114" t="s">
        <v>42</v>
      </c>
      <c r="H116" s="114" t="s">
        <v>343</v>
      </c>
      <c r="I116" s="114" t="s">
        <v>42</v>
      </c>
      <c r="J116" s="114"/>
      <c r="K116" s="114"/>
      <c r="L116" s="114" t="s">
        <v>344</v>
      </c>
      <c r="M116" s="114" t="s">
        <v>366</v>
      </c>
      <c r="N116" s="114" t="s">
        <v>345</v>
      </c>
      <c r="O116" s="162" t="s">
        <v>433</v>
      </c>
      <c r="P116" s="117">
        <v>60456673306</v>
      </c>
      <c r="Q116" s="117">
        <v>12267226155</v>
      </c>
      <c r="R116" s="117">
        <v>0</v>
      </c>
      <c r="S116" s="117">
        <v>72723899461</v>
      </c>
      <c r="T116" s="117">
        <v>0</v>
      </c>
      <c r="U116" s="117">
        <v>72699801304.770004</v>
      </c>
      <c r="V116" s="117">
        <v>24098156.23</v>
      </c>
      <c r="W116" s="117">
        <v>72699801304.770004</v>
      </c>
      <c r="X116" s="117">
        <v>57984351569.769997</v>
      </c>
      <c r="Y116" s="117">
        <v>30822384244.77</v>
      </c>
      <c r="Z116" s="117">
        <v>30822384244.77</v>
      </c>
    </row>
    <row r="117" spans="1:26" ht="22.5" x14ac:dyDescent="0.25">
      <c r="A117" s="114" t="s">
        <v>340</v>
      </c>
      <c r="B117" s="115" t="s">
        <v>341</v>
      </c>
      <c r="C117" s="116" t="s">
        <v>472</v>
      </c>
      <c r="D117" s="114" t="s">
        <v>15</v>
      </c>
      <c r="E117" s="114" t="s">
        <v>427</v>
      </c>
      <c r="F117" s="114" t="s">
        <v>428</v>
      </c>
      <c r="G117" s="114" t="s">
        <v>42</v>
      </c>
      <c r="H117" s="114" t="s">
        <v>343</v>
      </c>
      <c r="I117" s="114" t="s">
        <v>237</v>
      </c>
      <c r="J117" s="114"/>
      <c r="K117" s="114"/>
      <c r="L117" s="114" t="s">
        <v>344</v>
      </c>
      <c r="M117" s="114" t="s">
        <v>366</v>
      </c>
      <c r="N117" s="114" t="s">
        <v>345</v>
      </c>
      <c r="O117" s="162" t="s">
        <v>434</v>
      </c>
      <c r="P117" s="117">
        <v>12794322709</v>
      </c>
      <c r="Q117" s="117">
        <v>0</v>
      </c>
      <c r="R117" s="117">
        <v>11679762285</v>
      </c>
      <c r="S117" s="117">
        <v>1114560424</v>
      </c>
      <c r="T117" s="117">
        <v>0</v>
      </c>
      <c r="U117" s="117">
        <v>1101885521.9000001</v>
      </c>
      <c r="V117" s="117">
        <v>12674902.1</v>
      </c>
      <c r="W117" s="117">
        <v>1101885521.9000001</v>
      </c>
      <c r="X117" s="117">
        <v>1077843341.1300001</v>
      </c>
      <c r="Y117" s="117">
        <v>727882208.13</v>
      </c>
      <c r="Z117" s="117">
        <v>727882208.13</v>
      </c>
    </row>
    <row r="118" spans="1:26" ht="22.5" x14ac:dyDescent="0.25">
      <c r="A118" s="114" t="s">
        <v>340</v>
      </c>
      <c r="B118" s="115" t="s">
        <v>341</v>
      </c>
      <c r="C118" s="116" t="s">
        <v>473</v>
      </c>
      <c r="D118" s="114" t="s">
        <v>15</v>
      </c>
      <c r="E118" s="114" t="s">
        <v>427</v>
      </c>
      <c r="F118" s="114" t="s">
        <v>428</v>
      </c>
      <c r="G118" s="114" t="s">
        <v>42</v>
      </c>
      <c r="H118" s="114" t="s">
        <v>343</v>
      </c>
      <c r="I118" s="114" t="s">
        <v>246</v>
      </c>
      <c r="J118" s="114"/>
      <c r="K118" s="114"/>
      <c r="L118" s="114" t="s">
        <v>344</v>
      </c>
      <c r="M118" s="114" t="s">
        <v>366</v>
      </c>
      <c r="N118" s="114" t="s">
        <v>345</v>
      </c>
      <c r="O118" s="162" t="s">
        <v>435</v>
      </c>
      <c r="P118" s="117">
        <v>2788844622</v>
      </c>
      <c r="Q118" s="117">
        <v>0</v>
      </c>
      <c r="R118" s="117">
        <v>587463870</v>
      </c>
      <c r="S118" s="117">
        <v>2201380752</v>
      </c>
      <c r="T118" s="117">
        <v>0</v>
      </c>
      <c r="U118" s="117">
        <v>1989759697</v>
      </c>
      <c r="V118" s="117">
        <v>211621055</v>
      </c>
      <c r="W118" s="117">
        <v>1989759697</v>
      </c>
      <c r="X118" s="117">
        <v>1989759697</v>
      </c>
      <c r="Y118" s="117">
        <v>1193855818</v>
      </c>
      <c r="Z118" s="117">
        <v>1193855818</v>
      </c>
    </row>
    <row r="119" spans="1:26" ht="22.5" x14ac:dyDescent="0.25">
      <c r="A119" s="114" t="s">
        <v>340</v>
      </c>
      <c r="B119" s="115" t="s">
        <v>341</v>
      </c>
      <c r="C119" s="116" t="s">
        <v>474</v>
      </c>
      <c r="D119" s="114" t="s">
        <v>15</v>
      </c>
      <c r="E119" s="114" t="s">
        <v>427</v>
      </c>
      <c r="F119" s="114" t="s">
        <v>428</v>
      </c>
      <c r="G119" s="114" t="s">
        <v>42</v>
      </c>
      <c r="H119" s="114" t="s">
        <v>343</v>
      </c>
      <c r="I119" s="114" t="s">
        <v>244</v>
      </c>
      <c r="J119" s="114"/>
      <c r="K119" s="114"/>
      <c r="L119" s="114" t="s">
        <v>344</v>
      </c>
      <c r="M119" s="114" t="s">
        <v>19</v>
      </c>
      <c r="N119" s="114" t="s">
        <v>345</v>
      </c>
      <c r="O119" s="162" t="s">
        <v>413</v>
      </c>
      <c r="P119" s="117">
        <v>105976096</v>
      </c>
      <c r="Q119" s="117">
        <v>0</v>
      </c>
      <c r="R119" s="117">
        <v>0</v>
      </c>
      <c r="S119" s="117">
        <v>105976096</v>
      </c>
      <c r="T119" s="117">
        <v>0</v>
      </c>
      <c r="U119" s="117">
        <v>0</v>
      </c>
      <c r="V119" s="117">
        <v>105976096</v>
      </c>
      <c r="W119" s="117">
        <v>0</v>
      </c>
      <c r="X119" s="117">
        <v>0</v>
      </c>
      <c r="Y119" s="117">
        <v>0</v>
      </c>
      <c r="Z119" s="117">
        <v>0</v>
      </c>
    </row>
    <row r="120" spans="1:26" ht="22.5" x14ac:dyDescent="0.25">
      <c r="A120" s="114" t="s">
        <v>340</v>
      </c>
      <c r="B120" s="115" t="s">
        <v>341</v>
      </c>
      <c r="C120" s="116" t="s">
        <v>475</v>
      </c>
      <c r="D120" s="114" t="s">
        <v>15</v>
      </c>
      <c r="E120" s="114" t="s">
        <v>427</v>
      </c>
      <c r="F120" s="114" t="s">
        <v>428</v>
      </c>
      <c r="G120" s="114" t="s">
        <v>42</v>
      </c>
      <c r="H120" s="114" t="s">
        <v>343</v>
      </c>
      <c r="I120" s="114" t="s">
        <v>244</v>
      </c>
      <c r="J120" s="114"/>
      <c r="K120" s="114"/>
      <c r="L120" s="114" t="s">
        <v>344</v>
      </c>
      <c r="M120" s="114" t="s">
        <v>366</v>
      </c>
      <c r="N120" s="114" t="s">
        <v>345</v>
      </c>
      <c r="O120" s="162" t="s">
        <v>413</v>
      </c>
      <c r="P120" s="117">
        <v>304159363</v>
      </c>
      <c r="Q120" s="117">
        <v>0</v>
      </c>
      <c r="R120" s="117">
        <v>0</v>
      </c>
      <c r="S120" s="117">
        <v>304159363</v>
      </c>
      <c r="T120" s="117">
        <v>0</v>
      </c>
      <c r="U120" s="117">
        <v>0</v>
      </c>
      <c r="V120" s="117">
        <v>304159363</v>
      </c>
      <c r="W120" s="117">
        <v>0</v>
      </c>
      <c r="X120" s="117">
        <v>0</v>
      </c>
      <c r="Y120" s="117">
        <v>0</v>
      </c>
      <c r="Z120" s="117">
        <v>0</v>
      </c>
    </row>
    <row r="121" spans="1:26" ht="33.75" x14ac:dyDescent="0.25">
      <c r="A121" s="114" t="s">
        <v>340</v>
      </c>
      <c r="B121" s="115" t="s">
        <v>341</v>
      </c>
      <c r="C121" s="116" t="s">
        <v>533</v>
      </c>
      <c r="D121" s="114" t="s">
        <v>15</v>
      </c>
      <c r="E121" s="114" t="s">
        <v>462</v>
      </c>
      <c r="F121" s="114" t="s">
        <v>428</v>
      </c>
      <c r="G121" s="114" t="s">
        <v>42</v>
      </c>
      <c r="H121" s="114" t="s">
        <v>343</v>
      </c>
      <c r="I121" s="114" t="s">
        <v>42</v>
      </c>
      <c r="J121" s="114" t="s">
        <v>128</v>
      </c>
      <c r="K121" s="114" t="s">
        <v>128</v>
      </c>
      <c r="L121" s="114" t="s">
        <v>344</v>
      </c>
      <c r="M121" s="114" t="s">
        <v>19</v>
      </c>
      <c r="N121" s="114" t="s">
        <v>345</v>
      </c>
      <c r="O121" s="169" t="s">
        <v>377</v>
      </c>
      <c r="P121" s="117">
        <v>7365194804</v>
      </c>
      <c r="Q121" s="117">
        <v>0</v>
      </c>
      <c r="R121" s="117">
        <v>0</v>
      </c>
      <c r="S121" s="117">
        <v>7365194804</v>
      </c>
      <c r="T121" s="117">
        <v>0</v>
      </c>
      <c r="U121" s="117">
        <v>7273311159.1599998</v>
      </c>
      <c r="V121" s="117">
        <v>91883644.840000004</v>
      </c>
      <c r="W121" s="117">
        <v>7273311159.1599998</v>
      </c>
      <c r="X121" s="117">
        <v>7273311159.1599998</v>
      </c>
      <c r="Y121" s="117">
        <v>4005865189.1599998</v>
      </c>
      <c r="Z121" s="117">
        <v>4005865189.1599998</v>
      </c>
    </row>
    <row r="122" spans="1:26" ht="22.5" x14ac:dyDescent="0.25">
      <c r="A122" s="114" t="s">
        <v>340</v>
      </c>
      <c r="B122" s="115" t="s">
        <v>341</v>
      </c>
      <c r="C122" s="116" t="s">
        <v>534</v>
      </c>
      <c r="D122" s="114" t="s">
        <v>15</v>
      </c>
      <c r="E122" s="114" t="s">
        <v>462</v>
      </c>
      <c r="F122" s="114" t="s">
        <v>428</v>
      </c>
      <c r="G122" s="114" t="s">
        <v>42</v>
      </c>
      <c r="H122" s="114" t="s">
        <v>343</v>
      </c>
      <c r="I122" s="114" t="s">
        <v>237</v>
      </c>
      <c r="J122" s="114" t="s">
        <v>128</v>
      </c>
      <c r="K122" s="114" t="s">
        <v>128</v>
      </c>
      <c r="L122" s="114" t="s">
        <v>344</v>
      </c>
      <c r="M122" s="114" t="s">
        <v>19</v>
      </c>
      <c r="N122" s="114" t="s">
        <v>345</v>
      </c>
      <c r="O122" s="169" t="s">
        <v>520</v>
      </c>
      <c r="P122" s="117">
        <v>2960079681</v>
      </c>
      <c r="Q122" s="117">
        <v>0</v>
      </c>
      <c r="R122" s="117">
        <v>0</v>
      </c>
      <c r="S122" s="117">
        <v>2960079681</v>
      </c>
      <c r="T122" s="117">
        <v>0</v>
      </c>
      <c r="U122" s="117">
        <v>2937547589.3400002</v>
      </c>
      <c r="V122" s="117">
        <v>22532091.66</v>
      </c>
      <c r="W122" s="117">
        <v>2937547589.3400002</v>
      </c>
      <c r="X122" s="117">
        <v>2937547589.3400002</v>
      </c>
      <c r="Y122" s="117">
        <v>1657660018.76</v>
      </c>
      <c r="Z122" s="117">
        <v>1657660018.76</v>
      </c>
    </row>
    <row r="123" spans="1:26" ht="33.75" x14ac:dyDescent="0.25">
      <c r="A123" s="114" t="s">
        <v>340</v>
      </c>
      <c r="B123" s="115" t="s">
        <v>341</v>
      </c>
      <c r="C123" s="116" t="s">
        <v>535</v>
      </c>
      <c r="D123" s="114" t="s">
        <v>15</v>
      </c>
      <c r="E123" s="114" t="s">
        <v>462</v>
      </c>
      <c r="F123" s="114" t="s">
        <v>428</v>
      </c>
      <c r="G123" s="114" t="s">
        <v>42</v>
      </c>
      <c r="H123" s="114" t="s">
        <v>343</v>
      </c>
      <c r="I123" s="114" t="s">
        <v>246</v>
      </c>
      <c r="J123" s="114" t="s">
        <v>128</v>
      </c>
      <c r="K123" s="114" t="s">
        <v>128</v>
      </c>
      <c r="L123" s="114" t="s">
        <v>344</v>
      </c>
      <c r="M123" s="114" t="s">
        <v>19</v>
      </c>
      <c r="N123" s="114" t="s">
        <v>345</v>
      </c>
      <c r="O123" s="169" t="s">
        <v>381</v>
      </c>
      <c r="P123" s="117">
        <v>1626916750</v>
      </c>
      <c r="Q123" s="117">
        <v>0</v>
      </c>
      <c r="R123" s="117">
        <v>0</v>
      </c>
      <c r="S123" s="117">
        <v>1626916750</v>
      </c>
      <c r="T123" s="117">
        <v>0</v>
      </c>
      <c r="U123" s="117">
        <v>1432000000</v>
      </c>
      <c r="V123" s="117">
        <v>194916750</v>
      </c>
      <c r="W123" s="117">
        <v>1432000000</v>
      </c>
      <c r="X123" s="117">
        <v>233000000</v>
      </c>
      <c r="Y123" s="117">
        <v>0</v>
      </c>
      <c r="Z123" s="117">
        <v>0</v>
      </c>
    </row>
    <row r="124" spans="1:26" ht="22.5" x14ac:dyDescent="0.25">
      <c r="A124" s="114" t="s">
        <v>340</v>
      </c>
      <c r="B124" s="115" t="s">
        <v>341</v>
      </c>
      <c r="C124" s="116" t="s">
        <v>536</v>
      </c>
      <c r="D124" s="114" t="s">
        <v>15</v>
      </c>
      <c r="E124" s="114" t="s">
        <v>462</v>
      </c>
      <c r="F124" s="114" t="s">
        <v>428</v>
      </c>
      <c r="G124" s="114" t="s">
        <v>42</v>
      </c>
      <c r="H124" s="114" t="s">
        <v>343</v>
      </c>
      <c r="I124" s="114" t="s">
        <v>244</v>
      </c>
      <c r="J124" s="114" t="s">
        <v>128</v>
      </c>
      <c r="K124" s="114" t="s">
        <v>128</v>
      </c>
      <c r="L124" s="114" t="s">
        <v>344</v>
      </c>
      <c r="M124" s="114" t="s">
        <v>19</v>
      </c>
      <c r="N124" s="114" t="s">
        <v>345</v>
      </c>
      <c r="O124" s="169" t="s">
        <v>390</v>
      </c>
      <c r="P124" s="117">
        <v>47808765</v>
      </c>
      <c r="Q124" s="117">
        <v>0</v>
      </c>
      <c r="R124" s="117">
        <v>0</v>
      </c>
      <c r="S124" s="117">
        <v>47808765</v>
      </c>
      <c r="T124" s="117">
        <v>0</v>
      </c>
      <c r="U124" s="117">
        <v>0</v>
      </c>
      <c r="V124" s="117">
        <v>47808765</v>
      </c>
      <c r="W124" s="117">
        <v>0</v>
      </c>
      <c r="X124" s="117">
        <v>0</v>
      </c>
      <c r="Y124" s="117">
        <v>0</v>
      </c>
      <c r="Z124" s="117">
        <v>0</v>
      </c>
    </row>
    <row r="125" spans="1:26" x14ac:dyDescent="0.25">
      <c r="A125" s="149" t="s">
        <v>476</v>
      </c>
      <c r="B125" s="150" t="s">
        <v>128</v>
      </c>
      <c r="C125" s="151" t="s">
        <v>128</v>
      </c>
      <c r="D125" s="149" t="s">
        <v>128</v>
      </c>
      <c r="E125" s="149" t="s">
        <v>128</v>
      </c>
      <c r="F125" s="149" t="s">
        <v>128</v>
      </c>
      <c r="G125" s="149" t="s">
        <v>128</v>
      </c>
      <c r="H125" s="149" t="s">
        <v>128</v>
      </c>
      <c r="I125" s="149" t="s">
        <v>128</v>
      </c>
      <c r="J125" s="149" t="s">
        <v>128</v>
      </c>
      <c r="K125" s="149" t="s">
        <v>128</v>
      </c>
      <c r="L125" s="149" t="s">
        <v>128</v>
      </c>
      <c r="M125" s="149" t="s">
        <v>128</v>
      </c>
      <c r="N125" s="149" t="s">
        <v>128</v>
      </c>
      <c r="O125" s="150" t="s">
        <v>128</v>
      </c>
      <c r="P125" s="152">
        <v>228029001000</v>
      </c>
      <c r="Q125" s="152">
        <v>26965446747.869999</v>
      </c>
      <c r="R125" s="152">
        <v>27435446747.869999</v>
      </c>
      <c r="S125" s="152">
        <v>227559001000</v>
      </c>
      <c r="T125" s="152">
        <v>0</v>
      </c>
      <c r="U125" s="152">
        <v>192415383997.42001</v>
      </c>
      <c r="V125" s="152">
        <v>35143617002.580002</v>
      </c>
      <c r="W125" s="152">
        <v>115317040105.05</v>
      </c>
      <c r="X125" s="152">
        <v>45333979491.120003</v>
      </c>
      <c r="Y125" s="152">
        <v>45333312890.120003</v>
      </c>
      <c r="Z125" s="152">
        <v>45173891956.220001</v>
      </c>
    </row>
    <row r="126" spans="1:26" x14ac:dyDescent="0.25">
      <c r="S126" s="152">
        <f>+S125-'VIGENCIA SIIF'!I144</f>
        <v>-375222091000</v>
      </c>
      <c r="U126" s="152">
        <f>+U125-'VIGENCIA SIIF'!K144</f>
        <v>-392859686110.21997</v>
      </c>
      <c r="W126" s="152">
        <f>+W125-'VIGENCIA SIIF'!M144</f>
        <v>-469958030002.59003</v>
      </c>
      <c r="X126" s="152">
        <f>+X125-'VIGENCIA SIIF'!O144</f>
        <v>-515597912790.16003</v>
      </c>
      <c r="Z126" s="152">
        <f>+Z125-'VIGENCIA SIIF'!Q144</f>
        <v>-470479410933.30005</v>
      </c>
    </row>
  </sheetData>
  <autoFilter ref="A4:Z126"/>
  <pageMargins left="0.78740157480314998" right="0.78740157480314998" top="0.78740157480314998" bottom="0.78740157480314998" header="0.78740157480314998" footer="0.78740157480314998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showGridLines="0" topLeftCell="B1" workbookViewId="0">
      <pane ySplit="4" topLeftCell="A20" activePane="bottomLeft" state="frozen"/>
      <selection activeCell="J1" sqref="J1"/>
      <selection pane="bottomLeft" activeCell="Q29" sqref="Q29"/>
    </sheetView>
  </sheetViews>
  <sheetFormatPr baseColWidth="10" defaultColWidth="11.5703125" defaultRowHeight="15" x14ac:dyDescent="0.25"/>
  <cols>
    <col min="1" max="1" width="13.42578125" style="142" customWidth="1"/>
    <col min="2" max="2" width="26.85546875" style="142" customWidth="1"/>
    <col min="3" max="3" width="21.5703125" style="142" customWidth="1"/>
    <col min="4" max="11" width="5.42578125" style="142" customWidth="1"/>
    <col min="12" max="12" width="9.7109375" style="142" customWidth="1"/>
    <col min="13" max="13" width="8.140625" style="142" customWidth="1"/>
    <col min="14" max="14" width="9.7109375" style="142" customWidth="1"/>
    <col min="15" max="15" width="27.7109375" style="142" customWidth="1"/>
    <col min="16" max="16" width="15.28515625" style="142" customWidth="1"/>
    <col min="17" max="17" width="17.7109375" style="142" customWidth="1"/>
    <col min="18" max="21" width="18.85546875" style="142" customWidth="1"/>
    <col min="22" max="22" width="0" style="142" hidden="1" customWidth="1"/>
    <col min="23" max="23" width="0.28515625" style="142" customWidth="1"/>
    <col min="24" max="16384" width="11.5703125" style="142"/>
  </cols>
  <sheetData>
    <row r="1" spans="1:21" x14ac:dyDescent="0.25">
      <c r="A1" s="140" t="s">
        <v>311</v>
      </c>
      <c r="B1" s="140">
        <v>2017</v>
      </c>
      <c r="C1" s="141" t="s">
        <v>128</v>
      </c>
      <c r="D1" s="141" t="s">
        <v>128</v>
      </c>
      <c r="E1" s="141" t="s">
        <v>128</v>
      </c>
      <c r="F1" s="141" t="s">
        <v>128</v>
      </c>
      <c r="G1" s="141" t="s">
        <v>128</v>
      </c>
      <c r="H1" s="141" t="s">
        <v>128</v>
      </c>
      <c r="I1" s="141" t="s">
        <v>128</v>
      </c>
      <c r="J1" s="141" t="s">
        <v>128</v>
      </c>
      <c r="K1" s="141" t="s">
        <v>128</v>
      </c>
      <c r="L1" s="141" t="s">
        <v>128</v>
      </c>
      <c r="M1" s="141" t="s">
        <v>128</v>
      </c>
      <c r="N1" s="141" t="s">
        <v>128</v>
      </c>
      <c r="O1" s="141" t="s">
        <v>128</v>
      </c>
      <c r="P1" s="141" t="s">
        <v>128</v>
      </c>
      <c r="Q1" s="141" t="s">
        <v>128</v>
      </c>
      <c r="R1" s="141" t="s">
        <v>128</v>
      </c>
      <c r="S1" s="141" t="s">
        <v>128</v>
      </c>
      <c r="T1" s="141" t="s">
        <v>128</v>
      </c>
      <c r="U1" s="141" t="s">
        <v>128</v>
      </c>
    </row>
    <row r="2" spans="1:21" x14ac:dyDescent="0.25">
      <c r="A2" s="140" t="s">
        <v>312</v>
      </c>
      <c r="B2" s="140" t="s">
        <v>393</v>
      </c>
      <c r="C2" s="141" t="s">
        <v>128</v>
      </c>
      <c r="D2" s="141" t="s">
        <v>128</v>
      </c>
      <c r="E2" s="141" t="s">
        <v>128</v>
      </c>
      <c r="F2" s="141" t="s">
        <v>128</v>
      </c>
      <c r="G2" s="141" t="s">
        <v>128</v>
      </c>
      <c r="H2" s="141" t="s">
        <v>128</v>
      </c>
      <c r="I2" s="141" t="s">
        <v>128</v>
      </c>
      <c r="J2" s="141" t="s">
        <v>128</v>
      </c>
      <c r="K2" s="141" t="s">
        <v>128</v>
      </c>
      <c r="L2" s="141" t="s">
        <v>128</v>
      </c>
      <c r="M2" s="141" t="s">
        <v>128</v>
      </c>
      <c r="N2" s="141" t="s">
        <v>128</v>
      </c>
      <c r="O2" s="141" t="s">
        <v>128</v>
      </c>
      <c r="P2" s="141" t="s">
        <v>128</v>
      </c>
      <c r="Q2" s="141" t="s">
        <v>128</v>
      </c>
      <c r="R2" s="141" t="s">
        <v>128</v>
      </c>
      <c r="S2" s="141" t="s">
        <v>128</v>
      </c>
      <c r="T2" s="141" t="s">
        <v>128</v>
      </c>
      <c r="U2" s="141" t="s">
        <v>128</v>
      </c>
    </row>
    <row r="3" spans="1:21" x14ac:dyDescent="0.25">
      <c r="A3" s="140" t="s">
        <v>314</v>
      </c>
      <c r="B3" s="140" t="s">
        <v>445</v>
      </c>
      <c r="C3" s="141" t="s">
        <v>128</v>
      </c>
      <c r="D3" s="141" t="s">
        <v>128</v>
      </c>
      <c r="E3" s="141" t="s">
        <v>128</v>
      </c>
      <c r="F3" s="141" t="s">
        <v>128</v>
      </c>
      <c r="G3" s="141" t="s">
        <v>128</v>
      </c>
      <c r="H3" s="141" t="s">
        <v>128</v>
      </c>
      <c r="I3" s="141" t="s">
        <v>128</v>
      </c>
      <c r="J3" s="141" t="s">
        <v>128</v>
      </c>
      <c r="K3" s="141" t="s">
        <v>128</v>
      </c>
      <c r="L3" s="141" t="s">
        <v>128</v>
      </c>
      <c r="M3" s="141" t="s">
        <v>128</v>
      </c>
      <c r="N3" s="141" t="s">
        <v>128</v>
      </c>
      <c r="O3" s="141" t="s">
        <v>128</v>
      </c>
      <c r="P3" s="141" t="s">
        <v>128</v>
      </c>
      <c r="Q3" s="141" t="s">
        <v>128</v>
      </c>
      <c r="R3" s="141" t="s">
        <v>128</v>
      </c>
      <c r="S3" s="141" t="s">
        <v>128</v>
      </c>
      <c r="T3" s="141" t="s">
        <v>128</v>
      </c>
      <c r="U3" s="141" t="s">
        <v>128</v>
      </c>
    </row>
    <row r="4" spans="1:21" ht="24" x14ac:dyDescent="0.25">
      <c r="A4" s="140" t="s">
        <v>315</v>
      </c>
      <c r="B4" s="140" t="s">
        <v>316</v>
      </c>
      <c r="C4" s="140" t="s">
        <v>317</v>
      </c>
      <c r="D4" s="140" t="s">
        <v>318</v>
      </c>
      <c r="E4" s="140" t="s">
        <v>3</v>
      </c>
      <c r="F4" s="140" t="s">
        <v>319</v>
      </c>
      <c r="G4" s="140" t="s">
        <v>320</v>
      </c>
      <c r="H4" s="140" t="s">
        <v>321</v>
      </c>
      <c r="I4" s="140" t="s">
        <v>322</v>
      </c>
      <c r="J4" s="140" t="s">
        <v>323</v>
      </c>
      <c r="K4" s="140" t="s">
        <v>324</v>
      </c>
      <c r="L4" s="140" t="s">
        <v>325</v>
      </c>
      <c r="M4" s="140" t="s">
        <v>326</v>
      </c>
      <c r="N4" s="140" t="s">
        <v>327</v>
      </c>
      <c r="O4" s="140" t="s">
        <v>328</v>
      </c>
      <c r="P4" s="140" t="s">
        <v>424</v>
      </c>
      <c r="Q4" s="140" t="s">
        <v>425</v>
      </c>
      <c r="R4" s="140" t="s">
        <v>336</v>
      </c>
      <c r="S4" s="140" t="s">
        <v>337</v>
      </c>
      <c r="T4" s="140" t="s">
        <v>338</v>
      </c>
      <c r="U4" s="140" t="s">
        <v>339</v>
      </c>
    </row>
    <row r="5" spans="1:21" ht="22.5" x14ac:dyDescent="0.25">
      <c r="A5" s="143" t="s">
        <v>340</v>
      </c>
      <c r="B5" s="144" t="s">
        <v>341</v>
      </c>
      <c r="C5" s="145" t="s">
        <v>342</v>
      </c>
      <c r="D5" s="143" t="s">
        <v>150</v>
      </c>
      <c r="E5" s="143" t="s">
        <v>42</v>
      </c>
      <c r="F5" s="143" t="s">
        <v>343</v>
      </c>
      <c r="G5" s="143" t="s">
        <v>42</v>
      </c>
      <c r="H5" s="143" t="s">
        <v>42</v>
      </c>
      <c r="I5" s="143"/>
      <c r="J5" s="143"/>
      <c r="K5" s="143"/>
      <c r="L5" s="143" t="s">
        <v>344</v>
      </c>
      <c r="M5" s="143" t="s">
        <v>19</v>
      </c>
      <c r="N5" s="143" t="s">
        <v>345</v>
      </c>
      <c r="O5" s="144" t="s">
        <v>283</v>
      </c>
      <c r="P5" s="146"/>
      <c r="Q5" s="146"/>
      <c r="R5" s="147">
        <v>465718.78</v>
      </c>
      <c r="S5" s="147">
        <v>465718.78</v>
      </c>
      <c r="T5" s="147">
        <v>465718.78</v>
      </c>
      <c r="U5" s="147">
        <v>465718.78</v>
      </c>
    </row>
    <row r="6" spans="1:21" ht="22.5" x14ac:dyDescent="0.25">
      <c r="A6" s="143" t="s">
        <v>340</v>
      </c>
      <c r="B6" s="144" t="s">
        <v>341</v>
      </c>
      <c r="C6" s="145" t="s">
        <v>347</v>
      </c>
      <c r="D6" s="143" t="s">
        <v>150</v>
      </c>
      <c r="E6" s="143" t="s">
        <v>42</v>
      </c>
      <c r="F6" s="143" t="s">
        <v>343</v>
      </c>
      <c r="G6" s="143" t="s">
        <v>42</v>
      </c>
      <c r="H6" s="143" t="s">
        <v>235</v>
      </c>
      <c r="I6" s="143"/>
      <c r="J6" s="143"/>
      <c r="K6" s="143"/>
      <c r="L6" s="143" t="s">
        <v>344</v>
      </c>
      <c r="M6" s="143" t="s">
        <v>19</v>
      </c>
      <c r="N6" s="143" t="s">
        <v>345</v>
      </c>
      <c r="O6" s="144" t="s">
        <v>236</v>
      </c>
      <c r="P6" s="146"/>
      <c r="Q6" s="146"/>
      <c r="R6" s="147">
        <v>0</v>
      </c>
      <c r="S6" s="147">
        <v>0</v>
      </c>
      <c r="T6" s="147">
        <v>0</v>
      </c>
      <c r="U6" s="147">
        <v>0</v>
      </c>
    </row>
    <row r="7" spans="1:21" ht="22.5" x14ac:dyDescent="0.25">
      <c r="A7" s="143" t="s">
        <v>340</v>
      </c>
      <c r="B7" s="144" t="s">
        <v>341</v>
      </c>
      <c r="C7" s="145" t="s">
        <v>348</v>
      </c>
      <c r="D7" s="143" t="s">
        <v>150</v>
      </c>
      <c r="E7" s="143" t="s">
        <v>42</v>
      </c>
      <c r="F7" s="143" t="s">
        <v>343</v>
      </c>
      <c r="G7" s="143" t="s">
        <v>42</v>
      </c>
      <c r="H7" s="143" t="s">
        <v>239</v>
      </c>
      <c r="I7" s="143"/>
      <c r="J7" s="143"/>
      <c r="K7" s="143"/>
      <c r="L7" s="143" t="s">
        <v>344</v>
      </c>
      <c r="M7" s="143" t="s">
        <v>19</v>
      </c>
      <c r="N7" s="143" t="s">
        <v>345</v>
      </c>
      <c r="O7" s="144" t="s">
        <v>240</v>
      </c>
      <c r="P7" s="146"/>
      <c r="Q7" s="146"/>
      <c r="R7" s="147">
        <v>28261</v>
      </c>
      <c r="S7" s="147">
        <v>28261</v>
      </c>
      <c r="T7" s="147">
        <v>28261</v>
      </c>
      <c r="U7" s="147">
        <v>28261</v>
      </c>
    </row>
    <row r="8" spans="1:21" ht="33.75" x14ac:dyDescent="0.25">
      <c r="A8" s="143" t="s">
        <v>340</v>
      </c>
      <c r="B8" s="144" t="s">
        <v>341</v>
      </c>
      <c r="C8" s="145" t="s">
        <v>350</v>
      </c>
      <c r="D8" s="143" t="s">
        <v>150</v>
      </c>
      <c r="E8" s="143" t="s">
        <v>42</v>
      </c>
      <c r="F8" s="143" t="s">
        <v>343</v>
      </c>
      <c r="G8" s="143" t="s">
        <v>42</v>
      </c>
      <c r="H8" s="143" t="s">
        <v>244</v>
      </c>
      <c r="I8" s="143"/>
      <c r="J8" s="143"/>
      <c r="K8" s="143"/>
      <c r="L8" s="143" t="s">
        <v>344</v>
      </c>
      <c r="M8" s="143" t="s">
        <v>19</v>
      </c>
      <c r="N8" s="143" t="s">
        <v>345</v>
      </c>
      <c r="O8" s="144" t="s">
        <v>245</v>
      </c>
      <c r="P8" s="146"/>
      <c r="Q8" s="146"/>
      <c r="R8" s="147">
        <v>0</v>
      </c>
      <c r="S8" s="147">
        <v>0</v>
      </c>
      <c r="T8" s="147">
        <v>0</v>
      </c>
      <c r="U8" s="147">
        <v>0</v>
      </c>
    </row>
    <row r="9" spans="1:21" ht="22.5" x14ac:dyDescent="0.25">
      <c r="A9" s="143" t="s">
        <v>340</v>
      </c>
      <c r="B9" s="144" t="s">
        <v>341</v>
      </c>
      <c r="C9" s="145" t="s">
        <v>351</v>
      </c>
      <c r="D9" s="143" t="s">
        <v>150</v>
      </c>
      <c r="E9" s="143" t="s">
        <v>42</v>
      </c>
      <c r="F9" s="143" t="s">
        <v>343</v>
      </c>
      <c r="G9" s="143" t="s">
        <v>237</v>
      </c>
      <c r="H9" s="143"/>
      <c r="I9" s="143"/>
      <c r="J9" s="143"/>
      <c r="K9" s="143"/>
      <c r="L9" s="143" t="s">
        <v>344</v>
      </c>
      <c r="M9" s="143" t="s">
        <v>19</v>
      </c>
      <c r="N9" s="143" t="s">
        <v>345</v>
      </c>
      <c r="O9" s="144" t="s">
        <v>18</v>
      </c>
      <c r="P9" s="146"/>
      <c r="Q9" s="146"/>
      <c r="R9" s="147">
        <v>16191896</v>
      </c>
      <c r="S9" s="147">
        <v>16191896</v>
      </c>
      <c r="T9" s="147">
        <v>16191896</v>
      </c>
      <c r="U9" s="147">
        <v>16191896</v>
      </c>
    </row>
    <row r="10" spans="1:21" ht="33.75" x14ac:dyDescent="0.25">
      <c r="A10" s="143" t="s">
        <v>340</v>
      </c>
      <c r="B10" s="144" t="s">
        <v>341</v>
      </c>
      <c r="C10" s="145" t="s">
        <v>355</v>
      </c>
      <c r="D10" s="143" t="s">
        <v>150</v>
      </c>
      <c r="E10" s="143" t="s">
        <v>42</v>
      </c>
      <c r="F10" s="143" t="s">
        <v>343</v>
      </c>
      <c r="G10" s="143" t="s">
        <v>239</v>
      </c>
      <c r="H10" s="143"/>
      <c r="I10" s="143"/>
      <c r="J10" s="143"/>
      <c r="K10" s="143"/>
      <c r="L10" s="143" t="s">
        <v>344</v>
      </c>
      <c r="M10" s="143" t="s">
        <v>19</v>
      </c>
      <c r="N10" s="143" t="s">
        <v>345</v>
      </c>
      <c r="O10" s="144" t="s">
        <v>251</v>
      </c>
      <c r="P10" s="146"/>
      <c r="Q10" s="146"/>
      <c r="R10" s="147">
        <v>51341</v>
      </c>
      <c r="S10" s="147">
        <v>51341</v>
      </c>
      <c r="T10" s="147">
        <v>51341</v>
      </c>
      <c r="U10" s="147">
        <v>51341</v>
      </c>
    </row>
    <row r="11" spans="1:21" ht="22.5" x14ac:dyDescent="0.25">
      <c r="A11" s="143" t="s">
        <v>340</v>
      </c>
      <c r="B11" s="144" t="s">
        <v>341</v>
      </c>
      <c r="C11" s="145" t="s">
        <v>356</v>
      </c>
      <c r="D11" s="143" t="s">
        <v>150</v>
      </c>
      <c r="E11" s="143" t="s">
        <v>237</v>
      </c>
      <c r="F11" s="143" t="s">
        <v>343</v>
      </c>
      <c r="G11" s="143" t="s">
        <v>246</v>
      </c>
      <c r="H11" s="143"/>
      <c r="I11" s="143"/>
      <c r="J11" s="143"/>
      <c r="K11" s="143"/>
      <c r="L11" s="143" t="s">
        <v>344</v>
      </c>
      <c r="M11" s="143" t="s">
        <v>19</v>
      </c>
      <c r="N11" s="143" t="s">
        <v>345</v>
      </c>
      <c r="O11" s="144" t="s">
        <v>257</v>
      </c>
      <c r="P11" s="146"/>
      <c r="Q11" s="146"/>
      <c r="R11" s="147">
        <v>7574461.2199999997</v>
      </c>
      <c r="S11" s="147">
        <v>7574461.2199999997</v>
      </c>
      <c r="T11" s="147">
        <v>7574461.2199999997</v>
      </c>
      <c r="U11" s="147">
        <v>7574461.2199999997</v>
      </c>
    </row>
    <row r="12" spans="1:21" ht="22.5" x14ac:dyDescent="0.25">
      <c r="A12" s="143" t="s">
        <v>340</v>
      </c>
      <c r="B12" s="144" t="s">
        <v>341</v>
      </c>
      <c r="C12" s="145" t="s">
        <v>359</v>
      </c>
      <c r="D12" s="143" t="s">
        <v>150</v>
      </c>
      <c r="E12" s="143" t="s">
        <v>237</v>
      </c>
      <c r="F12" s="143" t="s">
        <v>343</v>
      </c>
      <c r="G12" s="143" t="s">
        <v>235</v>
      </c>
      <c r="H12" s="143"/>
      <c r="I12" s="143"/>
      <c r="J12" s="143"/>
      <c r="K12" s="143"/>
      <c r="L12" s="143" t="s">
        <v>344</v>
      </c>
      <c r="M12" s="143" t="s">
        <v>19</v>
      </c>
      <c r="N12" s="143" t="s">
        <v>345</v>
      </c>
      <c r="O12" s="144" t="s">
        <v>22</v>
      </c>
      <c r="P12" s="146"/>
      <c r="Q12" s="146"/>
      <c r="R12" s="147">
        <v>1128136314.5999999</v>
      </c>
      <c r="S12" s="147">
        <v>1112266920.5999999</v>
      </c>
      <c r="T12" s="147">
        <v>1112266920.5999999</v>
      </c>
      <c r="U12" s="147">
        <v>1112266920.5999999</v>
      </c>
    </row>
    <row r="13" spans="1:21" ht="22.5" x14ac:dyDescent="0.25">
      <c r="A13" s="143" t="s">
        <v>340</v>
      </c>
      <c r="B13" s="144" t="s">
        <v>341</v>
      </c>
      <c r="C13" s="145" t="s">
        <v>223</v>
      </c>
      <c r="D13" s="143" t="s">
        <v>150</v>
      </c>
      <c r="E13" s="143" t="s">
        <v>246</v>
      </c>
      <c r="F13" s="143" t="s">
        <v>237</v>
      </c>
      <c r="G13" s="143" t="s">
        <v>42</v>
      </c>
      <c r="H13" s="143" t="s">
        <v>42</v>
      </c>
      <c r="I13" s="143"/>
      <c r="J13" s="143"/>
      <c r="K13" s="143"/>
      <c r="L13" s="143" t="s">
        <v>344</v>
      </c>
      <c r="M13" s="143" t="s">
        <v>19</v>
      </c>
      <c r="N13" s="143" t="s">
        <v>345</v>
      </c>
      <c r="O13" s="144" t="s">
        <v>129</v>
      </c>
      <c r="P13" s="146"/>
      <c r="Q13" s="146"/>
      <c r="R13" s="147">
        <v>0</v>
      </c>
      <c r="S13" s="147">
        <v>0</v>
      </c>
      <c r="T13" s="147">
        <v>0</v>
      </c>
      <c r="U13" s="147">
        <v>0</v>
      </c>
    </row>
    <row r="14" spans="1:21" ht="22.5" x14ac:dyDescent="0.25">
      <c r="A14" s="143" t="s">
        <v>340</v>
      </c>
      <c r="B14" s="144" t="s">
        <v>341</v>
      </c>
      <c r="C14" s="145" t="s">
        <v>224</v>
      </c>
      <c r="D14" s="143" t="s">
        <v>150</v>
      </c>
      <c r="E14" s="143" t="s">
        <v>246</v>
      </c>
      <c r="F14" s="143" t="s">
        <v>252</v>
      </c>
      <c r="G14" s="143" t="s">
        <v>42</v>
      </c>
      <c r="H14" s="143" t="s">
        <v>42</v>
      </c>
      <c r="I14" s="143"/>
      <c r="J14" s="143"/>
      <c r="K14" s="143"/>
      <c r="L14" s="143" t="s">
        <v>344</v>
      </c>
      <c r="M14" s="143" t="s">
        <v>19</v>
      </c>
      <c r="N14" s="143" t="s">
        <v>345</v>
      </c>
      <c r="O14" s="144" t="s">
        <v>132</v>
      </c>
      <c r="P14" s="146"/>
      <c r="Q14" s="146"/>
      <c r="R14" s="147">
        <v>199006013</v>
      </c>
      <c r="S14" s="147">
        <v>199006013</v>
      </c>
      <c r="T14" s="147">
        <v>199006013</v>
      </c>
      <c r="U14" s="147">
        <v>199006013</v>
      </c>
    </row>
    <row r="15" spans="1:21" ht="22.5" x14ac:dyDescent="0.25">
      <c r="A15" s="143" t="s">
        <v>340</v>
      </c>
      <c r="B15" s="144" t="s">
        <v>341</v>
      </c>
      <c r="C15" s="145" t="s">
        <v>370</v>
      </c>
      <c r="D15" s="143" t="s">
        <v>150</v>
      </c>
      <c r="E15" s="143" t="s">
        <v>239</v>
      </c>
      <c r="F15" s="143" t="s">
        <v>42</v>
      </c>
      <c r="G15" s="143" t="s">
        <v>237</v>
      </c>
      <c r="H15" s="143" t="s">
        <v>42</v>
      </c>
      <c r="I15" s="143"/>
      <c r="J15" s="143"/>
      <c r="K15" s="143"/>
      <c r="L15" s="143" t="s">
        <v>344</v>
      </c>
      <c r="M15" s="143" t="s">
        <v>19</v>
      </c>
      <c r="N15" s="143" t="s">
        <v>345</v>
      </c>
      <c r="O15" s="144" t="s">
        <v>25</v>
      </c>
      <c r="P15" s="146"/>
      <c r="Q15" s="146"/>
      <c r="R15" s="147">
        <v>3385178150.46</v>
      </c>
      <c r="S15" s="147">
        <v>3291562923.9699998</v>
      </c>
      <c r="T15" s="147">
        <v>3291562923.9699998</v>
      </c>
      <c r="U15" s="147">
        <v>3291562923.9699998</v>
      </c>
    </row>
    <row r="16" spans="1:21" ht="33.75" x14ac:dyDescent="0.25">
      <c r="A16" s="143" t="s">
        <v>340</v>
      </c>
      <c r="B16" s="144" t="s">
        <v>341</v>
      </c>
      <c r="C16" s="145" t="s">
        <v>307</v>
      </c>
      <c r="D16" s="143" t="s">
        <v>15</v>
      </c>
      <c r="E16" s="143" t="s">
        <v>375</v>
      </c>
      <c r="F16" s="143" t="s">
        <v>374</v>
      </c>
      <c r="G16" s="143" t="s">
        <v>237</v>
      </c>
      <c r="H16" s="143" t="s">
        <v>128</v>
      </c>
      <c r="I16" s="143" t="s">
        <v>128</v>
      </c>
      <c r="J16" s="143" t="s">
        <v>128</v>
      </c>
      <c r="K16" s="143" t="s">
        <v>128</v>
      </c>
      <c r="L16" s="143" t="s">
        <v>344</v>
      </c>
      <c r="M16" s="143" t="s">
        <v>19</v>
      </c>
      <c r="N16" s="143" t="s">
        <v>345</v>
      </c>
      <c r="O16" s="144" t="s">
        <v>308</v>
      </c>
      <c r="P16" s="146"/>
      <c r="Q16" s="146"/>
      <c r="R16" s="147">
        <v>5791715924</v>
      </c>
      <c r="S16" s="147">
        <v>5791715924</v>
      </c>
      <c r="T16" s="147">
        <v>5791715924</v>
      </c>
      <c r="U16" s="147">
        <v>5791715924</v>
      </c>
    </row>
    <row r="17" spans="1:21" ht="56.25" x14ac:dyDescent="0.25">
      <c r="A17" s="143" t="s">
        <v>340</v>
      </c>
      <c r="B17" s="144" t="s">
        <v>341</v>
      </c>
      <c r="C17" s="145" t="s">
        <v>300</v>
      </c>
      <c r="D17" s="143" t="s">
        <v>15</v>
      </c>
      <c r="E17" s="143" t="s">
        <v>384</v>
      </c>
      <c r="F17" s="143" t="s">
        <v>374</v>
      </c>
      <c r="G17" s="143" t="s">
        <v>42</v>
      </c>
      <c r="H17" s="143"/>
      <c r="I17" s="143"/>
      <c r="J17" s="143"/>
      <c r="K17" s="143"/>
      <c r="L17" s="143" t="s">
        <v>344</v>
      </c>
      <c r="M17" s="143" t="s">
        <v>19</v>
      </c>
      <c r="N17" s="143" t="s">
        <v>345</v>
      </c>
      <c r="O17" s="144" t="s">
        <v>403</v>
      </c>
      <c r="P17" s="146"/>
      <c r="Q17" s="146"/>
      <c r="R17" s="147">
        <v>472968981</v>
      </c>
      <c r="S17" s="147">
        <v>472968981</v>
      </c>
      <c r="T17" s="147">
        <v>472968981</v>
      </c>
      <c r="U17" s="147">
        <v>472968981</v>
      </c>
    </row>
    <row r="18" spans="1:21" ht="33.75" x14ac:dyDescent="0.25">
      <c r="A18" s="143" t="s">
        <v>340</v>
      </c>
      <c r="B18" s="144" t="s">
        <v>341</v>
      </c>
      <c r="C18" s="145" t="s">
        <v>301</v>
      </c>
      <c r="D18" s="143" t="s">
        <v>15</v>
      </c>
      <c r="E18" s="143" t="s">
        <v>391</v>
      </c>
      <c r="F18" s="143" t="s">
        <v>374</v>
      </c>
      <c r="G18" s="143" t="s">
        <v>239</v>
      </c>
      <c r="H18" s="143" t="s">
        <v>128</v>
      </c>
      <c r="I18" s="143" t="s">
        <v>128</v>
      </c>
      <c r="J18" s="143" t="s">
        <v>128</v>
      </c>
      <c r="K18" s="143" t="s">
        <v>128</v>
      </c>
      <c r="L18" s="143" t="s">
        <v>344</v>
      </c>
      <c r="M18" s="143" t="s">
        <v>19</v>
      </c>
      <c r="N18" s="143" t="s">
        <v>345</v>
      </c>
      <c r="O18" s="144" t="s">
        <v>234</v>
      </c>
      <c r="P18" s="146"/>
      <c r="Q18" s="146"/>
      <c r="R18" s="147">
        <v>0</v>
      </c>
      <c r="S18" s="147">
        <v>0</v>
      </c>
      <c r="T18" s="147">
        <v>0</v>
      </c>
      <c r="U18" s="147">
        <v>0</v>
      </c>
    </row>
    <row r="19" spans="1:21" ht="45" x14ac:dyDescent="0.25">
      <c r="A19" s="143" t="s">
        <v>340</v>
      </c>
      <c r="B19" s="144" t="s">
        <v>341</v>
      </c>
      <c r="C19" s="145" t="s">
        <v>419</v>
      </c>
      <c r="D19" s="143" t="s">
        <v>15</v>
      </c>
      <c r="E19" s="143" t="s">
        <v>391</v>
      </c>
      <c r="F19" s="143" t="s">
        <v>374</v>
      </c>
      <c r="G19" s="143" t="s">
        <v>252</v>
      </c>
      <c r="H19" s="143" t="s">
        <v>128</v>
      </c>
      <c r="I19" s="143" t="s">
        <v>128</v>
      </c>
      <c r="J19" s="143" t="s">
        <v>128</v>
      </c>
      <c r="K19" s="143" t="s">
        <v>128</v>
      </c>
      <c r="L19" s="143" t="s">
        <v>344</v>
      </c>
      <c r="M19" s="143" t="s">
        <v>366</v>
      </c>
      <c r="N19" s="143" t="s">
        <v>345</v>
      </c>
      <c r="O19" s="144" t="s">
        <v>404</v>
      </c>
      <c r="P19" s="146"/>
      <c r="Q19" s="146"/>
      <c r="R19" s="147">
        <v>135010968</v>
      </c>
      <c r="S19" s="147">
        <v>135010968</v>
      </c>
      <c r="T19" s="147">
        <v>135010968</v>
      </c>
      <c r="U19" s="147">
        <v>135010968</v>
      </c>
    </row>
    <row r="20" spans="1:21" ht="45" x14ac:dyDescent="0.25">
      <c r="A20" s="143" t="s">
        <v>340</v>
      </c>
      <c r="B20" s="144" t="s">
        <v>341</v>
      </c>
      <c r="C20" s="145" t="s">
        <v>420</v>
      </c>
      <c r="D20" s="143" t="s">
        <v>15</v>
      </c>
      <c r="E20" s="143" t="s">
        <v>391</v>
      </c>
      <c r="F20" s="143" t="s">
        <v>374</v>
      </c>
      <c r="G20" s="143" t="s">
        <v>253</v>
      </c>
      <c r="H20" s="143" t="s">
        <v>128</v>
      </c>
      <c r="I20" s="143" t="s">
        <v>128</v>
      </c>
      <c r="J20" s="143" t="s">
        <v>128</v>
      </c>
      <c r="K20" s="143" t="s">
        <v>128</v>
      </c>
      <c r="L20" s="143" t="s">
        <v>344</v>
      </c>
      <c r="M20" s="143" t="s">
        <v>19</v>
      </c>
      <c r="N20" s="143" t="s">
        <v>345</v>
      </c>
      <c r="O20" s="144" t="s">
        <v>405</v>
      </c>
      <c r="P20" s="146"/>
      <c r="Q20" s="146"/>
      <c r="R20" s="147">
        <v>4763183317</v>
      </c>
      <c r="S20" s="147">
        <v>4763183317</v>
      </c>
      <c r="T20" s="147">
        <v>4763183317</v>
      </c>
      <c r="U20" s="147">
        <v>4763183317</v>
      </c>
    </row>
    <row r="21" spans="1:21" ht="22.5" x14ac:dyDescent="0.25">
      <c r="A21" s="143" t="s">
        <v>340</v>
      </c>
      <c r="B21" s="144" t="s">
        <v>341</v>
      </c>
      <c r="C21" s="145" t="s">
        <v>158</v>
      </c>
      <c r="D21" s="143" t="s">
        <v>150</v>
      </c>
      <c r="E21" s="143" t="s">
        <v>42</v>
      </c>
      <c r="F21" s="143" t="s">
        <v>343</v>
      </c>
      <c r="G21" s="143" t="s">
        <v>42</v>
      </c>
      <c r="H21" s="143" t="s">
        <v>42</v>
      </c>
      <c r="I21" s="143" t="s">
        <v>42</v>
      </c>
      <c r="J21" s="143"/>
      <c r="K21" s="143"/>
      <c r="L21" s="143" t="s">
        <v>344</v>
      </c>
      <c r="M21" s="143" t="s">
        <v>19</v>
      </c>
      <c r="N21" s="143" t="s">
        <v>345</v>
      </c>
      <c r="O21" s="144" t="s">
        <v>284</v>
      </c>
      <c r="P21" s="146"/>
      <c r="Q21" s="146"/>
      <c r="R21" s="176">
        <v>465718.78</v>
      </c>
      <c r="S21" s="176">
        <v>465718.78</v>
      </c>
      <c r="T21" s="176">
        <v>465718.78</v>
      </c>
      <c r="U21" s="176">
        <v>465718.78</v>
      </c>
    </row>
    <row r="22" spans="1:21" ht="22.5" x14ac:dyDescent="0.25">
      <c r="A22" s="143" t="s">
        <v>340</v>
      </c>
      <c r="B22" s="144" t="s">
        <v>341</v>
      </c>
      <c r="C22" s="145" t="s">
        <v>159</v>
      </c>
      <c r="D22" s="143" t="s">
        <v>150</v>
      </c>
      <c r="E22" s="143" t="s">
        <v>42</v>
      </c>
      <c r="F22" s="143" t="s">
        <v>343</v>
      </c>
      <c r="G22" s="143" t="s">
        <v>42</v>
      </c>
      <c r="H22" s="143" t="s">
        <v>42</v>
      </c>
      <c r="I22" s="143" t="s">
        <v>237</v>
      </c>
      <c r="J22" s="143"/>
      <c r="K22" s="143"/>
      <c r="L22" s="143" t="s">
        <v>344</v>
      </c>
      <c r="M22" s="143" t="s">
        <v>19</v>
      </c>
      <c r="N22" s="143" t="s">
        <v>345</v>
      </c>
      <c r="O22" s="144" t="s">
        <v>285</v>
      </c>
      <c r="P22" s="146"/>
      <c r="Q22" s="146"/>
      <c r="R22" s="176">
        <v>0</v>
      </c>
      <c r="S22" s="176">
        <v>0</v>
      </c>
      <c r="T22" s="176">
        <v>0</v>
      </c>
      <c r="U22" s="176">
        <v>0</v>
      </c>
    </row>
    <row r="23" spans="1:21" ht="22.5" x14ac:dyDescent="0.25">
      <c r="A23" s="143" t="s">
        <v>340</v>
      </c>
      <c r="B23" s="144" t="s">
        <v>341</v>
      </c>
      <c r="C23" s="145" t="s">
        <v>160</v>
      </c>
      <c r="D23" s="143" t="s">
        <v>150</v>
      </c>
      <c r="E23" s="143" t="s">
        <v>42</v>
      </c>
      <c r="F23" s="143" t="s">
        <v>343</v>
      </c>
      <c r="G23" s="143" t="s">
        <v>42</v>
      </c>
      <c r="H23" s="143" t="s">
        <v>42</v>
      </c>
      <c r="I23" s="143" t="s">
        <v>235</v>
      </c>
      <c r="J23" s="143"/>
      <c r="K23" s="143"/>
      <c r="L23" s="143" t="s">
        <v>344</v>
      </c>
      <c r="M23" s="143" t="s">
        <v>19</v>
      </c>
      <c r="N23" s="143" t="s">
        <v>345</v>
      </c>
      <c r="O23" s="144" t="s">
        <v>346</v>
      </c>
      <c r="P23" s="146"/>
      <c r="Q23" s="146"/>
      <c r="R23" s="176">
        <v>0</v>
      </c>
      <c r="S23" s="176">
        <v>0</v>
      </c>
      <c r="T23" s="176">
        <v>0</v>
      </c>
      <c r="U23" s="176">
        <v>0</v>
      </c>
    </row>
    <row r="24" spans="1:21" ht="22.5" x14ac:dyDescent="0.25">
      <c r="A24" s="143" t="s">
        <v>340</v>
      </c>
      <c r="B24" s="144" t="s">
        <v>341</v>
      </c>
      <c r="C24" s="145" t="s">
        <v>161</v>
      </c>
      <c r="D24" s="143" t="s">
        <v>150</v>
      </c>
      <c r="E24" s="143" t="s">
        <v>42</v>
      </c>
      <c r="F24" s="143" t="s">
        <v>343</v>
      </c>
      <c r="G24" s="143" t="s">
        <v>42</v>
      </c>
      <c r="H24" s="143" t="s">
        <v>235</v>
      </c>
      <c r="I24" s="143" t="s">
        <v>42</v>
      </c>
      <c r="J24" s="143"/>
      <c r="K24" s="143"/>
      <c r="L24" s="143" t="s">
        <v>344</v>
      </c>
      <c r="M24" s="143" t="s">
        <v>19</v>
      </c>
      <c r="N24" s="143" t="s">
        <v>345</v>
      </c>
      <c r="O24" s="144" t="s">
        <v>286</v>
      </c>
      <c r="P24" s="146"/>
      <c r="Q24" s="146"/>
      <c r="R24" s="176">
        <v>0</v>
      </c>
      <c r="S24" s="176">
        <v>0</v>
      </c>
      <c r="T24" s="176">
        <v>0</v>
      </c>
      <c r="U24" s="176">
        <v>0</v>
      </c>
    </row>
    <row r="25" spans="1:21" ht="22.5" x14ac:dyDescent="0.25">
      <c r="A25" s="143" t="s">
        <v>340</v>
      </c>
      <c r="B25" s="144" t="s">
        <v>341</v>
      </c>
      <c r="C25" s="145" t="s">
        <v>162</v>
      </c>
      <c r="D25" s="143" t="s">
        <v>150</v>
      </c>
      <c r="E25" s="143" t="s">
        <v>42</v>
      </c>
      <c r="F25" s="143" t="s">
        <v>343</v>
      </c>
      <c r="G25" s="143" t="s">
        <v>42</v>
      </c>
      <c r="H25" s="143" t="s">
        <v>235</v>
      </c>
      <c r="I25" s="143" t="s">
        <v>237</v>
      </c>
      <c r="J25" s="143"/>
      <c r="K25" s="143"/>
      <c r="L25" s="143" t="s">
        <v>344</v>
      </c>
      <c r="M25" s="143" t="s">
        <v>19</v>
      </c>
      <c r="N25" s="143" t="s">
        <v>345</v>
      </c>
      <c r="O25" s="144" t="s">
        <v>238</v>
      </c>
      <c r="P25" s="146"/>
      <c r="Q25" s="146"/>
      <c r="R25" s="176">
        <v>0</v>
      </c>
      <c r="S25" s="176">
        <v>0</v>
      </c>
      <c r="T25" s="176">
        <v>0</v>
      </c>
      <c r="U25" s="176">
        <v>0</v>
      </c>
    </row>
    <row r="26" spans="1:21" ht="22.5" x14ac:dyDescent="0.25">
      <c r="A26" s="143" t="s">
        <v>340</v>
      </c>
      <c r="B26" s="144" t="s">
        <v>341</v>
      </c>
      <c r="C26" s="145" t="s">
        <v>163</v>
      </c>
      <c r="D26" s="143" t="s">
        <v>150</v>
      </c>
      <c r="E26" s="143" t="s">
        <v>42</v>
      </c>
      <c r="F26" s="143" t="s">
        <v>343</v>
      </c>
      <c r="G26" s="143" t="s">
        <v>42</v>
      </c>
      <c r="H26" s="143" t="s">
        <v>239</v>
      </c>
      <c r="I26" s="143" t="s">
        <v>237</v>
      </c>
      <c r="J26" s="143"/>
      <c r="K26" s="143"/>
      <c r="L26" s="143" t="s">
        <v>344</v>
      </c>
      <c r="M26" s="143" t="s">
        <v>19</v>
      </c>
      <c r="N26" s="143" t="s">
        <v>345</v>
      </c>
      <c r="O26" s="144" t="s">
        <v>287</v>
      </c>
      <c r="P26" s="146"/>
      <c r="Q26" s="146"/>
      <c r="R26" s="176">
        <v>0</v>
      </c>
      <c r="S26" s="176">
        <v>0</v>
      </c>
      <c r="T26" s="176">
        <v>0</v>
      </c>
      <c r="U26" s="176">
        <v>0</v>
      </c>
    </row>
    <row r="27" spans="1:21" ht="22.5" x14ac:dyDescent="0.25">
      <c r="A27" s="143" t="s">
        <v>340</v>
      </c>
      <c r="B27" s="144" t="s">
        <v>341</v>
      </c>
      <c r="C27" s="145" t="s">
        <v>164</v>
      </c>
      <c r="D27" s="143" t="s">
        <v>150</v>
      </c>
      <c r="E27" s="143" t="s">
        <v>42</v>
      </c>
      <c r="F27" s="143" t="s">
        <v>343</v>
      </c>
      <c r="G27" s="143" t="s">
        <v>42</v>
      </c>
      <c r="H27" s="143" t="s">
        <v>239</v>
      </c>
      <c r="I27" s="143" t="s">
        <v>239</v>
      </c>
      <c r="J27" s="143"/>
      <c r="K27" s="143"/>
      <c r="L27" s="143" t="s">
        <v>344</v>
      </c>
      <c r="M27" s="143" t="s">
        <v>19</v>
      </c>
      <c r="N27" s="143" t="s">
        <v>345</v>
      </c>
      <c r="O27" s="144" t="s">
        <v>242</v>
      </c>
      <c r="P27" s="146"/>
      <c r="Q27" s="146"/>
      <c r="R27" s="176">
        <v>0</v>
      </c>
      <c r="S27" s="176">
        <v>0</v>
      </c>
      <c r="T27" s="176">
        <v>0</v>
      </c>
      <c r="U27" s="176">
        <v>0</v>
      </c>
    </row>
    <row r="28" spans="1:21" ht="22.5" x14ac:dyDescent="0.25">
      <c r="A28" s="143" t="s">
        <v>340</v>
      </c>
      <c r="B28" s="144" t="s">
        <v>341</v>
      </c>
      <c r="C28" s="145" t="s">
        <v>165</v>
      </c>
      <c r="D28" s="143" t="s">
        <v>150</v>
      </c>
      <c r="E28" s="143" t="s">
        <v>42</v>
      </c>
      <c r="F28" s="143" t="s">
        <v>343</v>
      </c>
      <c r="G28" s="143" t="s">
        <v>42</v>
      </c>
      <c r="H28" s="143" t="s">
        <v>239</v>
      </c>
      <c r="I28" s="143" t="s">
        <v>249</v>
      </c>
      <c r="J28" s="143"/>
      <c r="K28" s="143"/>
      <c r="L28" s="143" t="s">
        <v>344</v>
      </c>
      <c r="M28" s="143" t="s">
        <v>19</v>
      </c>
      <c r="N28" s="143" t="s">
        <v>345</v>
      </c>
      <c r="O28" s="144" t="s">
        <v>349</v>
      </c>
      <c r="P28" s="146"/>
      <c r="Q28" s="146"/>
      <c r="R28" s="176">
        <v>0</v>
      </c>
      <c r="S28" s="176">
        <v>0</v>
      </c>
      <c r="T28" s="176">
        <v>0</v>
      </c>
      <c r="U28" s="176">
        <v>0</v>
      </c>
    </row>
    <row r="29" spans="1:21" ht="22.5" x14ac:dyDescent="0.25">
      <c r="A29" s="143" t="s">
        <v>340</v>
      </c>
      <c r="B29" s="144" t="s">
        <v>341</v>
      </c>
      <c r="C29" s="145" t="s">
        <v>166</v>
      </c>
      <c r="D29" s="143" t="s">
        <v>150</v>
      </c>
      <c r="E29" s="143" t="s">
        <v>42</v>
      </c>
      <c r="F29" s="143" t="s">
        <v>343</v>
      </c>
      <c r="G29" s="143" t="s">
        <v>42</v>
      </c>
      <c r="H29" s="143" t="s">
        <v>239</v>
      </c>
      <c r="I29" s="143" t="s">
        <v>288</v>
      </c>
      <c r="J29" s="143"/>
      <c r="K29" s="143"/>
      <c r="L29" s="143" t="s">
        <v>344</v>
      </c>
      <c r="M29" s="143" t="s">
        <v>19</v>
      </c>
      <c r="N29" s="143" t="s">
        <v>345</v>
      </c>
      <c r="O29" s="144" t="s">
        <v>289</v>
      </c>
      <c r="P29" s="146"/>
      <c r="Q29" s="146"/>
      <c r="R29" s="176">
        <v>17738</v>
      </c>
      <c r="S29" s="176">
        <v>17738</v>
      </c>
      <c r="T29" s="176">
        <v>17738</v>
      </c>
      <c r="U29" s="176">
        <v>17738</v>
      </c>
    </row>
    <row r="30" spans="1:21" ht="22.5" x14ac:dyDescent="0.25">
      <c r="A30" s="143" t="s">
        <v>340</v>
      </c>
      <c r="B30" s="144" t="s">
        <v>341</v>
      </c>
      <c r="C30" s="145" t="s">
        <v>167</v>
      </c>
      <c r="D30" s="143" t="s">
        <v>150</v>
      </c>
      <c r="E30" s="143" t="s">
        <v>42</v>
      </c>
      <c r="F30" s="143" t="s">
        <v>343</v>
      </c>
      <c r="G30" s="143" t="s">
        <v>42</v>
      </c>
      <c r="H30" s="143" t="s">
        <v>239</v>
      </c>
      <c r="I30" s="143" t="s">
        <v>291</v>
      </c>
      <c r="J30" s="143"/>
      <c r="K30" s="143"/>
      <c r="L30" s="143" t="s">
        <v>344</v>
      </c>
      <c r="M30" s="143" t="s">
        <v>19</v>
      </c>
      <c r="N30" s="143" t="s">
        <v>345</v>
      </c>
      <c r="O30" s="144" t="s">
        <v>290</v>
      </c>
      <c r="P30" s="146"/>
      <c r="Q30" s="146"/>
      <c r="R30" s="176">
        <v>10523</v>
      </c>
      <c r="S30" s="176">
        <v>10523</v>
      </c>
      <c r="T30" s="176">
        <v>10523</v>
      </c>
      <c r="U30" s="176">
        <v>10523</v>
      </c>
    </row>
    <row r="31" spans="1:21" ht="22.5" x14ac:dyDescent="0.25">
      <c r="A31" s="143" t="s">
        <v>340</v>
      </c>
      <c r="B31" s="144" t="s">
        <v>341</v>
      </c>
      <c r="C31" s="145" t="s">
        <v>394</v>
      </c>
      <c r="D31" s="143" t="s">
        <v>150</v>
      </c>
      <c r="E31" s="143" t="s">
        <v>42</v>
      </c>
      <c r="F31" s="143" t="s">
        <v>343</v>
      </c>
      <c r="G31" s="143" t="s">
        <v>42</v>
      </c>
      <c r="H31" s="143" t="s">
        <v>239</v>
      </c>
      <c r="I31" s="143" t="s">
        <v>395</v>
      </c>
      <c r="J31" s="143"/>
      <c r="K31" s="143"/>
      <c r="L31" s="143" t="s">
        <v>344</v>
      </c>
      <c r="M31" s="143" t="s">
        <v>19</v>
      </c>
      <c r="N31" s="143" t="s">
        <v>345</v>
      </c>
      <c r="O31" s="144" t="s">
        <v>396</v>
      </c>
      <c r="P31" s="146"/>
      <c r="Q31" s="146"/>
      <c r="R31" s="176">
        <v>0</v>
      </c>
      <c r="S31" s="176">
        <v>0</v>
      </c>
      <c r="T31" s="176">
        <v>0</v>
      </c>
      <c r="U31" s="176">
        <v>0</v>
      </c>
    </row>
    <row r="32" spans="1:21" ht="22.5" x14ac:dyDescent="0.25">
      <c r="A32" s="143" t="s">
        <v>340</v>
      </c>
      <c r="B32" s="144" t="s">
        <v>341</v>
      </c>
      <c r="C32" s="145" t="s">
        <v>168</v>
      </c>
      <c r="D32" s="143" t="s">
        <v>150</v>
      </c>
      <c r="E32" s="143" t="s">
        <v>42</v>
      </c>
      <c r="F32" s="143" t="s">
        <v>343</v>
      </c>
      <c r="G32" s="143" t="s">
        <v>42</v>
      </c>
      <c r="H32" s="143" t="s">
        <v>239</v>
      </c>
      <c r="I32" s="143" t="s">
        <v>241</v>
      </c>
      <c r="J32" s="143"/>
      <c r="K32" s="143"/>
      <c r="L32" s="143" t="s">
        <v>344</v>
      </c>
      <c r="M32" s="143" t="s">
        <v>19</v>
      </c>
      <c r="N32" s="143" t="s">
        <v>345</v>
      </c>
      <c r="O32" s="144" t="s">
        <v>243</v>
      </c>
      <c r="P32" s="146"/>
      <c r="Q32" s="146"/>
      <c r="R32" s="176">
        <v>0</v>
      </c>
      <c r="S32" s="176">
        <v>0</v>
      </c>
      <c r="T32" s="176">
        <v>0</v>
      </c>
      <c r="U32" s="176">
        <v>0</v>
      </c>
    </row>
    <row r="33" spans="1:21" ht="22.5" x14ac:dyDescent="0.25">
      <c r="A33" s="143" t="s">
        <v>340</v>
      </c>
      <c r="B33" s="144" t="s">
        <v>341</v>
      </c>
      <c r="C33" s="145" t="s">
        <v>169</v>
      </c>
      <c r="D33" s="143" t="s">
        <v>150</v>
      </c>
      <c r="E33" s="143" t="s">
        <v>42</v>
      </c>
      <c r="F33" s="143" t="s">
        <v>343</v>
      </c>
      <c r="G33" s="143" t="s">
        <v>42</v>
      </c>
      <c r="H33" s="143" t="s">
        <v>244</v>
      </c>
      <c r="I33" s="143" t="s">
        <v>42</v>
      </c>
      <c r="J33" s="143"/>
      <c r="K33" s="143"/>
      <c r="L33" s="143" t="s">
        <v>344</v>
      </c>
      <c r="M33" s="143" t="s">
        <v>19</v>
      </c>
      <c r="N33" s="143" t="s">
        <v>345</v>
      </c>
      <c r="O33" s="144" t="s">
        <v>247</v>
      </c>
      <c r="P33" s="146"/>
      <c r="Q33" s="146"/>
      <c r="R33" s="176">
        <v>0</v>
      </c>
      <c r="S33" s="176">
        <v>0</v>
      </c>
      <c r="T33" s="176">
        <v>0</v>
      </c>
      <c r="U33" s="176">
        <v>0</v>
      </c>
    </row>
    <row r="34" spans="1:21" ht="22.5" x14ac:dyDescent="0.25">
      <c r="A34" s="143" t="s">
        <v>340</v>
      </c>
      <c r="B34" s="144" t="s">
        <v>341</v>
      </c>
      <c r="C34" s="145" t="s">
        <v>170</v>
      </c>
      <c r="D34" s="143" t="s">
        <v>150</v>
      </c>
      <c r="E34" s="143" t="s">
        <v>42</v>
      </c>
      <c r="F34" s="143" t="s">
        <v>343</v>
      </c>
      <c r="G34" s="143" t="s">
        <v>42</v>
      </c>
      <c r="H34" s="143" t="s">
        <v>244</v>
      </c>
      <c r="I34" s="143" t="s">
        <v>246</v>
      </c>
      <c r="J34" s="143"/>
      <c r="K34" s="143"/>
      <c r="L34" s="143" t="s">
        <v>344</v>
      </c>
      <c r="M34" s="143" t="s">
        <v>19</v>
      </c>
      <c r="N34" s="143" t="s">
        <v>345</v>
      </c>
      <c r="O34" s="144" t="s">
        <v>248</v>
      </c>
      <c r="P34" s="146"/>
      <c r="Q34" s="146"/>
      <c r="R34" s="176">
        <v>0</v>
      </c>
      <c r="S34" s="176">
        <v>0</v>
      </c>
      <c r="T34" s="176">
        <v>0</v>
      </c>
      <c r="U34" s="176">
        <v>0</v>
      </c>
    </row>
    <row r="35" spans="1:21" ht="22.5" x14ac:dyDescent="0.25">
      <c r="A35" s="143" t="s">
        <v>340</v>
      </c>
      <c r="B35" s="144" t="s">
        <v>341</v>
      </c>
      <c r="C35" s="145" t="s">
        <v>171</v>
      </c>
      <c r="D35" s="143" t="s">
        <v>150</v>
      </c>
      <c r="E35" s="143" t="s">
        <v>42</v>
      </c>
      <c r="F35" s="143" t="s">
        <v>343</v>
      </c>
      <c r="G35" s="143" t="s">
        <v>237</v>
      </c>
      <c r="H35" s="143" t="s">
        <v>134</v>
      </c>
      <c r="I35" s="143"/>
      <c r="J35" s="143"/>
      <c r="K35" s="143"/>
      <c r="L35" s="143" t="s">
        <v>344</v>
      </c>
      <c r="M35" s="143" t="s">
        <v>19</v>
      </c>
      <c r="N35" s="143" t="s">
        <v>345</v>
      </c>
      <c r="O35" s="144" t="s">
        <v>26</v>
      </c>
      <c r="P35" s="146"/>
      <c r="Q35" s="146"/>
      <c r="R35" s="176">
        <v>14935229</v>
      </c>
      <c r="S35" s="176">
        <v>14935229</v>
      </c>
      <c r="T35" s="176">
        <v>14935229</v>
      </c>
      <c r="U35" s="176">
        <v>14935229</v>
      </c>
    </row>
    <row r="36" spans="1:21" ht="22.5" x14ac:dyDescent="0.25">
      <c r="A36" s="143" t="s">
        <v>340</v>
      </c>
      <c r="B36" s="144" t="s">
        <v>341</v>
      </c>
      <c r="C36" s="145" t="s">
        <v>172</v>
      </c>
      <c r="D36" s="143" t="s">
        <v>150</v>
      </c>
      <c r="E36" s="143" t="s">
        <v>42</v>
      </c>
      <c r="F36" s="143" t="s">
        <v>343</v>
      </c>
      <c r="G36" s="143" t="s">
        <v>237</v>
      </c>
      <c r="H36" s="143" t="s">
        <v>249</v>
      </c>
      <c r="I36" s="143"/>
      <c r="J36" s="143"/>
      <c r="K36" s="143"/>
      <c r="L36" s="143" t="s">
        <v>344</v>
      </c>
      <c r="M36" s="143" t="s">
        <v>19</v>
      </c>
      <c r="N36" s="143" t="s">
        <v>345</v>
      </c>
      <c r="O36" s="144" t="s">
        <v>250</v>
      </c>
      <c r="P36" s="146"/>
      <c r="Q36" s="146"/>
      <c r="R36" s="176">
        <v>1256667</v>
      </c>
      <c r="S36" s="176">
        <v>1256667</v>
      </c>
      <c r="T36" s="176">
        <v>1256667</v>
      </c>
      <c r="U36" s="176">
        <v>1256667</v>
      </c>
    </row>
    <row r="37" spans="1:21" ht="22.5" x14ac:dyDescent="0.25">
      <c r="A37" s="143" t="s">
        <v>340</v>
      </c>
      <c r="B37" s="144" t="s">
        <v>341</v>
      </c>
      <c r="C37" s="145" t="s">
        <v>173</v>
      </c>
      <c r="D37" s="143" t="s">
        <v>150</v>
      </c>
      <c r="E37" s="143" t="s">
        <v>42</v>
      </c>
      <c r="F37" s="143" t="s">
        <v>343</v>
      </c>
      <c r="G37" s="143" t="s">
        <v>239</v>
      </c>
      <c r="H37" s="143" t="s">
        <v>42</v>
      </c>
      <c r="I37" s="143" t="s">
        <v>42</v>
      </c>
      <c r="J37" s="143"/>
      <c r="K37" s="143"/>
      <c r="L37" s="143" t="s">
        <v>344</v>
      </c>
      <c r="M37" s="143" t="s">
        <v>19</v>
      </c>
      <c r="N37" s="143" t="s">
        <v>345</v>
      </c>
      <c r="O37" s="144" t="s">
        <v>292</v>
      </c>
      <c r="P37" s="146"/>
      <c r="Q37" s="146"/>
      <c r="R37" s="176">
        <v>0</v>
      </c>
      <c r="S37" s="176">
        <v>0</v>
      </c>
      <c r="T37" s="176">
        <v>0</v>
      </c>
      <c r="U37" s="176">
        <v>0</v>
      </c>
    </row>
    <row r="38" spans="1:21" ht="22.5" x14ac:dyDescent="0.25">
      <c r="A38" s="143" t="s">
        <v>340</v>
      </c>
      <c r="B38" s="144" t="s">
        <v>341</v>
      </c>
      <c r="C38" s="145" t="s">
        <v>174</v>
      </c>
      <c r="D38" s="143" t="s">
        <v>150</v>
      </c>
      <c r="E38" s="143" t="s">
        <v>42</v>
      </c>
      <c r="F38" s="143" t="s">
        <v>343</v>
      </c>
      <c r="G38" s="143" t="s">
        <v>239</v>
      </c>
      <c r="H38" s="143" t="s">
        <v>42</v>
      </c>
      <c r="I38" s="143" t="s">
        <v>246</v>
      </c>
      <c r="J38" s="143"/>
      <c r="K38" s="143"/>
      <c r="L38" s="143" t="s">
        <v>344</v>
      </c>
      <c r="M38" s="143" t="s">
        <v>19</v>
      </c>
      <c r="N38" s="143" t="s">
        <v>345</v>
      </c>
      <c r="O38" s="144" t="s">
        <v>293</v>
      </c>
      <c r="P38" s="146"/>
      <c r="Q38" s="146"/>
      <c r="R38" s="176">
        <v>0</v>
      </c>
      <c r="S38" s="176">
        <v>0</v>
      </c>
      <c r="T38" s="176">
        <v>0</v>
      </c>
      <c r="U38" s="176">
        <v>0</v>
      </c>
    </row>
    <row r="39" spans="1:21" ht="22.5" x14ac:dyDescent="0.25">
      <c r="A39" s="143" t="s">
        <v>340</v>
      </c>
      <c r="B39" s="144" t="s">
        <v>341</v>
      </c>
      <c r="C39" s="145" t="s">
        <v>175</v>
      </c>
      <c r="D39" s="143" t="s">
        <v>150</v>
      </c>
      <c r="E39" s="143" t="s">
        <v>42</v>
      </c>
      <c r="F39" s="143" t="s">
        <v>343</v>
      </c>
      <c r="G39" s="143" t="s">
        <v>239</v>
      </c>
      <c r="H39" s="143" t="s">
        <v>42</v>
      </c>
      <c r="I39" s="143" t="s">
        <v>235</v>
      </c>
      <c r="J39" s="143"/>
      <c r="K39" s="143"/>
      <c r="L39" s="143" t="s">
        <v>344</v>
      </c>
      <c r="M39" s="143" t="s">
        <v>19</v>
      </c>
      <c r="N39" s="143" t="s">
        <v>345</v>
      </c>
      <c r="O39" s="144" t="s">
        <v>294</v>
      </c>
      <c r="P39" s="146"/>
      <c r="Q39" s="146"/>
      <c r="R39" s="176">
        <v>0</v>
      </c>
      <c r="S39" s="176">
        <v>0</v>
      </c>
      <c r="T39" s="176">
        <v>0</v>
      </c>
      <c r="U39" s="176">
        <v>0</v>
      </c>
    </row>
    <row r="40" spans="1:21" ht="45" x14ac:dyDescent="0.25">
      <c r="A40" s="143" t="s">
        <v>340</v>
      </c>
      <c r="B40" s="144" t="s">
        <v>341</v>
      </c>
      <c r="C40" s="145" t="s">
        <v>176</v>
      </c>
      <c r="D40" s="143" t="s">
        <v>150</v>
      </c>
      <c r="E40" s="143" t="s">
        <v>42</v>
      </c>
      <c r="F40" s="143" t="s">
        <v>343</v>
      </c>
      <c r="G40" s="143" t="s">
        <v>239</v>
      </c>
      <c r="H40" s="143" t="s">
        <v>42</v>
      </c>
      <c r="I40" s="143" t="s">
        <v>239</v>
      </c>
      <c r="J40" s="143"/>
      <c r="K40" s="143"/>
      <c r="L40" s="143" t="s">
        <v>344</v>
      </c>
      <c r="M40" s="143" t="s">
        <v>19</v>
      </c>
      <c r="N40" s="143" t="s">
        <v>345</v>
      </c>
      <c r="O40" s="144" t="s">
        <v>295</v>
      </c>
      <c r="P40" s="146"/>
      <c r="Q40" s="146"/>
      <c r="R40" s="176">
        <v>51341</v>
      </c>
      <c r="S40" s="176">
        <v>51341</v>
      </c>
      <c r="T40" s="176">
        <v>51341</v>
      </c>
      <c r="U40" s="176">
        <v>51341</v>
      </c>
    </row>
    <row r="41" spans="1:21" ht="22.5" x14ac:dyDescent="0.25">
      <c r="A41" s="143" t="s">
        <v>340</v>
      </c>
      <c r="B41" s="144" t="s">
        <v>341</v>
      </c>
      <c r="C41" s="145" t="s">
        <v>177</v>
      </c>
      <c r="D41" s="143" t="s">
        <v>150</v>
      </c>
      <c r="E41" s="143" t="s">
        <v>42</v>
      </c>
      <c r="F41" s="143" t="s">
        <v>343</v>
      </c>
      <c r="G41" s="143" t="s">
        <v>239</v>
      </c>
      <c r="H41" s="143" t="s">
        <v>237</v>
      </c>
      <c r="I41" s="143" t="s">
        <v>237</v>
      </c>
      <c r="J41" s="143"/>
      <c r="K41" s="143"/>
      <c r="L41" s="143" t="s">
        <v>344</v>
      </c>
      <c r="M41" s="143" t="s">
        <v>19</v>
      </c>
      <c r="N41" s="143" t="s">
        <v>345</v>
      </c>
      <c r="O41" s="144" t="s">
        <v>296</v>
      </c>
      <c r="P41" s="146"/>
      <c r="Q41" s="146"/>
      <c r="R41" s="176">
        <v>0</v>
      </c>
      <c r="S41" s="176">
        <v>0</v>
      </c>
      <c r="T41" s="176">
        <v>0</v>
      </c>
      <c r="U41" s="176">
        <v>0</v>
      </c>
    </row>
    <row r="42" spans="1:21" ht="22.5" x14ac:dyDescent="0.25">
      <c r="A42" s="143" t="s">
        <v>340</v>
      </c>
      <c r="B42" s="144" t="s">
        <v>341</v>
      </c>
      <c r="C42" s="145" t="s">
        <v>178</v>
      </c>
      <c r="D42" s="143" t="s">
        <v>150</v>
      </c>
      <c r="E42" s="143" t="s">
        <v>42</v>
      </c>
      <c r="F42" s="143" t="s">
        <v>343</v>
      </c>
      <c r="G42" s="143" t="s">
        <v>239</v>
      </c>
      <c r="H42" s="143" t="s">
        <v>237</v>
      </c>
      <c r="I42" s="143" t="s">
        <v>246</v>
      </c>
      <c r="J42" s="143"/>
      <c r="K42" s="143"/>
      <c r="L42" s="143" t="s">
        <v>344</v>
      </c>
      <c r="M42" s="143" t="s">
        <v>19</v>
      </c>
      <c r="N42" s="143" t="s">
        <v>345</v>
      </c>
      <c r="O42" s="144" t="s">
        <v>254</v>
      </c>
      <c r="P42" s="146"/>
      <c r="Q42" s="146"/>
      <c r="R42" s="176">
        <v>0</v>
      </c>
      <c r="S42" s="176">
        <v>0</v>
      </c>
      <c r="T42" s="176">
        <v>0</v>
      </c>
      <c r="U42" s="176">
        <v>0</v>
      </c>
    </row>
    <row r="43" spans="1:21" ht="22.5" x14ac:dyDescent="0.25">
      <c r="A43" s="143" t="s">
        <v>340</v>
      </c>
      <c r="B43" s="144" t="s">
        <v>341</v>
      </c>
      <c r="C43" s="145" t="s">
        <v>179</v>
      </c>
      <c r="D43" s="143" t="s">
        <v>150</v>
      </c>
      <c r="E43" s="143" t="s">
        <v>42</v>
      </c>
      <c r="F43" s="143" t="s">
        <v>343</v>
      </c>
      <c r="G43" s="143" t="s">
        <v>239</v>
      </c>
      <c r="H43" s="143" t="s">
        <v>252</v>
      </c>
      <c r="I43" s="143"/>
      <c r="J43" s="143"/>
      <c r="K43" s="143"/>
      <c r="L43" s="143" t="s">
        <v>344</v>
      </c>
      <c r="M43" s="143" t="s">
        <v>19</v>
      </c>
      <c r="N43" s="143" t="s">
        <v>345</v>
      </c>
      <c r="O43" s="144" t="s">
        <v>255</v>
      </c>
      <c r="P43" s="146"/>
      <c r="Q43" s="146"/>
      <c r="R43" s="176">
        <v>0</v>
      </c>
      <c r="S43" s="176">
        <v>0</v>
      </c>
      <c r="T43" s="176">
        <v>0</v>
      </c>
      <c r="U43" s="176">
        <v>0</v>
      </c>
    </row>
    <row r="44" spans="1:21" ht="22.5" x14ac:dyDescent="0.25">
      <c r="A44" s="143" t="s">
        <v>340</v>
      </c>
      <c r="B44" s="144" t="s">
        <v>341</v>
      </c>
      <c r="C44" s="145" t="s">
        <v>180</v>
      </c>
      <c r="D44" s="143" t="s">
        <v>150</v>
      </c>
      <c r="E44" s="143" t="s">
        <v>42</v>
      </c>
      <c r="F44" s="143" t="s">
        <v>343</v>
      </c>
      <c r="G44" s="143" t="s">
        <v>239</v>
      </c>
      <c r="H44" s="143" t="s">
        <v>253</v>
      </c>
      <c r="I44" s="143"/>
      <c r="J44" s="143"/>
      <c r="K44" s="143"/>
      <c r="L44" s="143" t="s">
        <v>344</v>
      </c>
      <c r="M44" s="143" t="s">
        <v>19</v>
      </c>
      <c r="N44" s="143" t="s">
        <v>345</v>
      </c>
      <c r="O44" s="144" t="s">
        <v>256</v>
      </c>
      <c r="P44" s="146"/>
      <c r="Q44" s="146"/>
      <c r="R44" s="176">
        <v>0</v>
      </c>
      <c r="S44" s="176">
        <v>0</v>
      </c>
      <c r="T44" s="176">
        <v>0</v>
      </c>
      <c r="U44" s="176">
        <v>0</v>
      </c>
    </row>
    <row r="45" spans="1:21" ht="22.5" x14ac:dyDescent="0.25">
      <c r="A45" s="143" t="s">
        <v>340</v>
      </c>
      <c r="B45" s="144" t="s">
        <v>341</v>
      </c>
      <c r="C45" s="145" t="s">
        <v>184</v>
      </c>
      <c r="D45" s="143" t="s">
        <v>150</v>
      </c>
      <c r="E45" s="143" t="s">
        <v>237</v>
      </c>
      <c r="F45" s="143" t="s">
        <v>343</v>
      </c>
      <c r="G45" s="143" t="s">
        <v>246</v>
      </c>
      <c r="H45" s="143" t="s">
        <v>258</v>
      </c>
      <c r="I45" s="143" t="s">
        <v>260</v>
      </c>
      <c r="J45" s="143"/>
      <c r="K45" s="143"/>
      <c r="L45" s="143" t="s">
        <v>344</v>
      </c>
      <c r="M45" s="143" t="s">
        <v>19</v>
      </c>
      <c r="N45" s="143" t="s">
        <v>345</v>
      </c>
      <c r="O45" s="144" t="s">
        <v>264</v>
      </c>
      <c r="P45" s="146"/>
      <c r="Q45" s="146"/>
      <c r="R45" s="176">
        <v>7574461.2199999997</v>
      </c>
      <c r="S45" s="176">
        <v>7574461.2199999997</v>
      </c>
      <c r="T45" s="176">
        <v>7574461.2199999997</v>
      </c>
      <c r="U45" s="176">
        <v>7574461.2199999997</v>
      </c>
    </row>
    <row r="46" spans="1:21" ht="22.5" x14ac:dyDescent="0.25">
      <c r="A46" s="143" t="s">
        <v>340</v>
      </c>
      <c r="B46" s="144" t="s">
        <v>341</v>
      </c>
      <c r="C46" s="145" t="s">
        <v>192</v>
      </c>
      <c r="D46" s="143" t="s">
        <v>150</v>
      </c>
      <c r="E46" s="143" t="s">
        <v>237</v>
      </c>
      <c r="F46" s="143" t="s">
        <v>343</v>
      </c>
      <c r="G46" s="143" t="s">
        <v>235</v>
      </c>
      <c r="H46" s="143" t="s">
        <v>237</v>
      </c>
      <c r="I46" s="143" t="s">
        <v>237</v>
      </c>
      <c r="J46" s="143"/>
      <c r="K46" s="143"/>
      <c r="L46" s="143" t="s">
        <v>344</v>
      </c>
      <c r="M46" s="143" t="s">
        <v>19</v>
      </c>
      <c r="N46" s="143" t="s">
        <v>345</v>
      </c>
      <c r="O46" s="144" t="s">
        <v>265</v>
      </c>
      <c r="P46" s="146"/>
      <c r="Q46" s="146"/>
      <c r="R46" s="176">
        <v>22674300</v>
      </c>
      <c r="S46" s="176">
        <v>22674300</v>
      </c>
      <c r="T46" s="176">
        <v>22674300</v>
      </c>
      <c r="U46" s="176">
        <v>22674300</v>
      </c>
    </row>
    <row r="47" spans="1:21" ht="22.5" x14ac:dyDescent="0.25">
      <c r="A47" s="143" t="s">
        <v>340</v>
      </c>
      <c r="B47" s="144" t="s">
        <v>341</v>
      </c>
      <c r="C47" s="145" t="s">
        <v>196</v>
      </c>
      <c r="D47" s="143" t="s">
        <v>150</v>
      </c>
      <c r="E47" s="143" t="s">
        <v>237</v>
      </c>
      <c r="F47" s="143" t="s">
        <v>343</v>
      </c>
      <c r="G47" s="143" t="s">
        <v>235</v>
      </c>
      <c r="H47" s="143" t="s">
        <v>235</v>
      </c>
      <c r="I47" s="143" t="s">
        <v>42</v>
      </c>
      <c r="J47" s="143"/>
      <c r="K47" s="143"/>
      <c r="L47" s="143" t="s">
        <v>344</v>
      </c>
      <c r="M47" s="143" t="s">
        <v>19</v>
      </c>
      <c r="N47" s="143" t="s">
        <v>345</v>
      </c>
      <c r="O47" s="144" t="s">
        <v>136</v>
      </c>
      <c r="P47" s="146"/>
      <c r="Q47" s="146"/>
      <c r="R47" s="176">
        <v>3133182</v>
      </c>
      <c r="S47" s="176">
        <v>3133182</v>
      </c>
      <c r="T47" s="176">
        <v>3133182</v>
      </c>
      <c r="U47" s="176">
        <v>3133182</v>
      </c>
    </row>
    <row r="48" spans="1:21" ht="22.5" x14ac:dyDescent="0.25">
      <c r="A48" s="143" t="s">
        <v>340</v>
      </c>
      <c r="B48" s="144" t="s">
        <v>341</v>
      </c>
      <c r="C48" s="145" t="s">
        <v>197</v>
      </c>
      <c r="D48" s="143" t="s">
        <v>150</v>
      </c>
      <c r="E48" s="143" t="s">
        <v>237</v>
      </c>
      <c r="F48" s="143" t="s">
        <v>343</v>
      </c>
      <c r="G48" s="143" t="s">
        <v>235</v>
      </c>
      <c r="H48" s="143" t="s">
        <v>235</v>
      </c>
      <c r="I48" s="143" t="s">
        <v>288</v>
      </c>
      <c r="J48" s="143"/>
      <c r="K48" s="143"/>
      <c r="L48" s="143" t="s">
        <v>344</v>
      </c>
      <c r="M48" s="143" t="s">
        <v>19</v>
      </c>
      <c r="N48" s="143" t="s">
        <v>345</v>
      </c>
      <c r="O48" s="144" t="s">
        <v>137</v>
      </c>
      <c r="P48" s="146"/>
      <c r="Q48" s="146"/>
      <c r="R48" s="176">
        <v>0</v>
      </c>
      <c r="S48" s="176">
        <v>0</v>
      </c>
      <c r="T48" s="176">
        <v>0</v>
      </c>
      <c r="U48" s="176">
        <v>0</v>
      </c>
    </row>
    <row r="49" spans="1:21" ht="22.5" x14ac:dyDescent="0.25">
      <c r="A49" s="143" t="s">
        <v>340</v>
      </c>
      <c r="B49" s="144" t="s">
        <v>341</v>
      </c>
      <c r="C49" s="145" t="s">
        <v>198</v>
      </c>
      <c r="D49" s="143" t="s">
        <v>150</v>
      </c>
      <c r="E49" s="143" t="s">
        <v>237</v>
      </c>
      <c r="F49" s="143" t="s">
        <v>343</v>
      </c>
      <c r="G49" s="143" t="s">
        <v>235</v>
      </c>
      <c r="H49" s="143" t="s">
        <v>235</v>
      </c>
      <c r="I49" s="143" t="s">
        <v>360</v>
      </c>
      <c r="J49" s="143"/>
      <c r="K49" s="143"/>
      <c r="L49" s="143" t="s">
        <v>344</v>
      </c>
      <c r="M49" s="143" t="s">
        <v>19</v>
      </c>
      <c r="N49" s="143" t="s">
        <v>345</v>
      </c>
      <c r="O49" s="144" t="s">
        <v>138</v>
      </c>
      <c r="P49" s="146"/>
      <c r="Q49" s="146"/>
      <c r="R49" s="176">
        <v>0</v>
      </c>
      <c r="S49" s="176">
        <v>0</v>
      </c>
      <c r="T49" s="176">
        <v>0</v>
      </c>
      <c r="U49" s="176">
        <v>0</v>
      </c>
    </row>
    <row r="50" spans="1:21" ht="22.5" x14ac:dyDescent="0.25">
      <c r="A50" s="143" t="s">
        <v>340</v>
      </c>
      <c r="B50" s="144" t="s">
        <v>341</v>
      </c>
      <c r="C50" s="145" t="s">
        <v>199</v>
      </c>
      <c r="D50" s="143" t="s">
        <v>150</v>
      </c>
      <c r="E50" s="143" t="s">
        <v>237</v>
      </c>
      <c r="F50" s="143" t="s">
        <v>343</v>
      </c>
      <c r="G50" s="143" t="s">
        <v>235</v>
      </c>
      <c r="H50" s="143" t="s">
        <v>235</v>
      </c>
      <c r="I50" s="143" t="s">
        <v>361</v>
      </c>
      <c r="J50" s="143"/>
      <c r="K50" s="143"/>
      <c r="L50" s="143" t="s">
        <v>344</v>
      </c>
      <c r="M50" s="143" t="s">
        <v>19</v>
      </c>
      <c r="N50" s="143" t="s">
        <v>345</v>
      </c>
      <c r="O50" s="144" t="s">
        <v>139</v>
      </c>
      <c r="P50" s="146"/>
      <c r="Q50" s="146"/>
      <c r="R50" s="176">
        <v>0</v>
      </c>
      <c r="S50" s="176">
        <v>0</v>
      </c>
      <c r="T50" s="176">
        <v>0</v>
      </c>
      <c r="U50" s="176">
        <v>0</v>
      </c>
    </row>
    <row r="51" spans="1:21" ht="22.5" x14ac:dyDescent="0.25">
      <c r="A51" s="143" t="s">
        <v>340</v>
      </c>
      <c r="B51" s="144" t="s">
        <v>341</v>
      </c>
      <c r="C51" s="145" t="s">
        <v>200</v>
      </c>
      <c r="D51" s="143" t="s">
        <v>150</v>
      </c>
      <c r="E51" s="143" t="s">
        <v>237</v>
      </c>
      <c r="F51" s="143" t="s">
        <v>343</v>
      </c>
      <c r="G51" s="143" t="s">
        <v>235</v>
      </c>
      <c r="H51" s="143" t="s">
        <v>235</v>
      </c>
      <c r="I51" s="143" t="s">
        <v>362</v>
      </c>
      <c r="J51" s="143"/>
      <c r="K51" s="143"/>
      <c r="L51" s="143" t="s">
        <v>344</v>
      </c>
      <c r="M51" s="143" t="s">
        <v>19</v>
      </c>
      <c r="N51" s="143" t="s">
        <v>345</v>
      </c>
      <c r="O51" s="144" t="s">
        <v>269</v>
      </c>
      <c r="P51" s="146"/>
      <c r="Q51" s="146"/>
      <c r="R51" s="176">
        <v>0</v>
      </c>
      <c r="S51" s="176">
        <v>0</v>
      </c>
      <c r="T51" s="176">
        <v>0</v>
      </c>
      <c r="U51" s="176">
        <v>0</v>
      </c>
    </row>
    <row r="52" spans="1:21" ht="22.5" x14ac:dyDescent="0.25">
      <c r="A52" s="143" t="s">
        <v>340</v>
      </c>
      <c r="B52" s="144" t="s">
        <v>341</v>
      </c>
      <c r="C52" s="145" t="s">
        <v>203</v>
      </c>
      <c r="D52" s="143" t="s">
        <v>150</v>
      </c>
      <c r="E52" s="143" t="s">
        <v>237</v>
      </c>
      <c r="F52" s="143" t="s">
        <v>343</v>
      </c>
      <c r="G52" s="143" t="s">
        <v>235</v>
      </c>
      <c r="H52" s="143" t="s">
        <v>239</v>
      </c>
      <c r="I52" s="143" t="s">
        <v>42</v>
      </c>
      <c r="J52" s="143"/>
      <c r="K52" s="143"/>
      <c r="L52" s="143" t="s">
        <v>344</v>
      </c>
      <c r="M52" s="143" t="s">
        <v>19</v>
      </c>
      <c r="N52" s="143" t="s">
        <v>345</v>
      </c>
      <c r="O52" s="144" t="s">
        <v>141</v>
      </c>
      <c r="P52" s="146"/>
      <c r="Q52" s="146"/>
      <c r="R52" s="176">
        <v>34789393</v>
      </c>
      <c r="S52" s="176">
        <v>34789393</v>
      </c>
      <c r="T52" s="176">
        <v>34789393</v>
      </c>
      <c r="U52" s="176">
        <v>34789393</v>
      </c>
    </row>
    <row r="53" spans="1:21" ht="22.5" x14ac:dyDescent="0.25">
      <c r="A53" s="143" t="s">
        <v>340</v>
      </c>
      <c r="B53" s="144" t="s">
        <v>341</v>
      </c>
      <c r="C53" s="145" t="s">
        <v>204</v>
      </c>
      <c r="D53" s="143" t="s">
        <v>150</v>
      </c>
      <c r="E53" s="143" t="s">
        <v>237</v>
      </c>
      <c r="F53" s="143" t="s">
        <v>343</v>
      </c>
      <c r="G53" s="143" t="s">
        <v>235</v>
      </c>
      <c r="H53" s="143" t="s">
        <v>239</v>
      </c>
      <c r="I53" s="143" t="s">
        <v>237</v>
      </c>
      <c r="J53" s="143"/>
      <c r="K53" s="143"/>
      <c r="L53" s="143" t="s">
        <v>344</v>
      </c>
      <c r="M53" s="143" t="s">
        <v>19</v>
      </c>
      <c r="N53" s="143" t="s">
        <v>345</v>
      </c>
      <c r="O53" s="144" t="s">
        <v>142</v>
      </c>
      <c r="P53" s="146"/>
      <c r="Q53" s="146"/>
      <c r="R53" s="176">
        <v>31158678.600000001</v>
      </c>
      <c r="S53" s="176">
        <v>18830871.600000001</v>
      </c>
      <c r="T53" s="176">
        <v>18830871.600000001</v>
      </c>
      <c r="U53" s="176">
        <v>18830871.600000001</v>
      </c>
    </row>
    <row r="54" spans="1:21" ht="22.5" x14ac:dyDescent="0.25">
      <c r="A54" s="143" t="s">
        <v>340</v>
      </c>
      <c r="B54" s="144" t="s">
        <v>341</v>
      </c>
      <c r="C54" s="145" t="s">
        <v>205</v>
      </c>
      <c r="D54" s="143" t="s">
        <v>150</v>
      </c>
      <c r="E54" s="143" t="s">
        <v>237</v>
      </c>
      <c r="F54" s="143" t="s">
        <v>343</v>
      </c>
      <c r="G54" s="143" t="s">
        <v>235</v>
      </c>
      <c r="H54" s="143" t="s">
        <v>239</v>
      </c>
      <c r="I54" s="143" t="s">
        <v>252</v>
      </c>
      <c r="J54" s="143"/>
      <c r="K54" s="143"/>
      <c r="L54" s="143" t="s">
        <v>344</v>
      </c>
      <c r="M54" s="143" t="s">
        <v>19</v>
      </c>
      <c r="N54" s="143" t="s">
        <v>345</v>
      </c>
      <c r="O54" s="144" t="s">
        <v>143</v>
      </c>
      <c r="P54" s="146"/>
      <c r="Q54" s="146"/>
      <c r="R54" s="176">
        <v>2602371</v>
      </c>
      <c r="S54" s="176">
        <v>2602371</v>
      </c>
      <c r="T54" s="176">
        <v>2602371</v>
      </c>
      <c r="U54" s="176">
        <v>2602371</v>
      </c>
    </row>
    <row r="55" spans="1:21" ht="22.5" x14ac:dyDescent="0.25">
      <c r="A55" s="143" t="s">
        <v>340</v>
      </c>
      <c r="B55" s="144" t="s">
        <v>341</v>
      </c>
      <c r="C55" s="145" t="s">
        <v>206</v>
      </c>
      <c r="D55" s="143" t="s">
        <v>150</v>
      </c>
      <c r="E55" s="143" t="s">
        <v>237</v>
      </c>
      <c r="F55" s="143" t="s">
        <v>343</v>
      </c>
      <c r="G55" s="143" t="s">
        <v>235</v>
      </c>
      <c r="H55" s="143" t="s">
        <v>239</v>
      </c>
      <c r="I55" s="143" t="s">
        <v>259</v>
      </c>
      <c r="J55" s="143"/>
      <c r="K55" s="143"/>
      <c r="L55" s="143" t="s">
        <v>344</v>
      </c>
      <c r="M55" s="143" t="s">
        <v>19</v>
      </c>
      <c r="N55" s="143" t="s">
        <v>345</v>
      </c>
      <c r="O55" s="144" t="s">
        <v>144</v>
      </c>
      <c r="P55" s="146"/>
      <c r="Q55" s="146"/>
      <c r="R55" s="176">
        <v>7491729</v>
      </c>
      <c r="S55" s="176">
        <v>7491729</v>
      </c>
      <c r="T55" s="176">
        <v>7491729</v>
      </c>
      <c r="U55" s="176">
        <v>7491729</v>
      </c>
    </row>
    <row r="56" spans="1:21" ht="22.5" x14ac:dyDescent="0.25">
      <c r="A56" s="143" t="s">
        <v>340</v>
      </c>
      <c r="B56" s="144" t="s">
        <v>341</v>
      </c>
      <c r="C56" s="145" t="s">
        <v>207</v>
      </c>
      <c r="D56" s="143" t="s">
        <v>150</v>
      </c>
      <c r="E56" s="143" t="s">
        <v>237</v>
      </c>
      <c r="F56" s="143" t="s">
        <v>343</v>
      </c>
      <c r="G56" s="143" t="s">
        <v>235</v>
      </c>
      <c r="H56" s="143" t="s">
        <v>239</v>
      </c>
      <c r="I56" s="143" t="s">
        <v>244</v>
      </c>
      <c r="J56" s="143"/>
      <c r="K56" s="143"/>
      <c r="L56" s="143" t="s">
        <v>344</v>
      </c>
      <c r="M56" s="143" t="s">
        <v>19</v>
      </c>
      <c r="N56" s="143" t="s">
        <v>345</v>
      </c>
      <c r="O56" s="144" t="s">
        <v>145</v>
      </c>
      <c r="P56" s="146"/>
      <c r="Q56" s="146"/>
      <c r="R56" s="176">
        <v>2065574</v>
      </c>
      <c r="S56" s="176">
        <v>2065574</v>
      </c>
      <c r="T56" s="176">
        <v>2065574</v>
      </c>
      <c r="U56" s="176">
        <v>2065574</v>
      </c>
    </row>
    <row r="57" spans="1:21" ht="22.5" x14ac:dyDescent="0.25">
      <c r="A57" s="143" t="s">
        <v>340</v>
      </c>
      <c r="B57" s="144" t="s">
        <v>341</v>
      </c>
      <c r="C57" s="145" t="s">
        <v>208</v>
      </c>
      <c r="D57" s="143" t="s">
        <v>150</v>
      </c>
      <c r="E57" s="143" t="s">
        <v>237</v>
      </c>
      <c r="F57" s="143" t="s">
        <v>343</v>
      </c>
      <c r="G57" s="143" t="s">
        <v>235</v>
      </c>
      <c r="H57" s="143" t="s">
        <v>239</v>
      </c>
      <c r="I57" s="143" t="s">
        <v>363</v>
      </c>
      <c r="J57" s="143"/>
      <c r="K57" s="143"/>
      <c r="L57" s="143" t="s">
        <v>344</v>
      </c>
      <c r="M57" s="143" t="s">
        <v>19</v>
      </c>
      <c r="N57" s="143" t="s">
        <v>345</v>
      </c>
      <c r="O57" s="144" t="s">
        <v>146</v>
      </c>
      <c r="P57" s="146"/>
      <c r="Q57" s="146"/>
      <c r="R57" s="176">
        <v>33182958</v>
      </c>
      <c r="S57" s="176">
        <v>33182958</v>
      </c>
      <c r="T57" s="176">
        <v>33182958</v>
      </c>
      <c r="U57" s="176">
        <v>33182958</v>
      </c>
    </row>
    <row r="58" spans="1:21" ht="22.5" x14ac:dyDescent="0.25">
      <c r="A58" s="143" t="s">
        <v>340</v>
      </c>
      <c r="B58" s="144" t="s">
        <v>341</v>
      </c>
      <c r="C58" s="145" t="s">
        <v>210</v>
      </c>
      <c r="D58" s="143" t="s">
        <v>150</v>
      </c>
      <c r="E58" s="143" t="s">
        <v>237</v>
      </c>
      <c r="F58" s="143" t="s">
        <v>343</v>
      </c>
      <c r="G58" s="143" t="s">
        <v>235</v>
      </c>
      <c r="H58" s="143" t="s">
        <v>252</v>
      </c>
      <c r="I58" s="143" t="s">
        <v>237</v>
      </c>
      <c r="J58" s="143"/>
      <c r="K58" s="143"/>
      <c r="L58" s="143" t="s">
        <v>344</v>
      </c>
      <c r="M58" s="143" t="s">
        <v>19</v>
      </c>
      <c r="N58" s="143" t="s">
        <v>345</v>
      </c>
      <c r="O58" s="144" t="s">
        <v>147</v>
      </c>
      <c r="P58" s="146"/>
      <c r="Q58" s="146"/>
      <c r="R58" s="176">
        <v>19408426</v>
      </c>
      <c r="S58" s="176">
        <v>19408426</v>
      </c>
      <c r="T58" s="176">
        <v>19408426</v>
      </c>
      <c r="U58" s="176">
        <v>19408426</v>
      </c>
    </row>
    <row r="59" spans="1:21" ht="22.5" x14ac:dyDescent="0.25">
      <c r="A59" s="143" t="s">
        <v>340</v>
      </c>
      <c r="B59" s="144" t="s">
        <v>341</v>
      </c>
      <c r="C59" s="145" t="s">
        <v>216</v>
      </c>
      <c r="D59" s="143" t="s">
        <v>150</v>
      </c>
      <c r="E59" s="143" t="s">
        <v>237</v>
      </c>
      <c r="F59" s="143" t="s">
        <v>343</v>
      </c>
      <c r="G59" s="143" t="s">
        <v>235</v>
      </c>
      <c r="H59" s="143" t="s">
        <v>253</v>
      </c>
      <c r="I59" s="143" t="s">
        <v>252</v>
      </c>
      <c r="J59" s="143"/>
      <c r="K59" s="143"/>
      <c r="L59" s="143" t="s">
        <v>344</v>
      </c>
      <c r="M59" s="143" t="s">
        <v>19</v>
      </c>
      <c r="N59" s="143" t="s">
        <v>345</v>
      </c>
      <c r="O59" s="144" t="s">
        <v>148</v>
      </c>
      <c r="P59" s="146"/>
      <c r="Q59" s="146"/>
      <c r="R59" s="176">
        <v>4549200</v>
      </c>
      <c r="S59" s="176">
        <v>2068700</v>
      </c>
      <c r="T59" s="176">
        <v>2068700</v>
      </c>
      <c r="U59" s="176">
        <v>2068700</v>
      </c>
    </row>
    <row r="60" spans="1:21" ht="22.5" x14ac:dyDescent="0.25">
      <c r="A60" s="143" t="s">
        <v>340</v>
      </c>
      <c r="B60" s="144" t="s">
        <v>341</v>
      </c>
      <c r="C60" s="145" t="s">
        <v>217</v>
      </c>
      <c r="D60" s="143" t="s">
        <v>150</v>
      </c>
      <c r="E60" s="143" t="s">
        <v>237</v>
      </c>
      <c r="F60" s="143" t="s">
        <v>343</v>
      </c>
      <c r="G60" s="143" t="s">
        <v>235</v>
      </c>
      <c r="H60" s="143" t="s">
        <v>259</v>
      </c>
      <c r="I60" s="143" t="s">
        <v>42</v>
      </c>
      <c r="J60" s="143"/>
      <c r="K60" s="143"/>
      <c r="L60" s="143" t="s">
        <v>344</v>
      </c>
      <c r="M60" s="143" t="s">
        <v>19</v>
      </c>
      <c r="N60" s="143" t="s">
        <v>345</v>
      </c>
      <c r="O60" s="144" t="s">
        <v>274</v>
      </c>
      <c r="P60" s="146"/>
      <c r="Q60" s="146"/>
      <c r="R60" s="176">
        <v>0</v>
      </c>
      <c r="S60" s="176">
        <v>0</v>
      </c>
      <c r="T60" s="176">
        <v>0</v>
      </c>
      <c r="U60" s="176">
        <v>0</v>
      </c>
    </row>
    <row r="61" spans="1:21" ht="22.5" x14ac:dyDescent="0.25">
      <c r="A61" s="143" t="s">
        <v>340</v>
      </c>
      <c r="B61" s="144" t="s">
        <v>341</v>
      </c>
      <c r="C61" s="145" t="s">
        <v>218</v>
      </c>
      <c r="D61" s="143" t="s">
        <v>150</v>
      </c>
      <c r="E61" s="143" t="s">
        <v>237</v>
      </c>
      <c r="F61" s="143" t="s">
        <v>343</v>
      </c>
      <c r="G61" s="143" t="s">
        <v>235</v>
      </c>
      <c r="H61" s="143" t="s">
        <v>259</v>
      </c>
      <c r="I61" s="143" t="s">
        <v>237</v>
      </c>
      <c r="J61" s="143"/>
      <c r="K61" s="143"/>
      <c r="L61" s="143" t="s">
        <v>344</v>
      </c>
      <c r="M61" s="143" t="s">
        <v>19</v>
      </c>
      <c r="N61" s="143" t="s">
        <v>345</v>
      </c>
      <c r="O61" s="144" t="s">
        <v>275</v>
      </c>
      <c r="P61" s="146"/>
      <c r="Q61" s="146"/>
      <c r="R61" s="176">
        <v>0</v>
      </c>
      <c r="S61" s="176">
        <v>0</v>
      </c>
      <c r="T61" s="176">
        <v>0</v>
      </c>
      <c r="U61" s="176">
        <v>0</v>
      </c>
    </row>
    <row r="62" spans="1:21" ht="22.5" x14ac:dyDescent="0.25">
      <c r="A62" s="143" t="s">
        <v>340</v>
      </c>
      <c r="B62" s="144" t="s">
        <v>341</v>
      </c>
      <c r="C62" s="145" t="s">
        <v>219</v>
      </c>
      <c r="D62" s="143" t="s">
        <v>150</v>
      </c>
      <c r="E62" s="143" t="s">
        <v>237</v>
      </c>
      <c r="F62" s="143" t="s">
        <v>343</v>
      </c>
      <c r="G62" s="143" t="s">
        <v>235</v>
      </c>
      <c r="H62" s="143" t="s">
        <v>259</v>
      </c>
      <c r="I62" s="143" t="s">
        <v>239</v>
      </c>
      <c r="J62" s="143"/>
      <c r="K62" s="143"/>
      <c r="L62" s="143" t="s">
        <v>344</v>
      </c>
      <c r="M62" s="143" t="s">
        <v>19</v>
      </c>
      <c r="N62" s="143" t="s">
        <v>345</v>
      </c>
      <c r="O62" s="144" t="s">
        <v>276</v>
      </c>
      <c r="P62" s="146"/>
      <c r="Q62" s="146"/>
      <c r="R62" s="176">
        <v>0</v>
      </c>
      <c r="S62" s="176">
        <v>0</v>
      </c>
      <c r="T62" s="176">
        <v>0</v>
      </c>
      <c r="U62" s="176">
        <v>0</v>
      </c>
    </row>
    <row r="63" spans="1:21" ht="22.5" x14ac:dyDescent="0.25">
      <c r="A63" s="143" t="s">
        <v>340</v>
      </c>
      <c r="B63" s="144" t="s">
        <v>341</v>
      </c>
      <c r="C63" s="145" t="s">
        <v>220</v>
      </c>
      <c r="D63" s="143" t="s">
        <v>150</v>
      </c>
      <c r="E63" s="143" t="s">
        <v>237</v>
      </c>
      <c r="F63" s="143" t="s">
        <v>343</v>
      </c>
      <c r="G63" s="143" t="s">
        <v>235</v>
      </c>
      <c r="H63" s="143" t="s">
        <v>259</v>
      </c>
      <c r="I63" s="143" t="s">
        <v>252</v>
      </c>
      <c r="J63" s="143"/>
      <c r="K63" s="143"/>
      <c r="L63" s="143" t="s">
        <v>344</v>
      </c>
      <c r="M63" s="143" t="s">
        <v>19</v>
      </c>
      <c r="N63" s="143" t="s">
        <v>345</v>
      </c>
      <c r="O63" s="144" t="s">
        <v>277</v>
      </c>
      <c r="P63" s="146"/>
      <c r="Q63" s="146"/>
      <c r="R63" s="176">
        <v>0</v>
      </c>
      <c r="S63" s="176">
        <v>0</v>
      </c>
      <c r="T63" s="176">
        <v>0</v>
      </c>
      <c r="U63" s="176">
        <v>0</v>
      </c>
    </row>
    <row r="64" spans="1:21" ht="13.5" customHeight="1" x14ac:dyDescent="0.25">
      <c r="A64" s="143" t="s">
        <v>340</v>
      </c>
      <c r="B64" s="144" t="s">
        <v>341</v>
      </c>
      <c r="C64" s="145" t="s">
        <v>221</v>
      </c>
      <c r="D64" s="143" t="s">
        <v>150</v>
      </c>
      <c r="E64" s="143" t="s">
        <v>237</v>
      </c>
      <c r="F64" s="143" t="s">
        <v>343</v>
      </c>
      <c r="G64" s="143" t="s">
        <v>235</v>
      </c>
      <c r="H64" s="143" t="s">
        <v>244</v>
      </c>
      <c r="I64" s="143" t="s">
        <v>239</v>
      </c>
      <c r="J64" s="143"/>
      <c r="K64" s="143"/>
      <c r="L64" s="143" t="s">
        <v>344</v>
      </c>
      <c r="M64" s="143" t="s">
        <v>19</v>
      </c>
      <c r="N64" s="143" t="s">
        <v>345</v>
      </c>
      <c r="O64" s="144" t="s">
        <v>278</v>
      </c>
      <c r="P64" s="146"/>
      <c r="Q64" s="146"/>
      <c r="R64" s="176">
        <v>98784540</v>
      </c>
      <c r="S64" s="176">
        <v>98784540</v>
      </c>
      <c r="T64" s="176">
        <v>98784540</v>
      </c>
      <c r="U64" s="176">
        <v>98784540</v>
      </c>
    </row>
    <row r="65" spans="1:21" ht="22.5" x14ac:dyDescent="0.25">
      <c r="A65" s="143" t="s">
        <v>340</v>
      </c>
      <c r="B65" s="144" t="s">
        <v>341</v>
      </c>
      <c r="C65" s="145" t="s">
        <v>222</v>
      </c>
      <c r="D65" s="143" t="s">
        <v>150</v>
      </c>
      <c r="E65" s="143" t="s">
        <v>237</v>
      </c>
      <c r="F65" s="143" t="s">
        <v>343</v>
      </c>
      <c r="G65" s="143" t="s">
        <v>235</v>
      </c>
      <c r="H65" s="143" t="s">
        <v>244</v>
      </c>
      <c r="I65" s="143" t="s">
        <v>364</v>
      </c>
      <c r="J65" s="143"/>
      <c r="K65" s="143"/>
      <c r="L65" s="143" t="s">
        <v>344</v>
      </c>
      <c r="M65" s="143" t="s">
        <v>19</v>
      </c>
      <c r="N65" s="143" t="s">
        <v>345</v>
      </c>
      <c r="O65" s="144" t="s">
        <v>156</v>
      </c>
      <c r="P65" s="146"/>
      <c r="Q65" s="146"/>
      <c r="R65" s="176">
        <v>368797069</v>
      </c>
      <c r="S65" s="176">
        <v>368797069</v>
      </c>
      <c r="T65" s="176">
        <v>368797069</v>
      </c>
      <c r="U65" s="176">
        <v>368797069</v>
      </c>
    </row>
    <row r="66" spans="1:21" ht="22.5" x14ac:dyDescent="0.25">
      <c r="A66" s="143" t="s">
        <v>340</v>
      </c>
      <c r="B66" s="144" t="s">
        <v>341</v>
      </c>
      <c r="C66" s="145" t="s">
        <v>309</v>
      </c>
      <c r="D66" s="143" t="s">
        <v>150</v>
      </c>
      <c r="E66" s="143" t="s">
        <v>237</v>
      </c>
      <c r="F66" s="143" t="s">
        <v>343</v>
      </c>
      <c r="G66" s="143" t="s">
        <v>235</v>
      </c>
      <c r="H66" s="143" t="s">
        <v>352</v>
      </c>
      <c r="I66" s="143" t="s">
        <v>42</v>
      </c>
      <c r="J66" s="143"/>
      <c r="K66" s="143"/>
      <c r="L66" s="143" t="s">
        <v>344</v>
      </c>
      <c r="M66" s="143" t="s">
        <v>19</v>
      </c>
      <c r="N66" s="143" t="s">
        <v>345</v>
      </c>
      <c r="O66" s="144" t="s">
        <v>365</v>
      </c>
      <c r="P66" s="146"/>
      <c r="Q66" s="146"/>
      <c r="R66" s="176">
        <v>0</v>
      </c>
      <c r="S66" s="176">
        <v>0</v>
      </c>
      <c r="T66" s="176">
        <v>0</v>
      </c>
      <c r="U66" s="176">
        <v>0</v>
      </c>
    </row>
    <row r="67" spans="1:21" ht="22.5" x14ac:dyDescent="0.25">
      <c r="A67" s="143" t="s">
        <v>340</v>
      </c>
      <c r="B67" s="144" t="s">
        <v>341</v>
      </c>
      <c r="C67" s="145" t="s">
        <v>189</v>
      </c>
      <c r="D67" s="143" t="s">
        <v>150</v>
      </c>
      <c r="E67" s="143" t="s">
        <v>237</v>
      </c>
      <c r="F67" s="143" t="s">
        <v>343</v>
      </c>
      <c r="G67" s="143" t="s">
        <v>235</v>
      </c>
      <c r="H67" s="143" t="s">
        <v>352</v>
      </c>
      <c r="I67" s="143" t="s">
        <v>237</v>
      </c>
      <c r="J67" s="143"/>
      <c r="K67" s="143"/>
      <c r="L67" s="143" t="s">
        <v>344</v>
      </c>
      <c r="M67" s="143" t="s">
        <v>19</v>
      </c>
      <c r="N67" s="143" t="s">
        <v>345</v>
      </c>
      <c r="O67" s="144" t="s">
        <v>149</v>
      </c>
      <c r="P67" s="146"/>
      <c r="Q67" s="146"/>
      <c r="R67" s="176">
        <v>535050</v>
      </c>
      <c r="S67" s="176">
        <v>535050</v>
      </c>
      <c r="T67" s="176">
        <v>535050</v>
      </c>
      <c r="U67" s="176">
        <v>535050</v>
      </c>
    </row>
    <row r="68" spans="1:21" ht="22.5" x14ac:dyDescent="0.25">
      <c r="A68" s="143" t="s">
        <v>340</v>
      </c>
      <c r="B68" s="144" t="s">
        <v>341</v>
      </c>
      <c r="C68" s="145" t="s">
        <v>193</v>
      </c>
      <c r="D68" s="143" t="s">
        <v>150</v>
      </c>
      <c r="E68" s="143" t="s">
        <v>237</v>
      </c>
      <c r="F68" s="143" t="s">
        <v>343</v>
      </c>
      <c r="G68" s="143" t="s">
        <v>235</v>
      </c>
      <c r="H68" s="143" t="s">
        <v>366</v>
      </c>
      <c r="I68" s="143" t="s">
        <v>42</v>
      </c>
      <c r="J68" s="143"/>
      <c r="K68" s="143"/>
      <c r="L68" s="143" t="s">
        <v>344</v>
      </c>
      <c r="M68" s="143" t="s">
        <v>19</v>
      </c>
      <c r="N68" s="143" t="s">
        <v>345</v>
      </c>
      <c r="O68" s="144" t="s">
        <v>266</v>
      </c>
      <c r="P68" s="146"/>
      <c r="Q68" s="146"/>
      <c r="R68" s="176">
        <v>5280000</v>
      </c>
      <c r="S68" s="176">
        <v>5280000</v>
      </c>
      <c r="T68" s="176">
        <v>5280000</v>
      </c>
      <c r="U68" s="176">
        <v>5280000</v>
      </c>
    </row>
    <row r="69" spans="1:21" ht="22.5" x14ac:dyDescent="0.25">
      <c r="A69" s="143" t="s">
        <v>340</v>
      </c>
      <c r="B69" s="144" t="s">
        <v>341</v>
      </c>
      <c r="C69" s="145" t="s">
        <v>194</v>
      </c>
      <c r="D69" s="143" t="s">
        <v>150</v>
      </c>
      <c r="E69" s="143" t="s">
        <v>237</v>
      </c>
      <c r="F69" s="143" t="s">
        <v>343</v>
      </c>
      <c r="G69" s="143" t="s">
        <v>235</v>
      </c>
      <c r="H69" s="143" t="s">
        <v>366</v>
      </c>
      <c r="I69" s="143" t="s">
        <v>235</v>
      </c>
      <c r="J69" s="143"/>
      <c r="K69" s="143"/>
      <c r="L69" s="143" t="s">
        <v>344</v>
      </c>
      <c r="M69" s="143" t="s">
        <v>19</v>
      </c>
      <c r="N69" s="143" t="s">
        <v>345</v>
      </c>
      <c r="O69" s="144" t="s">
        <v>267</v>
      </c>
      <c r="P69" s="146"/>
      <c r="Q69" s="146"/>
      <c r="R69" s="176">
        <v>221000000</v>
      </c>
      <c r="S69" s="176">
        <v>221000000</v>
      </c>
      <c r="T69" s="176">
        <v>221000000</v>
      </c>
      <c r="U69" s="176">
        <v>221000000</v>
      </c>
    </row>
    <row r="70" spans="1:21" ht="22.5" x14ac:dyDescent="0.25">
      <c r="A70" s="143" t="s">
        <v>340</v>
      </c>
      <c r="B70" s="144" t="s">
        <v>341</v>
      </c>
      <c r="C70" s="145" t="s">
        <v>195</v>
      </c>
      <c r="D70" s="143" t="s">
        <v>150</v>
      </c>
      <c r="E70" s="143" t="s">
        <v>237</v>
      </c>
      <c r="F70" s="143" t="s">
        <v>343</v>
      </c>
      <c r="G70" s="143" t="s">
        <v>235</v>
      </c>
      <c r="H70" s="143" t="s">
        <v>366</v>
      </c>
      <c r="I70" s="143" t="s">
        <v>239</v>
      </c>
      <c r="J70" s="143"/>
      <c r="K70" s="143"/>
      <c r="L70" s="143" t="s">
        <v>344</v>
      </c>
      <c r="M70" s="143" t="s">
        <v>19</v>
      </c>
      <c r="N70" s="143" t="s">
        <v>345</v>
      </c>
      <c r="O70" s="144" t="s">
        <v>268</v>
      </c>
      <c r="P70" s="146"/>
      <c r="Q70" s="146"/>
      <c r="R70" s="176">
        <v>11222501</v>
      </c>
      <c r="S70" s="176">
        <v>10161414</v>
      </c>
      <c r="T70" s="176">
        <v>10161414</v>
      </c>
      <c r="U70" s="176">
        <v>10161414</v>
      </c>
    </row>
    <row r="71" spans="1:21" ht="22.5" x14ac:dyDescent="0.25">
      <c r="A71" s="143" t="s">
        <v>340</v>
      </c>
      <c r="B71" s="144" t="s">
        <v>341</v>
      </c>
      <c r="C71" s="145" t="s">
        <v>202</v>
      </c>
      <c r="D71" s="143" t="s">
        <v>150</v>
      </c>
      <c r="E71" s="143" t="s">
        <v>237</v>
      </c>
      <c r="F71" s="143" t="s">
        <v>343</v>
      </c>
      <c r="G71" s="143" t="s">
        <v>235</v>
      </c>
      <c r="H71" s="143" t="s">
        <v>368</v>
      </c>
      <c r="I71" s="143" t="s">
        <v>364</v>
      </c>
      <c r="J71" s="143"/>
      <c r="K71" s="143"/>
      <c r="L71" s="143" t="s">
        <v>344</v>
      </c>
      <c r="M71" s="143" t="s">
        <v>19</v>
      </c>
      <c r="N71" s="143" t="s">
        <v>345</v>
      </c>
      <c r="O71" s="144" t="s">
        <v>151</v>
      </c>
      <c r="P71" s="146"/>
      <c r="Q71" s="146"/>
      <c r="R71" s="176">
        <v>261461343</v>
      </c>
      <c r="S71" s="176">
        <v>261461343</v>
      </c>
      <c r="T71" s="176">
        <v>261461343</v>
      </c>
      <c r="U71" s="176">
        <v>261461343</v>
      </c>
    </row>
    <row r="72" spans="1:21" ht="22.5" x14ac:dyDescent="0.25">
      <c r="A72" s="143" t="s">
        <v>340</v>
      </c>
      <c r="B72" s="144" t="s">
        <v>341</v>
      </c>
      <c r="C72" s="145" t="s">
        <v>406</v>
      </c>
      <c r="D72" s="143" t="s">
        <v>150</v>
      </c>
      <c r="E72" s="143" t="s">
        <v>246</v>
      </c>
      <c r="F72" s="143" t="s">
        <v>252</v>
      </c>
      <c r="G72" s="143" t="s">
        <v>42</v>
      </c>
      <c r="H72" s="143" t="s">
        <v>42</v>
      </c>
      <c r="I72" s="143" t="s">
        <v>42</v>
      </c>
      <c r="J72" s="143"/>
      <c r="K72" s="143"/>
      <c r="L72" s="143" t="s">
        <v>344</v>
      </c>
      <c r="M72" s="143" t="s">
        <v>19</v>
      </c>
      <c r="N72" s="143" t="s">
        <v>345</v>
      </c>
      <c r="O72" s="144" t="s">
        <v>407</v>
      </c>
      <c r="P72" s="146"/>
      <c r="Q72" s="146"/>
      <c r="R72" s="176">
        <v>199006013</v>
      </c>
      <c r="S72" s="176">
        <v>199006013</v>
      </c>
      <c r="T72" s="176">
        <v>199006013</v>
      </c>
      <c r="U72" s="176">
        <v>199006013</v>
      </c>
    </row>
    <row r="73" spans="1:21" ht="22.5" x14ac:dyDescent="0.25">
      <c r="A73" s="143" t="s">
        <v>340</v>
      </c>
      <c r="B73" s="144" t="s">
        <v>341</v>
      </c>
      <c r="C73" s="145" t="s">
        <v>408</v>
      </c>
      <c r="D73" s="143" t="s">
        <v>150</v>
      </c>
      <c r="E73" s="143" t="s">
        <v>246</v>
      </c>
      <c r="F73" s="143" t="s">
        <v>252</v>
      </c>
      <c r="G73" s="143" t="s">
        <v>42</v>
      </c>
      <c r="H73" s="143" t="s">
        <v>42</v>
      </c>
      <c r="I73" s="143" t="s">
        <v>237</v>
      </c>
      <c r="J73" s="143"/>
      <c r="K73" s="143"/>
      <c r="L73" s="143" t="s">
        <v>344</v>
      </c>
      <c r="M73" s="143" t="s">
        <v>19</v>
      </c>
      <c r="N73" s="143" t="s">
        <v>345</v>
      </c>
      <c r="O73" s="144" t="s">
        <v>409</v>
      </c>
      <c r="P73" s="146"/>
      <c r="Q73" s="146"/>
      <c r="R73" s="176">
        <v>0</v>
      </c>
      <c r="S73" s="176">
        <v>0</v>
      </c>
      <c r="T73" s="176">
        <v>0</v>
      </c>
      <c r="U73" s="176">
        <v>0</v>
      </c>
    </row>
    <row r="74" spans="1:21" ht="22.5" x14ac:dyDescent="0.25">
      <c r="A74" s="143" t="s">
        <v>340</v>
      </c>
      <c r="B74" s="144" t="s">
        <v>341</v>
      </c>
      <c r="C74" s="145" t="s">
        <v>421</v>
      </c>
      <c r="D74" s="143" t="s">
        <v>150</v>
      </c>
      <c r="E74" s="143" t="s">
        <v>246</v>
      </c>
      <c r="F74" s="143" t="s">
        <v>252</v>
      </c>
      <c r="G74" s="143" t="s">
        <v>42</v>
      </c>
      <c r="H74" s="143" t="s">
        <v>42</v>
      </c>
      <c r="I74" s="143" t="s">
        <v>246</v>
      </c>
      <c r="J74" s="143"/>
      <c r="K74" s="143"/>
      <c r="L74" s="143" t="s">
        <v>344</v>
      </c>
      <c r="M74" s="143" t="s">
        <v>19</v>
      </c>
      <c r="N74" s="143" t="s">
        <v>345</v>
      </c>
      <c r="O74" s="144" t="s">
        <v>422</v>
      </c>
      <c r="P74" s="146"/>
      <c r="Q74" s="146"/>
      <c r="R74" s="176">
        <v>0</v>
      </c>
      <c r="S74" s="176">
        <v>0</v>
      </c>
      <c r="T74" s="176">
        <v>0</v>
      </c>
      <c r="U74" s="176">
        <v>0</v>
      </c>
    </row>
    <row r="75" spans="1:21" ht="22.5" x14ac:dyDescent="0.25">
      <c r="A75" s="143" t="s">
        <v>340</v>
      </c>
      <c r="B75" s="144" t="s">
        <v>341</v>
      </c>
      <c r="C75" s="145" t="s">
        <v>225</v>
      </c>
      <c r="D75" s="143" t="s">
        <v>150</v>
      </c>
      <c r="E75" s="143" t="s">
        <v>239</v>
      </c>
      <c r="F75" s="143" t="s">
        <v>42</v>
      </c>
      <c r="G75" s="143" t="s">
        <v>237</v>
      </c>
      <c r="H75" s="143" t="s">
        <v>42</v>
      </c>
      <c r="I75" s="143" t="s">
        <v>343</v>
      </c>
      <c r="J75" s="143" t="s">
        <v>252</v>
      </c>
      <c r="K75" s="143"/>
      <c r="L75" s="143" t="s">
        <v>344</v>
      </c>
      <c r="M75" s="143" t="s">
        <v>19</v>
      </c>
      <c r="N75" s="143" t="s">
        <v>345</v>
      </c>
      <c r="O75" s="144" t="s">
        <v>26</v>
      </c>
      <c r="P75" s="146"/>
      <c r="Q75" s="146"/>
      <c r="R75" s="176">
        <v>1395850952.3199999</v>
      </c>
      <c r="S75" s="176">
        <v>1395850952.3199999</v>
      </c>
      <c r="T75" s="176">
        <v>1395850952.3199999</v>
      </c>
      <c r="U75" s="176">
        <v>1395850952.3199999</v>
      </c>
    </row>
    <row r="76" spans="1:21" ht="22.5" x14ac:dyDescent="0.25">
      <c r="A76" s="143" t="s">
        <v>340</v>
      </c>
      <c r="B76" s="144" t="s">
        <v>341</v>
      </c>
      <c r="C76" s="145" t="s">
        <v>226</v>
      </c>
      <c r="D76" s="143" t="s">
        <v>150</v>
      </c>
      <c r="E76" s="143" t="s">
        <v>239</v>
      </c>
      <c r="F76" s="143" t="s">
        <v>42</v>
      </c>
      <c r="G76" s="143" t="s">
        <v>237</v>
      </c>
      <c r="H76" s="143" t="s">
        <v>42</v>
      </c>
      <c r="I76" s="143" t="s">
        <v>343</v>
      </c>
      <c r="J76" s="143" t="s">
        <v>253</v>
      </c>
      <c r="K76" s="143"/>
      <c r="L76" s="143" t="s">
        <v>344</v>
      </c>
      <c r="M76" s="143" t="s">
        <v>19</v>
      </c>
      <c r="N76" s="143" t="s">
        <v>345</v>
      </c>
      <c r="O76" s="144" t="s">
        <v>152</v>
      </c>
      <c r="P76" s="146"/>
      <c r="Q76" s="146"/>
      <c r="R76" s="176">
        <v>1893320450.1400001</v>
      </c>
      <c r="S76" s="176">
        <v>1799705223.6500001</v>
      </c>
      <c r="T76" s="176">
        <v>1799705223.6500001</v>
      </c>
      <c r="U76" s="176">
        <v>1799705223.6500001</v>
      </c>
    </row>
    <row r="77" spans="1:21" ht="22.5" x14ac:dyDescent="0.25">
      <c r="A77" s="143" t="s">
        <v>340</v>
      </c>
      <c r="B77" s="144" t="s">
        <v>341</v>
      </c>
      <c r="C77" s="145" t="s">
        <v>227</v>
      </c>
      <c r="D77" s="143" t="s">
        <v>150</v>
      </c>
      <c r="E77" s="143" t="s">
        <v>239</v>
      </c>
      <c r="F77" s="143" t="s">
        <v>42</v>
      </c>
      <c r="G77" s="143" t="s">
        <v>237</v>
      </c>
      <c r="H77" s="143" t="s">
        <v>42</v>
      </c>
      <c r="I77" s="143" t="s">
        <v>343</v>
      </c>
      <c r="J77" s="143" t="s">
        <v>259</v>
      </c>
      <c r="K77" s="143"/>
      <c r="L77" s="143" t="s">
        <v>344</v>
      </c>
      <c r="M77" s="143" t="s">
        <v>19</v>
      </c>
      <c r="N77" s="143" t="s">
        <v>345</v>
      </c>
      <c r="O77" s="144" t="s">
        <v>371</v>
      </c>
      <c r="P77" s="146"/>
      <c r="Q77" s="146"/>
      <c r="R77" s="176">
        <v>0</v>
      </c>
      <c r="S77" s="176">
        <v>0</v>
      </c>
      <c r="T77" s="176">
        <v>0</v>
      </c>
      <c r="U77" s="176">
        <v>0</v>
      </c>
    </row>
    <row r="78" spans="1:21" ht="22.5" x14ac:dyDescent="0.25">
      <c r="A78" s="143" t="s">
        <v>340</v>
      </c>
      <c r="B78" s="144" t="s">
        <v>341</v>
      </c>
      <c r="C78" s="145" t="s">
        <v>228</v>
      </c>
      <c r="D78" s="143" t="s">
        <v>150</v>
      </c>
      <c r="E78" s="143" t="s">
        <v>239</v>
      </c>
      <c r="F78" s="143" t="s">
        <v>42</v>
      </c>
      <c r="G78" s="143" t="s">
        <v>237</v>
      </c>
      <c r="H78" s="143" t="s">
        <v>42</v>
      </c>
      <c r="I78" s="143" t="s">
        <v>343</v>
      </c>
      <c r="J78" s="143" t="s">
        <v>244</v>
      </c>
      <c r="K78" s="143"/>
      <c r="L78" s="143" t="s">
        <v>344</v>
      </c>
      <c r="M78" s="143" t="s">
        <v>19</v>
      </c>
      <c r="N78" s="143" t="s">
        <v>345</v>
      </c>
      <c r="O78" s="144" t="s">
        <v>140</v>
      </c>
      <c r="P78" s="146"/>
      <c r="Q78" s="146"/>
      <c r="R78" s="176">
        <v>0</v>
      </c>
      <c r="S78" s="176">
        <v>0</v>
      </c>
      <c r="T78" s="176">
        <v>0</v>
      </c>
      <c r="U78" s="176">
        <v>0</v>
      </c>
    </row>
    <row r="79" spans="1:21" ht="22.5" x14ac:dyDescent="0.25">
      <c r="A79" s="143" t="s">
        <v>340</v>
      </c>
      <c r="B79" s="144" t="s">
        <v>341</v>
      </c>
      <c r="C79" s="145" t="s">
        <v>229</v>
      </c>
      <c r="D79" s="143" t="s">
        <v>150</v>
      </c>
      <c r="E79" s="143" t="s">
        <v>239</v>
      </c>
      <c r="F79" s="143" t="s">
        <v>42</v>
      </c>
      <c r="G79" s="143" t="s">
        <v>237</v>
      </c>
      <c r="H79" s="143" t="s">
        <v>42</v>
      </c>
      <c r="I79" s="143" t="s">
        <v>343</v>
      </c>
      <c r="J79" s="143" t="s">
        <v>352</v>
      </c>
      <c r="K79" s="143"/>
      <c r="L79" s="143" t="s">
        <v>344</v>
      </c>
      <c r="M79" s="143" t="s">
        <v>19</v>
      </c>
      <c r="N79" s="143" t="s">
        <v>345</v>
      </c>
      <c r="O79" s="144" t="s">
        <v>297</v>
      </c>
      <c r="P79" s="146"/>
      <c r="Q79" s="146"/>
      <c r="R79" s="176">
        <v>0</v>
      </c>
      <c r="S79" s="176">
        <v>0</v>
      </c>
      <c r="T79" s="176">
        <v>0</v>
      </c>
      <c r="U79" s="176">
        <v>0</v>
      </c>
    </row>
    <row r="80" spans="1:21" ht="22.5" x14ac:dyDescent="0.25">
      <c r="A80" s="143" t="s">
        <v>340</v>
      </c>
      <c r="B80" s="144" t="s">
        <v>341</v>
      </c>
      <c r="C80" s="145" t="s">
        <v>230</v>
      </c>
      <c r="D80" s="143" t="s">
        <v>150</v>
      </c>
      <c r="E80" s="143" t="s">
        <v>239</v>
      </c>
      <c r="F80" s="143" t="s">
        <v>42</v>
      </c>
      <c r="G80" s="143" t="s">
        <v>237</v>
      </c>
      <c r="H80" s="143" t="s">
        <v>42</v>
      </c>
      <c r="I80" s="143" t="s">
        <v>343</v>
      </c>
      <c r="J80" s="143" t="s">
        <v>134</v>
      </c>
      <c r="K80" s="143"/>
      <c r="L80" s="143" t="s">
        <v>344</v>
      </c>
      <c r="M80" s="143" t="s">
        <v>19</v>
      </c>
      <c r="N80" s="143" t="s">
        <v>345</v>
      </c>
      <c r="O80" s="144" t="s">
        <v>298</v>
      </c>
      <c r="P80" s="146"/>
      <c r="Q80" s="146"/>
      <c r="R80" s="176">
        <v>18493851</v>
      </c>
      <c r="S80" s="176">
        <v>18493851</v>
      </c>
      <c r="T80" s="176">
        <v>18493851</v>
      </c>
      <c r="U80" s="176">
        <v>18493851</v>
      </c>
    </row>
    <row r="81" spans="1:21" ht="22.5" x14ac:dyDescent="0.25">
      <c r="A81" s="143" t="s">
        <v>340</v>
      </c>
      <c r="B81" s="144" t="s">
        <v>341</v>
      </c>
      <c r="C81" s="145" t="s">
        <v>231</v>
      </c>
      <c r="D81" s="143" t="s">
        <v>150</v>
      </c>
      <c r="E81" s="143" t="s">
        <v>239</v>
      </c>
      <c r="F81" s="143" t="s">
        <v>42</v>
      </c>
      <c r="G81" s="143" t="s">
        <v>237</v>
      </c>
      <c r="H81" s="143" t="s">
        <v>42</v>
      </c>
      <c r="I81" s="143" t="s">
        <v>343</v>
      </c>
      <c r="J81" s="143" t="s">
        <v>249</v>
      </c>
      <c r="K81" s="143"/>
      <c r="L81" s="143" t="s">
        <v>344</v>
      </c>
      <c r="M81" s="143" t="s">
        <v>19</v>
      </c>
      <c r="N81" s="143" t="s">
        <v>345</v>
      </c>
      <c r="O81" s="144" t="s">
        <v>282</v>
      </c>
      <c r="P81" s="146"/>
      <c r="Q81" s="146"/>
      <c r="R81" s="176">
        <v>0</v>
      </c>
      <c r="S81" s="176">
        <v>0</v>
      </c>
      <c r="T81" s="176">
        <v>0</v>
      </c>
      <c r="U81" s="176">
        <v>0</v>
      </c>
    </row>
    <row r="82" spans="1:21" ht="22.5" x14ac:dyDescent="0.25">
      <c r="A82" s="143" t="s">
        <v>340</v>
      </c>
      <c r="B82" s="144" t="s">
        <v>341</v>
      </c>
      <c r="C82" s="145" t="s">
        <v>232</v>
      </c>
      <c r="D82" s="143" t="s">
        <v>150</v>
      </c>
      <c r="E82" s="143" t="s">
        <v>239</v>
      </c>
      <c r="F82" s="143" t="s">
        <v>42</v>
      </c>
      <c r="G82" s="143" t="s">
        <v>237</v>
      </c>
      <c r="H82" s="143" t="s">
        <v>42</v>
      </c>
      <c r="I82" s="143" t="s">
        <v>343</v>
      </c>
      <c r="J82" s="143" t="s">
        <v>288</v>
      </c>
      <c r="K82" s="143"/>
      <c r="L82" s="143" t="s">
        <v>344</v>
      </c>
      <c r="M82" s="143" t="s">
        <v>19</v>
      </c>
      <c r="N82" s="143" t="s">
        <v>345</v>
      </c>
      <c r="O82" s="144" t="s">
        <v>372</v>
      </c>
      <c r="P82" s="146"/>
      <c r="Q82" s="146"/>
      <c r="R82" s="176">
        <v>0</v>
      </c>
      <c r="S82" s="176">
        <v>0</v>
      </c>
      <c r="T82" s="176">
        <v>0</v>
      </c>
      <c r="U82" s="176">
        <v>0</v>
      </c>
    </row>
    <row r="83" spans="1:21" ht="22.5" x14ac:dyDescent="0.25">
      <c r="A83" s="143" t="s">
        <v>340</v>
      </c>
      <c r="B83" s="144" t="s">
        <v>341</v>
      </c>
      <c r="C83" s="145" t="s">
        <v>304</v>
      </c>
      <c r="D83" s="143" t="s">
        <v>150</v>
      </c>
      <c r="E83" s="143" t="s">
        <v>239</v>
      </c>
      <c r="F83" s="143" t="s">
        <v>42</v>
      </c>
      <c r="G83" s="143" t="s">
        <v>237</v>
      </c>
      <c r="H83" s="143" t="s">
        <v>42</v>
      </c>
      <c r="I83" s="143" t="s">
        <v>343</v>
      </c>
      <c r="J83" s="143" t="s">
        <v>366</v>
      </c>
      <c r="K83" s="143"/>
      <c r="L83" s="143" t="s">
        <v>344</v>
      </c>
      <c r="M83" s="143" t="s">
        <v>19</v>
      </c>
      <c r="N83" s="143" t="s">
        <v>345</v>
      </c>
      <c r="O83" s="144" t="s">
        <v>135</v>
      </c>
      <c r="P83" s="146"/>
      <c r="Q83" s="146"/>
      <c r="R83" s="176">
        <v>0</v>
      </c>
      <c r="S83" s="176">
        <v>0</v>
      </c>
      <c r="T83" s="176">
        <v>0</v>
      </c>
      <c r="U83" s="176">
        <v>0</v>
      </c>
    </row>
    <row r="84" spans="1:21" ht="22.5" x14ac:dyDescent="0.25">
      <c r="A84" s="143" t="s">
        <v>340</v>
      </c>
      <c r="B84" s="144" t="s">
        <v>341</v>
      </c>
      <c r="C84" s="145" t="s">
        <v>233</v>
      </c>
      <c r="D84" s="143" t="s">
        <v>150</v>
      </c>
      <c r="E84" s="143" t="s">
        <v>239</v>
      </c>
      <c r="F84" s="143" t="s">
        <v>42</v>
      </c>
      <c r="G84" s="143" t="s">
        <v>237</v>
      </c>
      <c r="H84" s="143" t="s">
        <v>42</v>
      </c>
      <c r="I84" s="143" t="s">
        <v>343</v>
      </c>
      <c r="J84" s="143" t="s">
        <v>373</v>
      </c>
      <c r="K84" s="143"/>
      <c r="L84" s="143" t="s">
        <v>344</v>
      </c>
      <c r="M84" s="143" t="s">
        <v>19</v>
      </c>
      <c r="N84" s="143" t="s">
        <v>345</v>
      </c>
      <c r="O84" s="144" t="s">
        <v>157</v>
      </c>
      <c r="P84" s="146"/>
      <c r="Q84" s="146"/>
      <c r="R84" s="176">
        <v>6351686</v>
      </c>
      <c r="S84" s="176">
        <v>6351686</v>
      </c>
      <c r="T84" s="176">
        <v>6351686</v>
      </c>
      <c r="U84" s="176">
        <v>6351686</v>
      </c>
    </row>
    <row r="85" spans="1:21" ht="22.5" x14ac:dyDescent="0.25">
      <c r="A85" s="143" t="s">
        <v>340</v>
      </c>
      <c r="B85" s="144" t="s">
        <v>341</v>
      </c>
      <c r="C85" s="145" t="s">
        <v>401</v>
      </c>
      <c r="D85" s="143" t="s">
        <v>150</v>
      </c>
      <c r="E85" s="143" t="s">
        <v>239</v>
      </c>
      <c r="F85" s="143" t="s">
        <v>42</v>
      </c>
      <c r="G85" s="143" t="s">
        <v>237</v>
      </c>
      <c r="H85" s="143" t="s">
        <v>42</v>
      </c>
      <c r="I85" s="143" t="s">
        <v>343</v>
      </c>
      <c r="J85" s="143" t="s">
        <v>400</v>
      </c>
      <c r="K85" s="143"/>
      <c r="L85" s="143" t="s">
        <v>344</v>
      </c>
      <c r="M85" s="143" t="s">
        <v>19</v>
      </c>
      <c r="N85" s="143" t="s">
        <v>345</v>
      </c>
      <c r="O85" s="144" t="s">
        <v>250</v>
      </c>
      <c r="P85" s="146"/>
      <c r="Q85" s="146"/>
      <c r="R85" s="176">
        <v>71161211</v>
      </c>
      <c r="S85" s="176">
        <v>71161211</v>
      </c>
      <c r="T85" s="176">
        <v>71161211</v>
      </c>
      <c r="U85" s="176">
        <v>71161211</v>
      </c>
    </row>
    <row r="86" spans="1:21" ht="33.75" x14ac:dyDescent="0.25">
      <c r="A86" s="143" t="s">
        <v>340</v>
      </c>
      <c r="B86" s="144" t="s">
        <v>341</v>
      </c>
      <c r="C86" s="145" t="s">
        <v>376</v>
      </c>
      <c r="D86" s="143" t="s">
        <v>15</v>
      </c>
      <c r="E86" s="143" t="s">
        <v>375</v>
      </c>
      <c r="F86" s="143" t="s">
        <v>374</v>
      </c>
      <c r="G86" s="143" t="s">
        <v>237</v>
      </c>
      <c r="H86" s="143" t="s">
        <v>343</v>
      </c>
      <c r="I86" s="143" t="s">
        <v>42</v>
      </c>
      <c r="J86" s="143" t="s">
        <v>128</v>
      </c>
      <c r="K86" s="143" t="s">
        <v>128</v>
      </c>
      <c r="L86" s="143" t="s">
        <v>344</v>
      </c>
      <c r="M86" s="143" t="s">
        <v>19</v>
      </c>
      <c r="N86" s="143" t="s">
        <v>345</v>
      </c>
      <c r="O86" s="144" t="s">
        <v>377</v>
      </c>
      <c r="P86" s="146"/>
      <c r="Q86" s="146"/>
      <c r="R86" s="176">
        <v>5691828376</v>
      </c>
      <c r="S86" s="176">
        <v>5691828376</v>
      </c>
      <c r="T86" s="176">
        <v>5691828376</v>
      </c>
      <c r="U86" s="176">
        <v>5691828376</v>
      </c>
    </row>
    <row r="87" spans="1:21" ht="22.5" x14ac:dyDescent="0.25">
      <c r="A87" s="143" t="s">
        <v>340</v>
      </c>
      <c r="B87" s="144" t="s">
        <v>341</v>
      </c>
      <c r="C87" s="145" t="s">
        <v>378</v>
      </c>
      <c r="D87" s="143" t="s">
        <v>15</v>
      </c>
      <c r="E87" s="143" t="s">
        <v>375</v>
      </c>
      <c r="F87" s="143" t="s">
        <v>374</v>
      </c>
      <c r="G87" s="143" t="s">
        <v>237</v>
      </c>
      <c r="H87" s="143" t="s">
        <v>343</v>
      </c>
      <c r="I87" s="143" t="s">
        <v>237</v>
      </c>
      <c r="J87" s="143" t="s">
        <v>128</v>
      </c>
      <c r="K87" s="143" t="s">
        <v>128</v>
      </c>
      <c r="L87" s="143" t="s">
        <v>344</v>
      </c>
      <c r="M87" s="143" t="s">
        <v>19</v>
      </c>
      <c r="N87" s="143" t="s">
        <v>345</v>
      </c>
      <c r="O87" s="144" t="s">
        <v>379</v>
      </c>
      <c r="P87" s="146"/>
      <c r="Q87" s="146"/>
      <c r="R87" s="176">
        <v>95549200</v>
      </c>
      <c r="S87" s="176">
        <v>95549200</v>
      </c>
      <c r="T87" s="176">
        <v>95549200</v>
      </c>
      <c r="U87" s="176">
        <v>95549200</v>
      </c>
    </row>
    <row r="88" spans="1:21" ht="22.5" x14ac:dyDescent="0.25">
      <c r="A88" s="143" t="s">
        <v>340</v>
      </c>
      <c r="B88" s="144" t="s">
        <v>341</v>
      </c>
      <c r="C88" s="145" t="s">
        <v>382</v>
      </c>
      <c r="D88" s="143" t="s">
        <v>15</v>
      </c>
      <c r="E88" s="143" t="s">
        <v>375</v>
      </c>
      <c r="F88" s="143" t="s">
        <v>374</v>
      </c>
      <c r="G88" s="143" t="s">
        <v>237</v>
      </c>
      <c r="H88" s="143" t="s">
        <v>343</v>
      </c>
      <c r="I88" s="143" t="s">
        <v>235</v>
      </c>
      <c r="J88" s="143" t="s">
        <v>128</v>
      </c>
      <c r="K88" s="143" t="s">
        <v>128</v>
      </c>
      <c r="L88" s="143" t="s">
        <v>344</v>
      </c>
      <c r="M88" s="143" t="s">
        <v>19</v>
      </c>
      <c r="N88" s="143" t="s">
        <v>345</v>
      </c>
      <c r="O88" s="144" t="s">
        <v>383</v>
      </c>
      <c r="P88" s="146"/>
      <c r="Q88" s="146"/>
      <c r="R88" s="176">
        <v>4338348</v>
      </c>
      <c r="S88" s="176">
        <v>4338348</v>
      </c>
      <c r="T88" s="176">
        <v>4338348</v>
      </c>
      <c r="U88" s="176">
        <v>4338348</v>
      </c>
    </row>
    <row r="89" spans="1:21" ht="22.5" x14ac:dyDescent="0.25">
      <c r="A89" s="143" t="s">
        <v>340</v>
      </c>
      <c r="B89" s="144" t="s">
        <v>341</v>
      </c>
      <c r="C89" s="145" t="s">
        <v>385</v>
      </c>
      <c r="D89" s="143" t="s">
        <v>15</v>
      </c>
      <c r="E89" s="143" t="s">
        <v>384</v>
      </c>
      <c r="F89" s="143" t="s">
        <v>374</v>
      </c>
      <c r="G89" s="143" t="s">
        <v>42</v>
      </c>
      <c r="H89" s="143" t="s">
        <v>343</v>
      </c>
      <c r="I89" s="143" t="s">
        <v>239</v>
      </c>
      <c r="J89" s="143" t="s">
        <v>128</v>
      </c>
      <c r="K89" s="143" t="s">
        <v>128</v>
      </c>
      <c r="L89" s="143" t="s">
        <v>344</v>
      </c>
      <c r="M89" s="143" t="s">
        <v>19</v>
      </c>
      <c r="N89" s="143" t="s">
        <v>345</v>
      </c>
      <c r="O89" s="144" t="s">
        <v>386</v>
      </c>
      <c r="P89" s="146"/>
      <c r="Q89" s="146"/>
      <c r="R89" s="176">
        <v>319110000</v>
      </c>
      <c r="S89" s="176">
        <v>319110000</v>
      </c>
      <c r="T89" s="176">
        <v>319110000</v>
      </c>
      <c r="U89" s="176">
        <v>319110000</v>
      </c>
    </row>
    <row r="90" spans="1:21" ht="33.75" x14ac:dyDescent="0.25">
      <c r="A90" s="143" t="s">
        <v>340</v>
      </c>
      <c r="B90" s="144" t="s">
        <v>341</v>
      </c>
      <c r="C90" s="145" t="s">
        <v>387</v>
      </c>
      <c r="D90" s="143" t="s">
        <v>15</v>
      </c>
      <c r="E90" s="143" t="s">
        <v>384</v>
      </c>
      <c r="F90" s="143" t="s">
        <v>374</v>
      </c>
      <c r="G90" s="143" t="s">
        <v>42</v>
      </c>
      <c r="H90" s="143" t="s">
        <v>343</v>
      </c>
      <c r="I90" s="143" t="s">
        <v>252</v>
      </c>
      <c r="J90" s="143" t="s">
        <v>128</v>
      </c>
      <c r="K90" s="143" t="s">
        <v>128</v>
      </c>
      <c r="L90" s="143" t="s">
        <v>344</v>
      </c>
      <c r="M90" s="143" t="s">
        <v>19</v>
      </c>
      <c r="N90" s="143" t="s">
        <v>345</v>
      </c>
      <c r="O90" s="144" t="s">
        <v>388</v>
      </c>
      <c r="P90" s="146"/>
      <c r="Q90" s="146"/>
      <c r="R90" s="176">
        <v>150000000</v>
      </c>
      <c r="S90" s="176">
        <v>150000000</v>
      </c>
      <c r="T90" s="176">
        <v>150000000</v>
      </c>
      <c r="U90" s="176">
        <v>150000000</v>
      </c>
    </row>
    <row r="91" spans="1:21" ht="22.5" x14ac:dyDescent="0.25">
      <c r="A91" s="143" t="s">
        <v>340</v>
      </c>
      <c r="B91" s="144" t="s">
        <v>341</v>
      </c>
      <c r="C91" s="145" t="s">
        <v>389</v>
      </c>
      <c r="D91" s="143" t="s">
        <v>15</v>
      </c>
      <c r="E91" s="143" t="s">
        <v>384</v>
      </c>
      <c r="F91" s="143" t="s">
        <v>374</v>
      </c>
      <c r="G91" s="143" t="s">
        <v>42</v>
      </c>
      <c r="H91" s="143" t="s">
        <v>343</v>
      </c>
      <c r="I91" s="143" t="s">
        <v>244</v>
      </c>
      <c r="J91" s="143" t="s">
        <v>128</v>
      </c>
      <c r="K91" s="143" t="s">
        <v>128</v>
      </c>
      <c r="L91" s="143" t="s">
        <v>344</v>
      </c>
      <c r="M91" s="143" t="s">
        <v>19</v>
      </c>
      <c r="N91" s="143" t="s">
        <v>345</v>
      </c>
      <c r="O91" s="144" t="s">
        <v>390</v>
      </c>
      <c r="P91" s="146"/>
      <c r="Q91" s="146"/>
      <c r="R91" s="176">
        <v>3858981</v>
      </c>
      <c r="S91" s="176">
        <v>3858981</v>
      </c>
      <c r="T91" s="176">
        <v>3858981</v>
      </c>
      <c r="U91" s="176">
        <v>3858981</v>
      </c>
    </row>
    <row r="92" spans="1:21" ht="22.5" x14ac:dyDescent="0.25">
      <c r="A92" s="143" t="s">
        <v>340</v>
      </c>
      <c r="B92" s="144" t="s">
        <v>341</v>
      </c>
      <c r="C92" s="145" t="s">
        <v>392</v>
      </c>
      <c r="D92" s="143" t="s">
        <v>15</v>
      </c>
      <c r="E92" s="143" t="s">
        <v>391</v>
      </c>
      <c r="F92" s="143" t="s">
        <v>374</v>
      </c>
      <c r="G92" s="143" t="s">
        <v>239</v>
      </c>
      <c r="H92" s="143" t="s">
        <v>343</v>
      </c>
      <c r="I92" s="143" t="s">
        <v>244</v>
      </c>
      <c r="J92" s="143" t="s">
        <v>128</v>
      </c>
      <c r="K92" s="143" t="s">
        <v>128</v>
      </c>
      <c r="L92" s="143" t="s">
        <v>344</v>
      </c>
      <c r="M92" s="143" t="s">
        <v>19</v>
      </c>
      <c r="N92" s="143" t="s">
        <v>345</v>
      </c>
      <c r="O92" s="144" t="s">
        <v>390</v>
      </c>
      <c r="P92" s="146"/>
      <c r="Q92" s="146"/>
      <c r="R92" s="176">
        <v>0</v>
      </c>
      <c r="S92" s="176">
        <v>0</v>
      </c>
      <c r="T92" s="176">
        <v>0</v>
      </c>
      <c r="U92" s="176">
        <v>0</v>
      </c>
    </row>
    <row r="93" spans="1:21" ht="22.5" x14ac:dyDescent="0.25">
      <c r="A93" s="143" t="s">
        <v>340</v>
      </c>
      <c r="B93" s="144" t="s">
        <v>341</v>
      </c>
      <c r="C93" s="145" t="s">
        <v>447</v>
      </c>
      <c r="D93" s="143" t="s">
        <v>15</v>
      </c>
      <c r="E93" s="143" t="s">
        <v>391</v>
      </c>
      <c r="F93" s="143" t="s">
        <v>374</v>
      </c>
      <c r="G93" s="143" t="s">
        <v>252</v>
      </c>
      <c r="H93" s="143" t="s">
        <v>343</v>
      </c>
      <c r="I93" s="143" t="s">
        <v>42</v>
      </c>
      <c r="J93" s="143" t="s">
        <v>128</v>
      </c>
      <c r="K93" s="143" t="s">
        <v>128</v>
      </c>
      <c r="L93" s="143" t="s">
        <v>344</v>
      </c>
      <c r="M93" s="143" t="s">
        <v>366</v>
      </c>
      <c r="N93" s="143" t="s">
        <v>345</v>
      </c>
      <c r="O93" s="144" t="s">
        <v>410</v>
      </c>
      <c r="P93" s="146"/>
      <c r="Q93" s="146"/>
      <c r="R93" s="176">
        <v>131839980</v>
      </c>
      <c r="S93" s="176">
        <v>131839980</v>
      </c>
      <c r="T93" s="176">
        <v>131839980</v>
      </c>
      <c r="U93" s="176">
        <v>131839980</v>
      </c>
    </row>
    <row r="94" spans="1:21" ht="22.5" x14ac:dyDescent="0.25">
      <c r="A94" s="143" t="s">
        <v>340</v>
      </c>
      <c r="B94" s="144" t="s">
        <v>341</v>
      </c>
      <c r="C94" s="145" t="s">
        <v>448</v>
      </c>
      <c r="D94" s="143" t="s">
        <v>15</v>
      </c>
      <c r="E94" s="143" t="s">
        <v>391</v>
      </c>
      <c r="F94" s="143" t="s">
        <v>374</v>
      </c>
      <c r="G94" s="143" t="s">
        <v>252</v>
      </c>
      <c r="H94" s="143" t="s">
        <v>343</v>
      </c>
      <c r="I94" s="143" t="s">
        <v>237</v>
      </c>
      <c r="J94" s="143" t="s">
        <v>128</v>
      </c>
      <c r="K94" s="143" t="s">
        <v>128</v>
      </c>
      <c r="L94" s="143" t="s">
        <v>344</v>
      </c>
      <c r="M94" s="143" t="s">
        <v>366</v>
      </c>
      <c r="N94" s="143" t="s">
        <v>345</v>
      </c>
      <c r="O94" s="144" t="s">
        <v>411</v>
      </c>
      <c r="P94" s="146"/>
      <c r="Q94" s="146"/>
      <c r="R94" s="176">
        <v>0</v>
      </c>
      <c r="S94" s="176">
        <v>0</v>
      </c>
      <c r="T94" s="176">
        <v>0</v>
      </c>
      <c r="U94" s="176">
        <v>0</v>
      </c>
    </row>
    <row r="95" spans="1:21" ht="22.5" x14ac:dyDescent="0.25">
      <c r="A95" s="143" t="s">
        <v>340</v>
      </c>
      <c r="B95" s="144" t="s">
        <v>341</v>
      </c>
      <c r="C95" s="145" t="s">
        <v>449</v>
      </c>
      <c r="D95" s="143" t="s">
        <v>15</v>
      </c>
      <c r="E95" s="143" t="s">
        <v>391</v>
      </c>
      <c r="F95" s="143" t="s">
        <v>374</v>
      </c>
      <c r="G95" s="143" t="s">
        <v>252</v>
      </c>
      <c r="H95" s="143" t="s">
        <v>343</v>
      </c>
      <c r="I95" s="143" t="s">
        <v>244</v>
      </c>
      <c r="J95" s="143" t="s">
        <v>128</v>
      </c>
      <c r="K95" s="143" t="s">
        <v>128</v>
      </c>
      <c r="L95" s="143" t="s">
        <v>344</v>
      </c>
      <c r="M95" s="143" t="s">
        <v>366</v>
      </c>
      <c r="N95" s="143" t="s">
        <v>345</v>
      </c>
      <c r="O95" s="144" t="s">
        <v>413</v>
      </c>
      <c r="P95" s="146"/>
      <c r="Q95" s="146"/>
      <c r="R95" s="176">
        <v>3170988</v>
      </c>
      <c r="S95" s="176">
        <v>3170988</v>
      </c>
      <c r="T95" s="176">
        <v>3170988</v>
      </c>
      <c r="U95" s="176">
        <v>3170988</v>
      </c>
    </row>
    <row r="96" spans="1:21" ht="22.5" x14ac:dyDescent="0.25">
      <c r="A96" s="143" t="s">
        <v>340</v>
      </c>
      <c r="B96" s="144" t="s">
        <v>341</v>
      </c>
      <c r="C96" s="145" t="s">
        <v>414</v>
      </c>
      <c r="D96" s="143" t="s">
        <v>15</v>
      </c>
      <c r="E96" s="143" t="s">
        <v>391</v>
      </c>
      <c r="F96" s="143" t="s">
        <v>374</v>
      </c>
      <c r="G96" s="143" t="s">
        <v>253</v>
      </c>
      <c r="H96" s="143" t="s">
        <v>343</v>
      </c>
      <c r="I96" s="143" t="s">
        <v>42</v>
      </c>
      <c r="J96" s="143" t="s">
        <v>128</v>
      </c>
      <c r="K96" s="143" t="s">
        <v>128</v>
      </c>
      <c r="L96" s="143" t="s">
        <v>344</v>
      </c>
      <c r="M96" s="143" t="s">
        <v>19</v>
      </c>
      <c r="N96" s="143" t="s">
        <v>345</v>
      </c>
      <c r="O96" s="144" t="s">
        <v>415</v>
      </c>
      <c r="P96" s="146"/>
      <c r="Q96" s="146"/>
      <c r="R96" s="176">
        <v>4762437945</v>
      </c>
      <c r="S96" s="176">
        <v>4762437945</v>
      </c>
      <c r="T96" s="176">
        <v>4762437945</v>
      </c>
      <c r="U96" s="176">
        <v>4762437945</v>
      </c>
    </row>
    <row r="97" spans="1:21" ht="22.5" x14ac:dyDescent="0.25">
      <c r="A97" s="143" t="s">
        <v>340</v>
      </c>
      <c r="B97" s="144" t="s">
        <v>341</v>
      </c>
      <c r="C97" s="145" t="s">
        <v>418</v>
      </c>
      <c r="D97" s="143" t="s">
        <v>15</v>
      </c>
      <c r="E97" s="143" t="s">
        <v>391</v>
      </c>
      <c r="F97" s="143" t="s">
        <v>374</v>
      </c>
      <c r="G97" s="143" t="s">
        <v>253</v>
      </c>
      <c r="H97" s="143" t="s">
        <v>343</v>
      </c>
      <c r="I97" s="143" t="s">
        <v>244</v>
      </c>
      <c r="J97" s="143" t="s">
        <v>128</v>
      </c>
      <c r="K97" s="143" t="s">
        <v>128</v>
      </c>
      <c r="L97" s="143" t="s">
        <v>344</v>
      </c>
      <c r="M97" s="143" t="s">
        <v>19</v>
      </c>
      <c r="N97" s="143" t="s">
        <v>345</v>
      </c>
      <c r="O97" s="144" t="s">
        <v>413</v>
      </c>
      <c r="P97" s="146"/>
      <c r="Q97" s="146"/>
      <c r="R97" s="176">
        <v>745372</v>
      </c>
      <c r="S97" s="176">
        <v>745372</v>
      </c>
      <c r="T97" s="176">
        <v>745372</v>
      </c>
      <c r="U97" s="176">
        <v>745372</v>
      </c>
    </row>
    <row r="101" spans="1:21" x14ac:dyDescent="0.25">
      <c r="A101" s="143" t="s">
        <v>128</v>
      </c>
      <c r="B101" s="144" t="s">
        <v>128</v>
      </c>
      <c r="C101" s="145" t="s">
        <v>128</v>
      </c>
      <c r="D101" s="143" t="s">
        <v>128</v>
      </c>
      <c r="E101" s="143" t="s">
        <v>128</v>
      </c>
      <c r="F101" s="143" t="s">
        <v>128</v>
      </c>
      <c r="G101" s="143" t="s">
        <v>128</v>
      </c>
      <c r="H101" s="143" t="s">
        <v>128</v>
      </c>
      <c r="I101" s="143" t="s">
        <v>128</v>
      </c>
      <c r="J101" s="143" t="s">
        <v>128</v>
      </c>
      <c r="K101" s="143" t="s">
        <v>128</v>
      </c>
      <c r="L101" s="143" t="s">
        <v>128</v>
      </c>
      <c r="M101" s="143" t="s">
        <v>128</v>
      </c>
      <c r="N101" s="143" t="s">
        <v>128</v>
      </c>
      <c r="O101" s="144" t="s">
        <v>128</v>
      </c>
      <c r="P101" s="146" t="s">
        <v>128</v>
      </c>
      <c r="Q101" s="146" t="s">
        <v>128</v>
      </c>
      <c r="R101" s="173"/>
      <c r="S101" s="173"/>
      <c r="T101" s="173"/>
      <c r="U101" s="173"/>
    </row>
    <row r="102" spans="1:21" x14ac:dyDescent="0.25">
      <c r="R102" s="147"/>
      <c r="S102" s="147"/>
      <c r="T102" s="147"/>
      <c r="U102" s="147"/>
    </row>
    <row r="103" spans="1:21" x14ac:dyDescent="0.25">
      <c r="A103" s="143" t="s">
        <v>128</v>
      </c>
      <c r="B103" s="144" t="s">
        <v>128</v>
      </c>
      <c r="C103" s="145" t="s">
        <v>128</v>
      </c>
      <c r="D103" s="143" t="s">
        <v>128</v>
      </c>
      <c r="E103" s="143" t="s">
        <v>128</v>
      </c>
      <c r="F103" s="143" t="s">
        <v>128</v>
      </c>
      <c r="G103" s="143" t="s">
        <v>128</v>
      </c>
      <c r="H103" s="143" t="s">
        <v>128</v>
      </c>
      <c r="I103" s="143" t="s">
        <v>128</v>
      </c>
      <c r="J103" s="143" t="s">
        <v>128</v>
      </c>
      <c r="K103" s="143" t="s">
        <v>128</v>
      </c>
      <c r="L103" s="143" t="s">
        <v>128</v>
      </c>
      <c r="M103" s="143" t="s">
        <v>128</v>
      </c>
      <c r="N103" s="143" t="s">
        <v>128</v>
      </c>
      <c r="O103" s="144" t="s">
        <v>128</v>
      </c>
      <c r="P103" s="146" t="s">
        <v>128</v>
      </c>
      <c r="Q103" s="146" t="s">
        <v>128</v>
      </c>
      <c r="R103" s="147"/>
      <c r="S103" s="147"/>
      <c r="T103" s="147"/>
      <c r="U103" s="147"/>
    </row>
    <row r="104" spans="1:21" x14ac:dyDescent="0.25">
      <c r="R104" s="147"/>
      <c r="S104" s="147"/>
      <c r="T104" s="147"/>
      <c r="U104" s="147"/>
    </row>
    <row r="106" spans="1:21" x14ac:dyDescent="0.25">
      <c r="R106" s="165"/>
    </row>
  </sheetData>
  <autoFilter ref="A4:U97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showGridLines="0" workbookViewId="0">
      <selection activeCell="A40" sqref="A40"/>
    </sheetView>
  </sheetViews>
  <sheetFormatPr baseColWidth="10" defaultColWidth="11.5703125" defaultRowHeight="15" x14ac:dyDescent="0.25"/>
  <cols>
    <col min="1" max="1" width="13.42578125" style="142" customWidth="1"/>
    <col min="2" max="2" width="26.85546875" style="142" customWidth="1"/>
    <col min="3" max="3" width="21.5703125" style="142" customWidth="1"/>
    <col min="4" max="11" width="5.42578125" style="142" customWidth="1"/>
    <col min="12" max="12" width="9.7109375" style="142" customWidth="1"/>
    <col min="13" max="13" width="8.140625" style="142" customWidth="1"/>
    <col min="14" max="14" width="9.7109375" style="142" customWidth="1"/>
    <col min="15" max="15" width="27.7109375" style="142" customWidth="1"/>
    <col min="16" max="16" width="15.28515625" style="142" customWidth="1"/>
    <col min="17" max="17" width="17.7109375" style="142" customWidth="1"/>
    <col min="18" max="20" width="18.85546875" style="142" customWidth="1"/>
    <col min="21" max="21" width="0.28515625" style="142" customWidth="1"/>
    <col min="22" max="16384" width="11.5703125" style="142"/>
  </cols>
  <sheetData>
    <row r="1" spans="1:20" x14ac:dyDescent="0.25">
      <c r="A1" s="140" t="s">
        <v>311</v>
      </c>
      <c r="B1" s="140">
        <v>2017</v>
      </c>
      <c r="C1" s="141" t="s">
        <v>128</v>
      </c>
      <c r="D1" s="141" t="s">
        <v>128</v>
      </c>
      <c r="E1" s="141" t="s">
        <v>128</v>
      </c>
      <c r="F1" s="141" t="s">
        <v>128</v>
      </c>
      <c r="G1" s="141" t="s">
        <v>128</v>
      </c>
      <c r="H1" s="141" t="s">
        <v>128</v>
      </c>
      <c r="I1" s="141" t="s">
        <v>128</v>
      </c>
      <c r="J1" s="141" t="s">
        <v>128</v>
      </c>
      <c r="K1" s="141" t="s">
        <v>128</v>
      </c>
      <c r="L1" s="141" t="s">
        <v>128</v>
      </c>
      <c r="M1" s="141" t="s">
        <v>128</v>
      </c>
      <c r="N1" s="141" t="s">
        <v>128</v>
      </c>
      <c r="O1" s="141" t="s">
        <v>128</v>
      </c>
      <c r="P1" s="141" t="s">
        <v>128</v>
      </c>
      <c r="Q1" s="141" t="s">
        <v>128</v>
      </c>
      <c r="R1" s="141" t="s">
        <v>128</v>
      </c>
      <c r="S1" s="141" t="s">
        <v>128</v>
      </c>
      <c r="T1" s="141" t="s">
        <v>128</v>
      </c>
    </row>
    <row r="2" spans="1:20" x14ac:dyDescent="0.25">
      <c r="A2" s="140" t="s">
        <v>312</v>
      </c>
      <c r="B2" s="140" t="s">
        <v>397</v>
      </c>
      <c r="C2" s="141" t="s">
        <v>128</v>
      </c>
      <c r="D2" s="141" t="s">
        <v>128</v>
      </c>
      <c r="E2" s="141" t="s">
        <v>128</v>
      </c>
      <c r="F2" s="141" t="s">
        <v>128</v>
      </c>
      <c r="G2" s="141" t="s">
        <v>128</v>
      </c>
      <c r="H2" s="141" t="s">
        <v>128</v>
      </c>
      <c r="I2" s="141" t="s">
        <v>128</v>
      </c>
      <c r="J2" s="141" t="s">
        <v>128</v>
      </c>
      <c r="K2" s="141" t="s">
        <v>128</v>
      </c>
      <c r="L2" s="141" t="s">
        <v>128</v>
      </c>
      <c r="M2" s="141" t="s">
        <v>128</v>
      </c>
      <c r="N2" s="141" t="s">
        <v>128</v>
      </c>
      <c r="O2" s="141" t="s">
        <v>128</v>
      </c>
      <c r="P2" s="141" t="s">
        <v>128</v>
      </c>
      <c r="Q2" s="141" t="s">
        <v>128</v>
      </c>
      <c r="R2" s="141" t="s">
        <v>128</v>
      </c>
      <c r="S2" s="141" t="s">
        <v>128</v>
      </c>
      <c r="T2" s="141" t="s">
        <v>128</v>
      </c>
    </row>
    <row r="3" spans="1:20" x14ac:dyDescent="0.25">
      <c r="A3" s="140" t="s">
        <v>314</v>
      </c>
      <c r="B3" s="140" t="s">
        <v>445</v>
      </c>
      <c r="C3" s="141" t="s">
        <v>128</v>
      </c>
      <c r="D3" s="141" t="s">
        <v>128</v>
      </c>
      <c r="E3" s="141" t="s">
        <v>128</v>
      </c>
      <c r="F3" s="141" t="s">
        <v>128</v>
      </c>
      <c r="G3" s="141" t="s">
        <v>128</v>
      </c>
      <c r="H3" s="141" t="s">
        <v>128</v>
      </c>
      <c r="I3" s="141" t="s">
        <v>128</v>
      </c>
      <c r="J3" s="141" t="s">
        <v>128</v>
      </c>
      <c r="K3" s="141" t="s">
        <v>128</v>
      </c>
      <c r="L3" s="141" t="s">
        <v>128</v>
      </c>
      <c r="M3" s="141" t="s">
        <v>128</v>
      </c>
      <c r="N3" s="141" t="s">
        <v>128</v>
      </c>
      <c r="O3" s="141" t="s">
        <v>128</v>
      </c>
      <c r="P3" s="141" t="s">
        <v>128</v>
      </c>
      <c r="Q3" s="141" t="s">
        <v>128</v>
      </c>
      <c r="R3" s="141" t="s">
        <v>128</v>
      </c>
      <c r="S3" s="141" t="s">
        <v>128</v>
      </c>
      <c r="T3" s="141" t="s">
        <v>128</v>
      </c>
    </row>
    <row r="4" spans="1:20" ht="24" x14ac:dyDescent="0.25">
      <c r="A4" s="140" t="s">
        <v>315</v>
      </c>
      <c r="B4" s="140" t="s">
        <v>316</v>
      </c>
      <c r="C4" s="140" t="s">
        <v>317</v>
      </c>
      <c r="D4" s="140" t="s">
        <v>318</v>
      </c>
      <c r="E4" s="140" t="s">
        <v>3</v>
      </c>
      <c r="F4" s="140" t="s">
        <v>319</v>
      </c>
      <c r="G4" s="140" t="s">
        <v>320</v>
      </c>
      <c r="H4" s="140" t="s">
        <v>321</v>
      </c>
      <c r="I4" s="140" t="s">
        <v>322</v>
      </c>
      <c r="J4" s="140" t="s">
        <v>323</v>
      </c>
      <c r="K4" s="140" t="s">
        <v>324</v>
      </c>
      <c r="L4" s="140" t="s">
        <v>325</v>
      </c>
      <c r="M4" s="140" t="s">
        <v>326</v>
      </c>
      <c r="N4" s="140" t="s">
        <v>327</v>
      </c>
      <c r="O4" s="140" t="s">
        <v>328</v>
      </c>
      <c r="P4" s="140" t="s">
        <v>424</v>
      </c>
      <c r="Q4" s="140" t="s">
        <v>425</v>
      </c>
      <c r="R4" s="140" t="s">
        <v>337</v>
      </c>
      <c r="S4" s="140" t="s">
        <v>338</v>
      </c>
      <c r="T4" s="140" t="s">
        <v>339</v>
      </c>
    </row>
    <row r="5" spans="1:20" ht="33.75" x14ac:dyDescent="0.25">
      <c r="A5" s="143" t="s">
        <v>340</v>
      </c>
      <c r="B5" s="144" t="s">
        <v>341</v>
      </c>
      <c r="C5" s="145" t="s">
        <v>350</v>
      </c>
      <c r="D5" s="143" t="s">
        <v>150</v>
      </c>
      <c r="E5" s="143" t="s">
        <v>42</v>
      </c>
      <c r="F5" s="143" t="s">
        <v>343</v>
      </c>
      <c r="G5" s="143" t="s">
        <v>42</v>
      </c>
      <c r="H5" s="143" t="s">
        <v>244</v>
      </c>
      <c r="I5" s="143"/>
      <c r="J5" s="143"/>
      <c r="K5" s="143"/>
      <c r="L5" s="143" t="s">
        <v>344</v>
      </c>
      <c r="M5" s="143" t="s">
        <v>19</v>
      </c>
      <c r="N5" s="143" t="s">
        <v>345</v>
      </c>
      <c r="O5" s="144" t="s">
        <v>245</v>
      </c>
      <c r="P5" s="146"/>
      <c r="Q5" s="146"/>
      <c r="R5" s="147">
        <v>5180447</v>
      </c>
      <c r="S5" s="147">
        <v>5180447</v>
      </c>
      <c r="T5" s="147">
        <v>5180447</v>
      </c>
    </row>
    <row r="6" spans="1:20" ht="22.5" x14ac:dyDescent="0.25">
      <c r="A6" s="143" t="s">
        <v>340</v>
      </c>
      <c r="B6" s="144" t="s">
        <v>341</v>
      </c>
      <c r="C6" s="145" t="s">
        <v>351</v>
      </c>
      <c r="D6" s="143" t="s">
        <v>150</v>
      </c>
      <c r="E6" s="143" t="s">
        <v>42</v>
      </c>
      <c r="F6" s="143" t="s">
        <v>343</v>
      </c>
      <c r="G6" s="143" t="s">
        <v>237</v>
      </c>
      <c r="H6" s="143"/>
      <c r="I6" s="143"/>
      <c r="J6" s="143"/>
      <c r="K6" s="143"/>
      <c r="L6" s="143" t="s">
        <v>344</v>
      </c>
      <c r="M6" s="143" t="s">
        <v>19</v>
      </c>
      <c r="N6" s="143" t="s">
        <v>345</v>
      </c>
      <c r="O6" s="144" t="s">
        <v>18</v>
      </c>
      <c r="P6" s="146"/>
      <c r="Q6" s="146"/>
      <c r="R6" s="147">
        <v>123358145</v>
      </c>
      <c r="S6" s="147">
        <v>123358145</v>
      </c>
      <c r="T6" s="147">
        <v>123358145</v>
      </c>
    </row>
    <row r="7" spans="1:20" ht="22.5" x14ac:dyDescent="0.25">
      <c r="A7" s="143" t="s">
        <v>340</v>
      </c>
      <c r="B7" s="144" t="s">
        <v>341</v>
      </c>
      <c r="C7" s="145" t="s">
        <v>359</v>
      </c>
      <c r="D7" s="143" t="s">
        <v>150</v>
      </c>
      <c r="E7" s="143" t="s">
        <v>237</v>
      </c>
      <c r="F7" s="143" t="s">
        <v>343</v>
      </c>
      <c r="G7" s="143" t="s">
        <v>235</v>
      </c>
      <c r="H7" s="143"/>
      <c r="I7" s="143"/>
      <c r="J7" s="143"/>
      <c r="K7" s="143"/>
      <c r="L7" s="143" t="s">
        <v>344</v>
      </c>
      <c r="M7" s="143" t="s">
        <v>19</v>
      </c>
      <c r="N7" s="143" t="s">
        <v>345</v>
      </c>
      <c r="O7" s="144" t="s">
        <v>22</v>
      </c>
      <c r="P7" s="146"/>
      <c r="Q7" s="146"/>
      <c r="R7" s="147">
        <v>537356652</v>
      </c>
      <c r="S7" s="147">
        <v>537356652</v>
      </c>
      <c r="T7" s="147">
        <v>537356652</v>
      </c>
    </row>
    <row r="8" spans="1:20" ht="22.5" x14ac:dyDescent="0.25">
      <c r="A8" s="143" t="s">
        <v>340</v>
      </c>
      <c r="B8" s="144" t="s">
        <v>341</v>
      </c>
      <c r="C8" s="145" t="s">
        <v>224</v>
      </c>
      <c r="D8" s="143" t="s">
        <v>150</v>
      </c>
      <c r="E8" s="143" t="s">
        <v>246</v>
      </c>
      <c r="F8" s="143" t="s">
        <v>252</v>
      </c>
      <c r="G8" s="143" t="s">
        <v>42</v>
      </c>
      <c r="H8" s="143" t="s">
        <v>42</v>
      </c>
      <c r="I8" s="143"/>
      <c r="J8" s="143"/>
      <c r="K8" s="143"/>
      <c r="L8" s="143" t="s">
        <v>344</v>
      </c>
      <c r="M8" s="143" t="s">
        <v>19</v>
      </c>
      <c r="N8" s="143" t="s">
        <v>345</v>
      </c>
      <c r="O8" s="144" t="s">
        <v>132</v>
      </c>
      <c r="P8" s="146"/>
      <c r="Q8" s="146"/>
      <c r="R8" s="147">
        <v>24777600</v>
      </c>
      <c r="S8" s="147">
        <v>24777600</v>
      </c>
      <c r="T8" s="147">
        <v>24777600</v>
      </c>
    </row>
    <row r="9" spans="1:20" ht="22.5" x14ac:dyDescent="0.25">
      <c r="A9" s="143" t="s">
        <v>340</v>
      </c>
      <c r="B9" s="144" t="s">
        <v>341</v>
      </c>
      <c r="C9" s="145" t="s">
        <v>370</v>
      </c>
      <c r="D9" s="143" t="s">
        <v>150</v>
      </c>
      <c r="E9" s="143" t="s">
        <v>239</v>
      </c>
      <c r="F9" s="143" t="s">
        <v>42</v>
      </c>
      <c r="G9" s="143" t="s">
        <v>237</v>
      </c>
      <c r="H9" s="143" t="s">
        <v>42</v>
      </c>
      <c r="I9" s="143"/>
      <c r="J9" s="143"/>
      <c r="K9" s="143"/>
      <c r="L9" s="143" t="s">
        <v>344</v>
      </c>
      <c r="M9" s="143" t="s">
        <v>19</v>
      </c>
      <c r="N9" s="143" t="s">
        <v>345</v>
      </c>
      <c r="O9" s="144" t="s">
        <v>25</v>
      </c>
      <c r="P9" s="146"/>
      <c r="Q9" s="146"/>
      <c r="R9" s="147">
        <v>4318626134</v>
      </c>
      <c r="S9" s="147">
        <v>4318626134</v>
      </c>
      <c r="T9" s="147">
        <v>4318626134</v>
      </c>
    </row>
    <row r="10" spans="1:20" ht="33.75" x14ac:dyDescent="0.25">
      <c r="A10" s="143" t="s">
        <v>340</v>
      </c>
      <c r="B10" s="144" t="s">
        <v>341</v>
      </c>
      <c r="C10" s="145" t="s">
        <v>307</v>
      </c>
      <c r="D10" s="143" t="s">
        <v>15</v>
      </c>
      <c r="E10" s="143" t="s">
        <v>375</v>
      </c>
      <c r="F10" s="143" t="s">
        <v>374</v>
      </c>
      <c r="G10" s="143" t="s">
        <v>237</v>
      </c>
      <c r="H10" s="143" t="s">
        <v>128</v>
      </c>
      <c r="I10" s="143" t="s">
        <v>128</v>
      </c>
      <c r="J10" s="143" t="s">
        <v>128</v>
      </c>
      <c r="K10" s="143" t="s">
        <v>128</v>
      </c>
      <c r="L10" s="143" t="s">
        <v>344</v>
      </c>
      <c r="M10" s="143" t="s">
        <v>19</v>
      </c>
      <c r="N10" s="143" t="s">
        <v>345</v>
      </c>
      <c r="O10" s="144" t="s">
        <v>308</v>
      </c>
      <c r="P10" s="146"/>
      <c r="Q10" s="146"/>
      <c r="R10" s="147">
        <v>4545358929</v>
      </c>
      <c r="S10" s="147">
        <v>4545358929</v>
      </c>
      <c r="T10" s="147">
        <v>4545358929</v>
      </c>
    </row>
    <row r="11" spans="1:20" ht="56.25" x14ac:dyDescent="0.25">
      <c r="A11" s="143" t="s">
        <v>340</v>
      </c>
      <c r="B11" s="144" t="s">
        <v>341</v>
      </c>
      <c r="C11" s="145" t="s">
        <v>300</v>
      </c>
      <c r="D11" s="143" t="s">
        <v>15</v>
      </c>
      <c r="E11" s="143" t="s">
        <v>384</v>
      </c>
      <c r="F11" s="143" t="s">
        <v>374</v>
      </c>
      <c r="G11" s="143" t="s">
        <v>42</v>
      </c>
      <c r="H11" s="143"/>
      <c r="I11" s="143"/>
      <c r="J11" s="143"/>
      <c r="K11" s="143"/>
      <c r="L11" s="143" t="s">
        <v>344</v>
      </c>
      <c r="M11" s="143" t="s">
        <v>19</v>
      </c>
      <c r="N11" s="143" t="s">
        <v>345</v>
      </c>
      <c r="O11" s="144" t="s">
        <v>403</v>
      </c>
      <c r="P11" s="146"/>
      <c r="Q11" s="146"/>
      <c r="R11" s="147">
        <v>315874141</v>
      </c>
      <c r="S11" s="147">
        <v>315874141</v>
      </c>
      <c r="T11" s="147">
        <v>315874141</v>
      </c>
    </row>
    <row r="12" spans="1:20" ht="45" x14ac:dyDescent="0.25">
      <c r="A12" s="143" t="s">
        <v>340</v>
      </c>
      <c r="B12" s="144" t="s">
        <v>341</v>
      </c>
      <c r="C12" s="145" t="s">
        <v>419</v>
      </c>
      <c r="D12" s="143" t="s">
        <v>15</v>
      </c>
      <c r="E12" s="143" t="s">
        <v>391</v>
      </c>
      <c r="F12" s="143" t="s">
        <v>374</v>
      </c>
      <c r="G12" s="143" t="s">
        <v>252</v>
      </c>
      <c r="H12" s="143" t="s">
        <v>128</v>
      </c>
      <c r="I12" s="143" t="s">
        <v>128</v>
      </c>
      <c r="J12" s="143" t="s">
        <v>128</v>
      </c>
      <c r="K12" s="143" t="s">
        <v>128</v>
      </c>
      <c r="L12" s="143" t="s">
        <v>344</v>
      </c>
      <c r="M12" s="143" t="s">
        <v>366</v>
      </c>
      <c r="N12" s="143" t="s">
        <v>345</v>
      </c>
      <c r="O12" s="144" t="s">
        <v>404</v>
      </c>
      <c r="P12" s="146"/>
      <c r="Q12" s="146"/>
      <c r="R12" s="147">
        <v>386305277</v>
      </c>
      <c r="S12" s="147">
        <v>386305277</v>
      </c>
      <c r="T12" s="147">
        <v>386305277</v>
      </c>
    </row>
    <row r="13" spans="1:20" ht="45" x14ac:dyDescent="0.25">
      <c r="A13" s="143" t="s">
        <v>340</v>
      </c>
      <c r="B13" s="144" t="s">
        <v>341</v>
      </c>
      <c r="C13" s="145" t="s">
        <v>446</v>
      </c>
      <c r="D13" s="143" t="s">
        <v>15</v>
      </c>
      <c r="E13" s="143" t="s">
        <v>391</v>
      </c>
      <c r="F13" s="143" t="s">
        <v>374</v>
      </c>
      <c r="G13" s="143" t="s">
        <v>253</v>
      </c>
      <c r="H13" s="143" t="s">
        <v>128</v>
      </c>
      <c r="I13" s="143" t="s">
        <v>128</v>
      </c>
      <c r="J13" s="143" t="s">
        <v>128</v>
      </c>
      <c r="K13" s="143" t="s">
        <v>128</v>
      </c>
      <c r="L13" s="143" t="s">
        <v>344</v>
      </c>
      <c r="M13" s="143" t="s">
        <v>19</v>
      </c>
      <c r="N13" s="143" t="s">
        <v>345</v>
      </c>
      <c r="O13" s="144" t="s">
        <v>405</v>
      </c>
      <c r="P13" s="146"/>
      <c r="Q13" s="146"/>
      <c r="R13" s="147">
        <v>4889000000</v>
      </c>
      <c r="S13" s="147">
        <v>4889000000</v>
      </c>
      <c r="T13" s="147">
        <v>4889000000</v>
      </c>
    </row>
    <row r="14" spans="1:20" ht="22.5" x14ac:dyDescent="0.25">
      <c r="A14" s="143" t="s">
        <v>340</v>
      </c>
      <c r="B14" s="144" t="s">
        <v>341</v>
      </c>
      <c r="C14" s="145" t="s">
        <v>169</v>
      </c>
      <c r="D14" s="143" t="s">
        <v>150</v>
      </c>
      <c r="E14" s="143" t="s">
        <v>42</v>
      </c>
      <c r="F14" s="143" t="s">
        <v>343</v>
      </c>
      <c r="G14" s="143" t="s">
        <v>42</v>
      </c>
      <c r="H14" s="143" t="s">
        <v>244</v>
      </c>
      <c r="I14" s="143" t="s">
        <v>42</v>
      </c>
      <c r="J14" s="143"/>
      <c r="K14" s="143"/>
      <c r="L14" s="143" t="s">
        <v>344</v>
      </c>
      <c r="M14" s="143" t="s">
        <v>19</v>
      </c>
      <c r="N14" s="143" t="s">
        <v>345</v>
      </c>
      <c r="O14" s="144" t="s">
        <v>247</v>
      </c>
      <c r="P14" s="146"/>
      <c r="Q14" s="146"/>
      <c r="R14" s="147">
        <v>5180447</v>
      </c>
      <c r="S14" s="147">
        <v>5180447</v>
      </c>
      <c r="T14" s="147">
        <v>5180447</v>
      </c>
    </row>
    <row r="15" spans="1:20" ht="22.5" x14ac:dyDescent="0.25">
      <c r="A15" s="143" t="s">
        <v>340</v>
      </c>
      <c r="B15" s="144" t="s">
        <v>341</v>
      </c>
      <c r="C15" s="145" t="s">
        <v>171</v>
      </c>
      <c r="D15" s="143" t="s">
        <v>150</v>
      </c>
      <c r="E15" s="143" t="s">
        <v>42</v>
      </c>
      <c r="F15" s="143" t="s">
        <v>343</v>
      </c>
      <c r="G15" s="143" t="s">
        <v>237</v>
      </c>
      <c r="H15" s="143" t="s">
        <v>134</v>
      </c>
      <c r="I15" s="143"/>
      <c r="J15" s="143"/>
      <c r="K15" s="143"/>
      <c r="L15" s="143" t="s">
        <v>344</v>
      </c>
      <c r="M15" s="143" t="s">
        <v>19</v>
      </c>
      <c r="N15" s="143" t="s">
        <v>345</v>
      </c>
      <c r="O15" s="144" t="s">
        <v>26</v>
      </c>
      <c r="P15" s="146"/>
      <c r="Q15" s="146"/>
      <c r="R15" s="147">
        <v>112260910</v>
      </c>
      <c r="S15" s="147">
        <v>112260910</v>
      </c>
      <c r="T15" s="147">
        <v>112260910</v>
      </c>
    </row>
    <row r="16" spans="1:20" ht="22.5" x14ac:dyDescent="0.25">
      <c r="A16" s="143" t="s">
        <v>340</v>
      </c>
      <c r="B16" s="144" t="s">
        <v>341</v>
      </c>
      <c r="C16" s="145" t="s">
        <v>172</v>
      </c>
      <c r="D16" s="143" t="s">
        <v>150</v>
      </c>
      <c r="E16" s="143" t="s">
        <v>42</v>
      </c>
      <c r="F16" s="143" t="s">
        <v>343</v>
      </c>
      <c r="G16" s="143" t="s">
        <v>237</v>
      </c>
      <c r="H16" s="143" t="s">
        <v>249</v>
      </c>
      <c r="I16" s="143"/>
      <c r="J16" s="143"/>
      <c r="K16" s="143"/>
      <c r="L16" s="143" t="s">
        <v>344</v>
      </c>
      <c r="M16" s="143" t="s">
        <v>19</v>
      </c>
      <c r="N16" s="143" t="s">
        <v>345</v>
      </c>
      <c r="O16" s="144" t="s">
        <v>250</v>
      </c>
      <c r="P16" s="146"/>
      <c r="Q16" s="146"/>
      <c r="R16" s="147">
        <v>11097235</v>
      </c>
      <c r="S16" s="147">
        <v>11097235</v>
      </c>
      <c r="T16" s="147">
        <v>11097235</v>
      </c>
    </row>
    <row r="17" spans="1:20" ht="22.5" x14ac:dyDescent="0.25">
      <c r="A17" s="143" t="s">
        <v>340</v>
      </c>
      <c r="B17" s="144" t="s">
        <v>341</v>
      </c>
      <c r="C17" s="145" t="s">
        <v>197</v>
      </c>
      <c r="D17" s="143" t="s">
        <v>150</v>
      </c>
      <c r="E17" s="143" t="s">
        <v>237</v>
      </c>
      <c r="F17" s="143" t="s">
        <v>343</v>
      </c>
      <c r="G17" s="143" t="s">
        <v>235</v>
      </c>
      <c r="H17" s="143" t="s">
        <v>235</v>
      </c>
      <c r="I17" s="143" t="s">
        <v>288</v>
      </c>
      <c r="J17" s="143"/>
      <c r="K17" s="143"/>
      <c r="L17" s="143" t="s">
        <v>344</v>
      </c>
      <c r="M17" s="143" t="s">
        <v>19</v>
      </c>
      <c r="N17" s="143" t="s">
        <v>345</v>
      </c>
      <c r="O17" s="144" t="s">
        <v>137</v>
      </c>
      <c r="P17" s="146"/>
      <c r="Q17" s="146"/>
      <c r="R17" s="147">
        <v>9503799</v>
      </c>
      <c r="S17" s="147">
        <v>9503799</v>
      </c>
      <c r="T17" s="147">
        <v>9503799</v>
      </c>
    </row>
    <row r="18" spans="1:20" ht="22.5" x14ac:dyDescent="0.25">
      <c r="A18" s="143" t="s">
        <v>340</v>
      </c>
      <c r="B18" s="144" t="s">
        <v>341</v>
      </c>
      <c r="C18" s="145" t="s">
        <v>198</v>
      </c>
      <c r="D18" s="143" t="s">
        <v>150</v>
      </c>
      <c r="E18" s="143" t="s">
        <v>237</v>
      </c>
      <c r="F18" s="143" t="s">
        <v>343</v>
      </c>
      <c r="G18" s="143" t="s">
        <v>235</v>
      </c>
      <c r="H18" s="143" t="s">
        <v>235</v>
      </c>
      <c r="I18" s="143" t="s">
        <v>360</v>
      </c>
      <c r="J18" s="143"/>
      <c r="K18" s="143"/>
      <c r="L18" s="143" t="s">
        <v>344</v>
      </c>
      <c r="M18" s="143" t="s">
        <v>19</v>
      </c>
      <c r="N18" s="143" t="s">
        <v>345</v>
      </c>
      <c r="O18" s="144" t="s">
        <v>138</v>
      </c>
      <c r="P18" s="146"/>
      <c r="Q18" s="146"/>
      <c r="R18" s="147">
        <v>38054</v>
      </c>
      <c r="S18" s="147">
        <v>38054</v>
      </c>
      <c r="T18" s="147">
        <v>38054</v>
      </c>
    </row>
    <row r="19" spans="1:20" ht="22.5" x14ac:dyDescent="0.25">
      <c r="A19" s="143" t="s">
        <v>340</v>
      </c>
      <c r="B19" s="144" t="s">
        <v>341</v>
      </c>
      <c r="C19" s="145" t="s">
        <v>199</v>
      </c>
      <c r="D19" s="143" t="s">
        <v>150</v>
      </c>
      <c r="E19" s="143" t="s">
        <v>237</v>
      </c>
      <c r="F19" s="143" t="s">
        <v>343</v>
      </c>
      <c r="G19" s="143" t="s">
        <v>235</v>
      </c>
      <c r="H19" s="143" t="s">
        <v>235</v>
      </c>
      <c r="I19" s="143" t="s">
        <v>361</v>
      </c>
      <c r="J19" s="143"/>
      <c r="K19" s="143"/>
      <c r="L19" s="143" t="s">
        <v>344</v>
      </c>
      <c r="M19" s="143" t="s">
        <v>19</v>
      </c>
      <c r="N19" s="143" t="s">
        <v>345</v>
      </c>
      <c r="O19" s="144" t="s">
        <v>139</v>
      </c>
      <c r="P19" s="146"/>
      <c r="Q19" s="146"/>
      <c r="R19" s="147">
        <v>19734763</v>
      </c>
      <c r="S19" s="147">
        <v>19734763</v>
      </c>
      <c r="T19" s="147">
        <v>19734763</v>
      </c>
    </row>
    <row r="20" spans="1:20" ht="22.5" x14ac:dyDescent="0.25">
      <c r="A20" s="143" t="s">
        <v>340</v>
      </c>
      <c r="B20" s="144" t="s">
        <v>341</v>
      </c>
      <c r="C20" s="145" t="s">
        <v>200</v>
      </c>
      <c r="D20" s="143" t="s">
        <v>150</v>
      </c>
      <c r="E20" s="143" t="s">
        <v>237</v>
      </c>
      <c r="F20" s="143" t="s">
        <v>343</v>
      </c>
      <c r="G20" s="143" t="s">
        <v>235</v>
      </c>
      <c r="H20" s="143" t="s">
        <v>235</v>
      </c>
      <c r="I20" s="143" t="s">
        <v>362</v>
      </c>
      <c r="J20" s="143"/>
      <c r="K20" s="143"/>
      <c r="L20" s="143" t="s">
        <v>344</v>
      </c>
      <c r="M20" s="143" t="s">
        <v>19</v>
      </c>
      <c r="N20" s="143" t="s">
        <v>345</v>
      </c>
      <c r="O20" s="144" t="s">
        <v>269</v>
      </c>
      <c r="P20" s="146"/>
      <c r="Q20" s="146"/>
      <c r="R20" s="147">
        <v>4896221</v>
      </c>
      <c r="S20" s="147">
        <v>4896221</v>
      </c>
      <c r="T20" s="147">
        <v>4896221</v>
      </c>
    </row>
    <row r="21" spans="1:20" ht="22.5" x14ac:dyDescent="0.25">
      <c r="A21" s="143" t="s">
        <v>340</v>
      </c>
      <c r="B21" s="144" t="s">
        <v>341</v>
      </c>
      <c r="C21" s="145" t="s">
        <v>203</v>
      </c>
      <c r="D21" s="143" t="s">
        <v>150</v>
      </c>
      <c r="E21" s="143" t="s">
        <v>237</v>
      </c>
      <c r="F21" s="143" t="s">
        <v>343</v>
      </c>
      <c r="G21" s="143" t="s">
        <v>235</v>
      </c>
      <c r="H21" s="143" t="s">
        <v>239</v>
      </c>
      <c r="I21" s="143" t="s">
        <v>42</v>
      </c>
      <c r="J21" s="143"/>
      <c r="K21" s="143"/>
      <c r="L21" s="143" t="s">
        <v>344</v>
      </c>
      <c r="M21" s="143" t="s">
        <v>19</v>
      </c>
      <c r="N21" s="143" t="s">
        <v>345</v>
      </c>
      <c r="O21" s="144" t="s">
        <v>141</v>
      </c>
      <c r="P21" s="146"/>
      <c r="Q21" s="146"/>
      <c r="R21" s="147">
        <v>1850000</v>
      </c>
      <c r="S21" s="147">
        <v>1850000</v>
      </c>
      <c r="T21" s="147">
        <v>1850000</v>
      </c>
    </row>
    <row r="22" spans="1:20" ht="22.5" x14ac:dyDescent="0.25">
      <c r="A22" s="143" t="s">
        <v>340</v>
      </c>
      <c r="B22" s="144" t="s">
        <v>341</v>
      </c>
      <c r="C22" s="145" t="s">
        <v>208</v>
      </c>
      <c r="D22" s="143" t="s">
        <v>150</v>
      </c>
      <c r="E22" s="143" t="s">
        <v>237</v>
      </c>
      <c r="F22" s="143" t="s">
        <v>343</v>
      </c>
      <c r="G22" s="143" t="s">
        <v>235</v>
      </c>
      <c r="H22" s="143" t="s">
        <v>239</v>
      </c>
      <c r="I22" s="143" t="s">
        <v>363</v>
      </c>
      <c r="J22" s="143"/>
      <c r="K22" s="143"/>
      <c r="L22" s="143" t="s">
        <v>344</v>
      </c>
      <c r="M22" s="143" t="s">
        <v>19</v>
      </c>
      <c r="N22" s="143" t="s">
        <v>345</v>
      </c>
      <c r="O22" s="144" t="s">
        <v>146</v>
      </c>
      <c r="P22" s="146"/>
      <c r="Q22" s="146"/>
      <c r="R22" s="147">
        <v>18495743</v>
      </c>
      <c r="S22" s="147">
        <v>18495743</v>
      </c>
      <c r="T22" s="147">
        <v>18495743</v>
      </c>
    </row>
    <row r="23" spans="1:20" ht="22.5" x14ac:dyDescent="0.25">
      <c r="A23" s="143" t="s">
        <v>340</v>
      </c>
      <c r="B23" s="144" t="s">
        <v>341</v>
      </c>
      <c r="C23" s="145" t="s">
        <v>194</v>
      </c>
      <c r="D23" s="143" t="s">
        <v>150</v>
      </c>
      <c r="E23" s="143" t="s">
        <v>237</v>
      </c>
      <c r="F23" s="143" t="s">
        <v>343</v>
      </c>
      <c r="G23" s="143" t="s">
        <v>235</v>
      </c>
      <c r="H23" s="143" t="s">
        <v>366</v>
      </c>
      <c r="I23" s="143" t="s">
        <v>235</v>
      </c>
      <c r="J23" s="143"/>
      <c r="K23" s="143"/>
      <c r="L23" s="143" t="s">
        <v>344</v>
      </c>
      <c r="M23" s="143" t="s">
        <v>19</v>
      </c>
      <c r="N23" s="143" t="s">
        <v>345</v>
      </c>
      <c r="O23" s="144" t="s">
        <v>267</v>
      </c>
      <c r="P23" s="146"/>
      <c r="Q23" s="146"/>
      <c r="R23" s="147">
        <v>208812023</v>
      </c>
      <c r="S23" s="147">
        <v>208812023</v>
      </c>
      <c r="T23" s="147">
        <v>208812023</v>
      </c>
    </row>
    <row r="24" spans="1:20" ht="22.5" x14ac:dyDescent="0.25">
      <c r="A24" s="143" t="s">
        <v>340</v>
      </c>
      <c r="B24" s="144" t="s">
        <v>341</v>
      </c>
      <c r="C24" s="145" t="s">
        <v>195</v>
      </c>
      <c r="D24" s="143" t="s">
        <v>150</v>
      </c>
      <c r="E24" s="143" t="s">
        <v>237</v>
      </c>
      <c r="F24" s="143" t="s">
        <v>343</v>
      </c>
      <c r="G24" s="143" t="s">
        <v>235</v>
      </c>
      <c r="H24" s="143" t="s">
        <v>366</v>
      </c>
      <c r="I24" s="143" t="s">
        <v>239</v>
      </c>
      <c r="J24" s="143"/>
      <c r="K24" s="143"/>
      <c r="L24" s="143" t="s">
        <v>344</v>
      </c>
      <c r="M24" s="143" t="s">
        <v>19</v>
      </c>
      <c r="N24" s="143" t="s">
        <v>345</v>
      </c>
      <c r="O24" s="144" t="s">
        <v>268</v>
      </c>
      <c r="P24" s="146"/>
      <c r="Q24" s="146"/>
      <c r="R24" s="147">
        <v>78955075</v>
      </c>
      <c r="S24" s="147">
        <v>78955075</v>
      </c>
      <c r="T24" s="147">
        <v>78955075</v>
      </c>
    </row>
    <row r="25" spans="1:20" ht="22.5" x14ac:dyDescent="0.25">
      <c r="A25" s="143" t="s">
        <v>340</v>
      </c>
      <c r="B25" s="144" t="s">
        <v>341</v>
      </c>
      <c r="C25" s="145" t="s">
        <v>202</v>
      </c>
      <c r="D25" s="143" t="s">
        <v>150</v>
      </c>
      <c r="E25" s="143" t="s">
        <v>237</v>
      </c>
      <c r="F25" s="143" t="s">
        <v>343</v>
      </c>
      <c r="G25" s="143" t="s">
        <v>235</v>
      </c>
      <c r="H25" s="143" t="s">
        <v>368</v>
      </c>
      <c r="I25" s="143" t="s">
        <v>364</v>
      </c>
      <c r="J25" s="143"/>
      <c r="K25" s="143"/>
      <c r="L25" s="143" t="s">
        <v>344</v>
      </c>
      <c r="M25" s="143" t="s">
        <v>19</v>
      </c>
      <c r="N25" s="143" t="s">
        <v>345</v>
      </c>
      <c r="O25" s="144" t="s">
        <v>151</v>
      </c>
      <c r="P25" s="146"/>
      <c r="Q25" s="146"/>
      <c r="R25" s="147">
        <v>195070974</v>
      </c>
      <c r="S25" s="147">
        <v>195070974</v>
      </c>
      <c r="T25" s="147">
        <v>195070974</v>
      </c>
    </row>
    <row r="26" spans="1:20" ht="22.5" x14ac:dyDescent="0.25">
      <c r="A26" s="143" t="s">
        <v>340</v>
      </c>
      <c r="B26" s="144" t="s">
        <v>341</v>
      </c>
      <c r="C26" s="145" t="s">
        <v>406</v>
      </c>
      <c r="D26" s="143" t="s">
        <v>150</v>
      </c>
      <c r="E26" s="143" t="s">
        <v>246</v>
      </c>
      <c r="F26" s="143" t="s">
        <v>252</v>
      </c>
      <c r="G26" s="143" t="s">
        <v>42</v>
      </c>
      <c r="H26" s="143" t="s">
        <v>42</v>
      </c>
      <c r="I26" s="143" t="s">
        <v>42</v>
      </c>
      <c r="J26" s="143"/>
      <c r="K26" s="143"/>
      <c r="L26" s="143" t="s">
        <v>344</v>
      </c>
      <c r="M26" s="143" t="s">
        <v>19</v>
      </c>
      <c r="N26" s="143" t="s">
        <v>345</v>
      </c>
      <c r="O26" s="144" t="s">
        <v>407</v>
      </c>
      <c r="P26" s="146"/>
      <c r="Q26" s="146"/>
      <c r="R26" s="147">
        <v>24777600</v>
      </c>
      <c r="S26" s="147">
        <v>24777600</v>
      </c>
      <c r="T26" s="147">
        <v>24777600</v>
      </c>
    </row>
    <row r="27" spans="1:20" ht="22.5" x14ac:dyDescent="0.25">
      <c r="A27" s="143" t="s">
        <v>340</v>
      </c>
      <c r="B27" s="144" t="s">
        <v>341</v>
      </c>
      <c r="C27" s="145" t="s">
        <v>225</v>
      </c>
      <c r="D27" s="143" t="s">
        <v>150</v>
      </c>
      <c r="E27" s="143" t="s">
        <v>239</v>
      </c>
      <c r="F27" s="143" t="s">
        <v>42</v>
      </c>
      <c r="G27" s="143" t="s">
        <v>237</v>
      </c>
      <c r="H27" s="143" t="s">
        <v>42</v>
      </c>
      <c r="I27" s="143" t="s">
        <v>343</v>
      </c>
      <c r="J27" s="143" t="s">
        <v>252</v>
      </c>
      <c r="K27" s="143"/>
      <c r="L27" s="143" t="s">
        <v>344</v>
      </c>
      <c r="M27" s="143" t="s">
        <v>19</v>
      </c>
      <c r="N27" s="143" t="s">
        <v>345</v>
      </c>
      <c r="O27" s="144" t="s">
        <v>26</v>
      </c>
      <c r="P27" s="146"/>
      <c r="Q27" s="146"/>
      <c r="R27" s="147">
        <v>2155068511</v>
      </c>
      <c r="S27" s="147">
        <v>2155068511</v>
      </c>
      <c r="T27" s="147">
        <v>2155068511</v>
      </c>
    </row>
    <row r="28" spans="1:20" ht="22.5" x14ac:dyDescent="0.25">
      <c r="A28" s="143" t="s">
        <v>340</v>
      </c>
      <c r="B28" s="144" t="s">
        <v>341</v>
      </c>
      <c r="C28" s="145" t="s">
        <v>226</v>
      </c>
      <c r="D28" s="143" t="s">
        <v>150</v>
      </c>
      <c r="E28" s="143" t="s">
        <v>239</v>
      </c>
      <c r="F28" s="143" t="s">
        <v>42</v>
      </c>
      <c r="G28" s="143" t="s">
        <v>237</v>
      </c>
      <c r="H28" s="143" t="s">
        <v>42</v>
      </c>
      <c r="I28" s="143" t="s">
        <v>343</v>
      </c>
      <c r="J28" s="143" t="s">
        <v>253</v>
      </c>
      <c r="K28" s="143"/>
      <c r="L28" s="143" t="s">
        <v>344</v>
      </c>
      <c r="M28" s="143" t="s">
        <v>19</v>
      </c>
      <c r="N28" s="143" t="s">
        <v>345</v>
      </c>
      <c r="O28" s="144" t="s">
        <v>152</v>
      </c>
      <c r="P28" s="146"/>
      <c r="Q28" s="146"/>
      <c r="R28" s="147">
        <v>2161268374</v>
      </c>
      <c r="S28" s="147">
        <v>2161268374</v>
      </c>
      <c r="T28" s="147">
        <v>2161268374</v>
      </c>
    </row>
    <row r="29" spans="1:20" ht="22.5" x14ac:dyDescent="0.25">
      <c r="A29" s="143" t="s">
        <v>340</v>
      </c>
      <c r="B29" s="144" t="s">
        <v>341</v>
      </c>
      <c r="C29" s="145" t="s">
        <v>401</v>
      </c>
      <c r="D29" s="143" t="s">
        <v>150</v>
      </c>
      <c r="E29" s="143" t="s">
        <v>239</v>
      </c>
      <c r="F29" s="143" t="s">
        <v>42</v>
      </c>
      <c r="G29" s="143" t="s">
        <v>237</v>
      </c>
      <c r="H29" s="143" t="s">
        <v>42</v>
      </c>
      <c r="I29" s="143" t="s">
        <v>343</v>
      </c>
      <c r="J29" s="143" t="s">
        <v>400</v>
      </c>
      <c r="K29" s="143"/>
      <c r="L29" s="143" t="s">
        <v>344</v>
      </c>
      <c r="M29" s="143" t="s">
        <v>19</v>
      </c>
      <c r="N29" s="143" t="s">
        <v>345</v>
      </c>
      <c r="O29" s="144" t="s">
        <v>250</v>
      </c>
      <c r="P29" s="146"/>
      <c r="Q29" s="146"/>
      <c r="R29" s="147">
        <v>2289249</v>
      </c>
      <c r="S29" s="147">
        <v>2289249</v>
      </c>
      <c r="T29" s="147">
        <v>2289249</v>
      </c>
    </row>
    <row r="30" spans="1:20" ht="33.75" x14ac:dyDescent="0.25">
      <c r="A30" s="143" t="s">
        <v>340</v>
      </c>
      <c r="B30" s="144" t="s">
        <v>341</v>
      </c>
      <c r="C30" s="145" t="s">
        <v>376</v>
      </c>
      <c r="D30" s="143" t="s">
        <v>15</v>
      </c>
      <c r="E30" s="143" t="s">
        <v>375</v>
      </c>
      <c r="F30" s="143" t="s">
        <v>374</v>
      </c>
      <c r="G30" s="143" t="s">
        <v>237</v>
      </c>
      <c r="H30" s="143" t="s">
        <v>343</v>
      </c>
      <c r="I30" s="143" t="s">
        <v>42</v>
      </c>
      <c r="J30" s="143" t="s">
        <v>128</v>
      </c>
      <c r="K30" s="143" t="s">
        <v>128</v>
      </c>
      <c r="L30" s="143" t="s">
        <v>344</v>
      </c>
      <c r="M30" s="143" t="s">
        <v>19</v>
      </c>
      <c r="N30" s="143" t="s">
        <v>345</v>
      </c>
      <c r="O30" s="144" t="s">
        <v>377</v>
      </c>
      <c r="P30" s="146"/>
      <c r="Q30" s="146"/>
      <c r="R30" s="147">
        <v>2018394755</v>
      </c>
      <c r="S30" s="147">
        <v>2018394755</v>
      </c>
      <c r="T30" s="147">
        <v>2018394755</v>
      </c>
    </row>
    <row r="31" spans="1:20" ht="22.5" x14ac:dyDescent="0.25">
      <c r="A31" s="143" t="s">
        <v>340</v>
      </c>
      <c r="B31" s="144" t="s">
        <v>341</v>
      </c>
      <c r="C31" s="145" t="s">
        <v>378</v>
      </c>
      <c r="D31" s="143" t="s">
        <v>15</v>
      </c>
      <c r="E31" s="143" t="s">
        <v>375</v>
      </c>
      <c r="F31" s="143" t="s">
        <v>374</v>
      </c>
      <c r="G31" s="143" t="s">
        <v>237</v>
      </c>
      <c r="H31" s="143" t="s">
        <v>343</v>
      </c>
      <c r="I31" s="143" t="s">
        <v>237</v>
      </c>
      <c r="J31" s="143" t="s">
        <v>128</v>
      </c>
      <c r="K31" s="143" t="s">
        <v>128</v>
      </c>
      <c r="L31" s="143" t="s">
        <v>344</v>
      </c>
      <c r="M31" s="143" t="s">
        <v>19</v>
      </c>
      <c r="N31" s="143" t="s">
        <v>345</v>
      </c>
      <c r="O31" s="144" t="s">
        <v>379</v>
      </c>
      <c r="P31" s="146"/>
      <c r="Q31" s="146"/>
      <c r="R31" s="147">
        <v>524000000</v>
      </c>
      <c r="S31" s="147">
        <v>524000000</v>
      </c>
      <c r="T31" s="147">
        <v>524000000</v>
      </c>
    </row>
    <row r="32" spans="1:20" ht="33.75" x14ac:dyDescent="0.25">
      <c r="A32" s="143" t="s">
        <v>340</v>
      </c>
      <c r="B32" s="144" t="s">
        <v>341</v>
      </c>
      <c r="C32" s="145" t="s">
        <v>380</v>
      </c>
      <c r="D32" s="143" t="s">
        <v>15</v>
      </c>
      <c r="E32" s="143" t="s">
        <v>375</v>
      </c>
      <c r="F32" s="143" t="s">
        <v>374</v>
      </c>
      <c r="G32" s="143" t="s">
        <v>237</v>
      </c>
      <c r="H32" s="143" t="s">
        <v>343</v>
      </c>
      <c r="I32" s="143" t="s">
        <v>246</v>
      </c>
      <c r="J32" s="143" t="s">
        <v>128</v>
      </c>
      <c r="K32" s="143" t="s">
        <v>128</v>
      </c>
      <c r="L32" s="143" t="s">
        <v>344</v>
      </c>
      <c r="M32" s="143" t="s">
        <v>19</v>
      </c>
      <c r="N32" s="143" t="s">
        <v>345</v>
      </c>
      <c r="O32" s="144" t="s">
        <v>381</v>
      </c>
      <c r="P32" s="146"/>
      <c r="Q32" s="146"/>
      <c r="R32" s="147">
        <v>2002964174</v>
      </c>
      <c r="S32" s="147">
        <v>2002964174</v>
      </c>
      <c r="T32" s="147">
        <v>2002964174</v>
      </c>
    </row>
    <row r="33" spans="1:20" ht="33.75" x14ac:dyDescent="0.25">
      <c r="A33" s="143" t="s">
        <v>340</v>
      </c>
      <c r="B33" s="144" t="s">
        <v>341</v>
      </c>
      <c r="C33" s="145" t="s">
        <v>387</v>
      </c>
      <c r="D33" s="143" t="s">
        <v>15</v>
      </c>
      <c r="E33" s="143" t="s">
        <v>384</v>
      </c>
      <c r="F33" s="143" t="s">
        <v>374</v>
      </c>
      <c r="G33" s="143" t="s">
        <v>42</v>
      </c>
      <c r="H33" s="143" t="s">
        <v>343</v>
      </c>
      <c r="I33" s="143" t="s">
        <v>252</v>
      </c>
      <c r="J33" s="143" t="s">
        <v>128</v>
      </c>
      <c r="K33" s="143" t="s">
        <v>128</v>
      </c>
      <c r="L33" s="143" t="s">
        <v>344</v>
      </c>
      <c r="M33" s="143" t="s">
        <v>19</v>
      </c>
      <c r="N33" s="143" t="s">
        <v>345</v>
      </c>
      <c r="O33" s="144" t="s">
        <v>388</v>
      </c>
      <c r="P33" s="146"/>
      <c r="Q33" s="146"/>
      <c r="R33" s="147">
        <v>315874141</v>
      </c>
      <c r="S33" s="147">
        <v>315874141</v>
      </c>
      <c r="T33" s="147">
        <v>315874141</v>
      </c>
    </row>
    <row r="34" spans="1:20" ht="22.5" x14ac:dyDescent="0.25">
      <c r="A34" s="143" t="s">
        <v>340</v>
      </c>
      <c r="B34" s="144" t="s">
        <v>341</v>
      </c>
      <c r="C34" s="145" t="s">
        <v>447</v>
      </c>
      <c r="D34" s="143" t="s">
        <v>15</v>
      </c>
      <c r="E34" s="143" t="s">
        <v>391</v>
      </c>
      <c r="F34" s="143" t="s">
        <v>374</v>
      </c>
      <c r="G34" s="143" t="s">
        <v>252</v>
      </c>
      <c r="H34" s="143" t="s">
        <v>343</v>
      </c>
      <c r="I34" s="143" t="s">
        <v>42</v>
      </c>
      <c r="J34" s="143" t="s">
        <v>128</v>
      </c>
      <c r="K34" s="143" t="s">
        <v>128</v>
      </c>
      <c r="L34" s="143" t="s">
        <v>344</v>
      </c>
      <c r="M34" s="143" t="s">
        <v>366</v>
      </c>
      <c r="N34" s="143" t="s">
        <v>345</v>
      </c>
      <c r="O34" s="144" t="s">
        <v>410</v>
      </c>
      <c r="P34" s="146"/>
      <c r="Q34" s="146"/>
      <c r="R34" s="147">
        <v>743765</v>
      </c>
      <c r="S34" s="147">
        <v>743765</v>
      </c>
      <c r="T34" s="147">
        <v>743765</v>
      </c>
    </row>
    <row r="35" spans="1:20" ht="22.5" x14ac:dyDescent="0.25">
      <c r="A35" s="143" t="s">
        <v>340</v>
      </c>
      <c r="B35" s="144" t="s">
        <v>341</v>
      </c>
      <c r="C35" s="145" t="s">
        <v>448</v>
      </c>
      <c r="D35" s="143" t="s">
        <v>15</v>
      </c>
      <c r="E35" s="143" t="s">
        <v>391</v>
      </c>
      <c r="F35" s="143" t="s">
        <v>374</v>
      </c>
      <c r="G35" s="143" t="s">
        <v>252</v>
      </c>
      <c r="H35" s="143" t="s">
        <v>343</v>
      </c>
      <c r="I35" s="143" t="s">
        <v>237</v>
      </c>
      <c r="J35" s="143" t="s">
        <v>128</v>
      </c>
      <c r="K35" s="143" t="s">
        <v>128</v>
      </c>
      <c r="L35" s="143" t="s">
        <v>344</v>
      </c>
      <c r="M35" s="143" t="s">
        <v>366</v>
      </c>
      <c r="N35" s="143" t="s">
        <v>345</v>
      </c>
      <c r="O35" s="144" t="s">
        <v>411</v>
      </c>
      <c r="P35" s="146"/>
      <c r="Q35" s="146"/>
      <c r="R35" s="147">
        <v>85561512</v>
      </c>
      <c r="S35" s="147">
        <v>85561512</v>
      </c>
      <c r="T35" s="147">
        <v>85561512</v>
      </c>
    </row>
    <row r="36" spans="1:20" ht="22.5" x14ac:dyDescent="0.25">
      <c r="A36" s="143" t="s">
        <v>340</v>
      </c>
      <c r="B36" s="144" t="s">
        <v>341</v>
      </c>
      <c r="C36" s="145" t="s">
        <v>450</v>
      </c>
      <c r="D36" s="143" t="s">
        <v>15</v>
      </c>
      <c r="E36" s="143" t="s">
        <v>391</v>
      </c>
      <c r="F36" s="143" t="s">
        <v>374</v>
      </c>
      <c r="G36" s="143" t="s">
        <v>252</v>
      </c>
      <c r="H36" s="143" t="s">
        <v>343</v>
      </c>
      <c r="I36" s="143" t="s">
        <v>246</v>
      </c>
      <c r="J36" s="143" t="s">
        <v>128</v>
      </c>
      <c r="K36" s="143" t="s">
        <v>128</v>
      </c>
      <c r="L36" s="143" t="s">
        <v>344</v>
      </c>
      <c r="M36" s="143" t="s">
        <v>366</v>
      </c>
      <c r="N36" s="143" t="s">
        <v>345</v>
      </c>
      <c r="O36" s="144" t="s">
        <v>412</v>
      </c>
      <c r="P36" s="146"/>
      <c r="Q36" s="146"/>
      <c r="R36" s="147">
        <v>300000000</v>
      </c>
      <c r="S36" s="147">
        <v>300000000</v>
      </c>
      <c r="T36" s="147">
        <v>300000000</v>
      </c>
    </row>
    <row r="37" spans="1:20" ht="22.5" x14ac:dyDescent="0.25">
      <c r="A37" s="143" t="s">
        <v>340</v>
      </c>
      <c r="B37" s="144" t="s">
        <v>341</v>
      </c>
      <c r="C37" s="145" t="s">
        <v>414</v>
      </c>
      <c r="D37" s="143" t="s">
        <v>15</v>
      </c>
      <c r="E37" s="143" t="s">
        <v>391</v>
      </c>
      <c r="F37" s="143" t="s">
        <v>374</v>
      </c>
      <c r="G37" s="143" t="s">
        <v>253</v>
      </c>
      <c r="H37" s="143" t="s">
        <v>343</v>
      </c>
      <c r="I37" s="143" t="s">
        <v>42</v>
      </c>
      <c r="J37" s="143" t="s">
        <v>128</v>
      </c>
      <c r="K37" s="143" t="s">
        <v>128</v>
      </c>
      <c r="L37" s="143" t="s">
        <v>344</v>
      </c>
      <c r="M37" s="143" t="s">
        <v>19</v>
      </c>
      <c r="N37" s="143" t="s">
        <v>345</v>
      </c>
      <c r="O37" s="144" t="s">
        <v>415</v>
      </c>
      <c r="P37" s="146"/>
      <c r="Q37" s="146"/>
      <c r="R37" s="147">
        <v>4779000000</v>
      </c>
      <c r="S37" s="147">
        <v>4779000000</v>
      </c>
      <c r="T37" s="147">
        <v>4779000000</v>
      </c>
    </row>
    <row r="38" spans="1:20" ht="22.5" x14ac:dyDescent="0.25">
      <c r="A38" s="143" t="s">
        <v>340</v>
      </c>
      <c r="B38" s="144" t="s">
        <v>341</v>
      </c>
      <c r="C38" s="145" t="s">
        <v>416</v>
      </c>
      <c r="D38" s="143" t="s">
        <v>15</v>
      </c>
      <c r="E38" s="143" t="s">
        <v>391</v>
      </c>
      <c r="F38" s="143" t="s">
        <v>374</v>
      </c>
      <c r="G38" s="143" t="s">
        <v>253</v>
      </c>
      <c r="H38" s="143" t="s">
        <v>343</v>
      </c>
      <c r="I38" s="143" t="s">
        <v>237</v>
      </c>
      <c r="J38" s="143" t="s">
        <v>128</v>
      </c>
      <c r="K38" s="143" t="s">
        <v>128</v>
      </c>
      <c r="L38" s="143" t="s">
        <v>344</v>
      </c>
      <c r="M38" s="143" t="s">
        <v>19</v>
      </c>
      <c r="N38" s="143" t="s">
        <v>345</v>
      </c>
      <c r="O38" s="144" t="s">
        <v>417</v>
      </c>
      <c r="P38" s="146"/>
      <c r="Q38" s="146"/>
      <c r="R38" s="147">
        <v>110000000</v>
      </c>
      <c r="S38" s="147">
        <v>110000000</v>
      </c>
      <c r="T38" s="147">
        <v>110000000</v>
      </c>
    </row>
    <row r="39" spans="1:20" x14ac:dyDescent="0.25">
      <c r="A39" s="143"/>
      <c r="B39" s="144"/>
      <c r="C39" s="145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  <c r="P39" s="146"/>
      <c r="Q39" s="146"/>
      <c r="R39" s="147"/>
      <c r="S39" s="147"/>
      <c r="T39" s="147"/>
    </row>
    <row r="40" spans="1:20" x14ac:dyDescent="0.25">
      <c r="A40" s="143" t="s">
        <v>402</v>
      </c>
      <c r="B40" s="144" t="s">
        <v>128</v>
      </c>
      <c r="C40" s="145" t="s">
        <v>128</v>
      </c>
      <c r="D40" s="143" t="s">
        <v>128</v>
      </c>
      <c r="E40" s="143" t="s">
        <v>128</v>
      </c>
      <c r="F40" s="143" t="s">
        <v>128</v>
      </c>
      <c r="G40" s="143" t="s">
        <v>128</v>
      </c>
      <c r="H40" s="143" t="s">
        <v>128</v>
      </c>
      <c r="I40" s="143" t="s">
        <v>128</v>
      </c>
      <c r="J40" s="143" t="s">
        <v>128</v>
      </c>
      <c r="K40" s="143" t="s">
        <v>128</v>
      </c>
      <c r="L40" s="143" t="s">
        <v>128</v>
      </c>
      <c r="M40" s="143" t="s">
        <v>128</v>
      </c>
      <c r="N40" s="143" t="s">
        <v>128</v>
      </c>
      <c r="O40" s="144" t="s">
        <v>128</v>
      </c>
      <c r="P40" s="146" t="s">
        <v>128</v>
      </c>
      <c r="Q40" s="146" t="s">
        <v>128</v>
      </c>
      <c r="R40" s="147">
        <v>15145837325</v>
      </c>
      <c r="S40" s="147">
        <v>15145837325</v>
      </c>
      <c r="T40" s="147">
        <v>15145837325</v>
      </c>
    </row>
    <row r="41" spans="1:20" x14ac:dyDescent="0.25">
      <c r="A41" s="143"/>
      <c r="B41" s="144"/>
      <c r="C41" s="145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  <c r="P41" s="146"/>
      <c r="Q41" s="146"/>
      <c r="R41" s="147"/>
      <c r="S41" s="147"/>
      <c r="T41" s="147"/>
    </row>
    <row r="42" spans="1:20" x14ac:dyDescent="0.25">
      <c r="A42" s="143"/>
      <c r="B42" s="144"/>
      <c r="C42" s="145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4"/>
      <c r="P42" s="146"/>
      <c r="Q42" s="146"/>
      <c r="R42" s="147"/>
      <c r="S42" s="147"/>
      <c r="T42" s="147"/>
    </row>
    <row r="43" spans="1:20" x14ac:dyDescent="0.25">
      <c r="A43" s="143"/>
      <c r="B43" s="144"/>
      <c r="C43" s="145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4"/>
      <c r="P43" s="146"/>
      <c r="Q43" s="146"/>
      <c r="R43" s="147"/>
      <c r="S43" s="147"/>
      <c r="T43" s="147"/>
    </row>
    <row r="44" spans="1:20" x14ac:dyDescent="0.25">
      <c r="A44" s="143"/>
      <c r="B44" s="144"/>
      <c r="C44" s="145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4"/>
      <c r="P44" s="146"/>
      <c r="Q44" s="146"/>
      <c r="R44" s="147"/>
      <c r="S44" s="147"/>
      <c r="T44" s="147"/>
    </row>
    <row r="45" spans="1:20" x14ac:dyDescent="0.25">
      <c r="A45" s="143"/>
      <c r="B45" s="144"/>
      <c r="C45" s="145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4"/>
      <c r="P45" s="146"/>
      <c r="Q45" s="146"/>
      <c r="R45" s="147"/>
      <c r="S45" s="147"/>
      <c r="T45" s="147"/>
    </row>
    <row r="46" spans="1:20" x14ac:dyDescent="0.25">
      <c r="A46" s="143"/>
      <c r="B46" s="144"/>
      <c r="C46" s="145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4"/>
      <c r="P46" s="146"/>
      <c r="Q46" s="146"/>
      <c r="R46" s="147"/>
      <c r="S46" s="147"/>
      <c r="T46" s="147"/>
    </row>
    <row r="47" spans="1:20" x14ac:dyDescent="0.25">
      <c r="A47" s="143"/>
      <c r="B47" s="144"/>
      <c r="C47" s="145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4"/>
      <c r="P47" s="146"/>
      <c r="Q47" s="146"/>
      <c r="R47" s="147"/>
      <c r="S47" s="147"/>
      <c r="T47" s="147"/>
    </row>
    <row r="48" spans="1:20" x14ac:dyDescent="0.25">
      <c r="A48" s="143"/>
      <c r="B48" s="144"/>
      <c r="C48" s="145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4"/>
      <c r="P48" s="146"/>
      <c r="Q48" s="146"/>
      <c r="R48" s="147"/>
      <c r="S48" s="147"/>
      <c r="T48" s="147"/>
    </row>
    <row r="49" spans="1:20" x14ac:dyDescent="0.25">
      <c r="A49" s="143"/>
      <c r="B49" s="144"/>
      <c r="C49" s="145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4"/>
      <c r="P49" s="146"/>
      <c r="Q49" s="146"/>
      <c r="R49" s="147"/>
      <c r="S49" s="147"/>
      <c r="T49" s="147"/>
    </row>
    <row r="50" spans="1:20" x14ac:dyDescent="0.25">
      <c r="A50" s="143"/>
      <c r="B50" s="144"/>
      <c r="C50" s="145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4"/>
      <c r="P50" s="146"/>
      <c r="Q50" s="146"/>
      <c r="R50" s="147"/>
      <c r="S50" s="147"/>
      <c r="T50" s="147"/>
    </row>
    <row r="51" spans="1:20" x14ac:dyDescent="0.25">
      <c r="A51" s="143"/>
      <c r="B51" s="144"/>
      <c r="C51" s="145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4"/>
      <c r="P51" s="146"/>
      <c r="Q51" s="146"/>
      <c r="R51" s="147"/>
      <c r="S51" s="147"/>
      <c r="T51" s="147"/>
    </row>
    <row r="52" spans="1:20" x14ac:dyDescent="0.25">
      <c r="A52" s="143"/>
      <c r="B52" s="144"/>
      <c r="C52" s="145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4"/>
      <c r="P52" s="146"/>
      <c r="Q52" s="146"/>
      <c r="R52" s="147"/>
      <c r="S52" s="147"/>
      <c r="T52" s="147"/>
    </row>
    <row r="53" spans="1:20" x14ac:dyDescent="0.25">
      <c r="A53" s="143"/>
      <c r="B53" s="144"/>
      <c r="C53" s="145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4"/>
      <c r="P53" s="146"/>
      <c r="Q53" s="146"/>
      <c r="R53" s="147"/>
      <c r="S53" s="147"/>
      <c r="T53" s="147"/>
    </row>
    <row r="54" spans="1:20" x14ac:dyDescent="0.25">
      <c r="A54" s="143"/>
      <c r="B54" s="144"/>
      <c r="C54" s="145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4"/>
      <c r="P54" s="146"/>
      <c r="Q54" s="146"/>
      <c r="R54" s="147"/>
      <c r="S54" s="147"/>
      <c r="T54" s="147"/>
    </row>
    <row r="55" spans="1:20" x14ac:dyDescent="0.25">
      <c r="A55" s="143"/>
      <c r="B55" s="144"/>
      <c r="C55" s="145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4"/>
      <c r="P55" s="146"/>
      <c r="Q55" s="146"/>
      <c r="R55" s="147"/>
      <c r="S55" s="147"/>
      <c r="T55" s="147"/>
    </row>
    <row r="56" spans="1:20" x14ac:dyDescent="0.25">
      <c r="A56" s="143"/>
      <c r="B56" s="144"/>
      <c r="C56" s="145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4"/>
      <c r="P56" s="146"/>
      <c r="Q56" s="146"/>
      <c r="R56" s="147"/>
      <c r="S56" s="147"/>
      <c r="T56" s="147"/>
    </row>
    <row r="57" spans="1:20" x14ac:dyDescent="0.25">
      <c r="A57" s="143"/>
      <c r="B57" s="144"/>
      <c r="C57" s="145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4"/>
      <c r="P57" s="146"/>
      <c r="Q57" s="146"/>
      <c r="R57" s="147"/>
      <c r="S57" s="147"/>
      <c r="T57" s="147"/>
    </row>
    <row r="58" spans="1:20" x14ac:dyDescent="0.25">
      <c r="A58" s="143"/>
      <c r="B58" s="144"/>
      <c r="C58" s="145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4"/>
      <c r="P58" s="146"/>
      <c r="Q58" s="146"/>
      <c r="R58" s="147"/>
      <c r="S58" s="147"/>
      <c r="T58" s="147"/>
    </row>
    <row r="59" spans="1:20" x14ac:dyDescent="0.25">
      <c r="A59" s="143"/>
      <c r="B59" s="144"/>
      <c r="C59" s="145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4"/>
      <c r="P59" s="146"/>
      <c r="Q59" s="146"/>
      <c r="R59" s="147"/>
      <c r="S59" s="147"/>
      <c r="T59" s="147"/>
    </row>
    <row r="60" spans="1:20" x14ac:dyDescent="0.25">
      <c r="A60" s="143"/>
      <c r="B60" s="144"/>
      <c r="C60" s="145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4"/>
      <c r="P60" s="146"/>
      <c r="Q60" s="146"/>
      <c r="R60" s="147"/>
      <c r="S60" s="147"/>
      <c r="T60" s="147"/>
    </row>
    <row r="61" spans="1:20" x14ac:dyDescent="0.25">
      <c r="A61" s="143"/>
      <c r="B61" s="144"/>
      <c r="C61" s="145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4"/>
      <c r="P61" s="146"/>
      <c r="Q61" s="146"/>
      <c r="R61" s="147"/>
      <c r="S61" s="147"/>
      <c r="T61" s="147"/>
    </row>
    <row r="62" spans="1:20" x14ac:dyDescent="0.25">
      <c r="A62" s="143"/>
      <c r="B62" s="144"/>
      <c r="C62" s="145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4"/>
      <c r="P62" s="146"/>
      <c r="Q62" s="146"/>
      <c r="R62" s="147"/>
      <c r="S62" s="147"/>
      <c r="T62" s="147"/>
    </row>
    <row r="63" spans="1:20" x14ac:dyDescent="0.25">
      <c r="A63" s="143"/>
      <c r="B63" s="144"/>
      <c r="C63" s="145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4"/>
      <c r="P63" s="146"/>
      <c r="Q63" s="146"/>
      <c r="R63" s="147"/>
      <c r="S63" s="147"/>
      <c r="T63" s="147"/>
    </row>
    <row r="64" spans="1:20" x14ac:dyDescent="0.25">
      <c r="A64" s="143"/>
      <c r="B64" s="144"/>
      <c r="C64" s="145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4"/>
      <c r="P64" s="146"/>
      <c r="Q64" s="146"/>
      <c r="R64" s="147"/>
      <c r="S64" s="147"/>
      <c r="T64" s="147"/>
    </row>
    <row r="65" spans="1:20" x14ac:dyDescent="0.25">
      <c r="A65" s="143"/>
      <c r="B65" s="144"/>
      <c r="C65" s="145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4"/>
      <c r="P65" s="146"/>
      <c r="Q65" s="146"/>
      <c r="R65" s="147"/>
      <c r="S65" s="147"/>
      <c r="T65" s="147"/>
    </row>
    <row r="66" spans="1:20" x14ac:dyDescent="0.25">
      <c r="A66" s="143"/>
      <c r="B66" s="144"/>
      <c r="C66" s="145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4"/>
      <c r="P66" s="146"/>
      <c r="Q66" s="146"/>
      <c r="R66" s="147"/>
      <c r="S66" s="147"/>
      <c r="T66" s="147"/>
    </row>
    <row r="67" spans="1:20" x14ac:dyDescent="0.25">
      <c r="A67" s="143"/>
      <c r="B67" s="144"/>
      <c r="C67" s="145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4"/>
      <c r="P67" s="146"/>
      <c r="Q67" s="146"/>
      <c r="R67" s="147"/>
      <c r="S67" s="147"/>
      <c r="T67" s="147"/>
    </row>
    <row r="68" spans="1:20" x14ac:dyDescent="0.25">
      <c r="A68" s="143"/>
      <c r="B68" s="144"/>
      <c r="C68" s="145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4"/>
      <c r="P68" s="146"/>
      <c r="Q68" s="146"/>
      <c r="R68" s="147"/>
      <c r="S68" s="147"/>
      <c r="T68" s="147"/>
    </row>
    <row r="69" spans="1:20" x14ac:dyDescent="0.25">
      <c r="A69" s="143"/>
      <c r="B69" s="144"/>
      <c r="C69" s="145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4"/>
      <c r="P69" s="146"/>
      <c r="Q69" s="146"/>
      <c r="R69" s="147"/>
      <c r="S69" s="147"/>
      <c r="T69" s="147"/>
    </row>
    <row r="70" spans="1:20" x14ac:dyDescent="0.25">
      <c r="A70" s="143"/>
      <c r="B70" s="144"/>
      <c r="C70" s="145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4"/>
      <c r="P70" s="146"/>
      <c r="Q70" s="146"/>
      <c r="R70" s="147"/>
      <c r="S70" s="147"/>
      <c r="T70" s="147"/>
    </row>
    <row r="71" spans="1:20" x14ac:dyDescent="0.25">
      <c r="A71" s="143"/>
      <c r="B71" s="144"/>
      <c r="C71" s="145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4"/>
      <c r="P71" s="146"/>
      <c r="Q71" s="146"/>
      <c r="R71" s="147"/>
      <c r="S71" s="147"/>
      <c r="T71" s="147"/>
    </row>
    <row r="72" spans="1:20" x14ac:dyDescent="0.25">
      <c r="A72" s="143"/>
      <c r="B72" s="144"/>
      <c r="C72" s="145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4"/>
      <c r="P72" s="146"/>
      <c r="Q72" s="146"/>
      <c r="R72" s="147"/>
      <c r="S72" s="147"/>
      <c r="T72" s="147"/>
    </row>
    <row r="73" spans="1:20" x14ac:dyDescent="0.25">
      <c r="A73" s="143"/>
      <c r="B73" s="144"/>
      <c r="C73" s="145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4"/>
      <c r="P73" s="146"/>
      <c r="Q73" s="146"/>
      <c r="R73" s="147"/>
      <c r="S73" s="147"/>
      <c r="T73" s="147"/>
    </row>
    <row r="74" spans="1:20" x14ac:dyDescent="0.25">
      <c r="A74" s="143" t="s">
        <v>128</v>
      </c>
      <c r="B74" s="144" t="s">
        <v>128</v>
      </c>
      <c r="C74" s="145" t="s">
        <v>128</v>
      </c>
      <c r="D74" s="143" t="s">
        <v>128</v>
      </c>
      <c r="E74" s="143" t="s">
        <v>128</v>
      </c>
      <c r="F74" s="143" t="s">
        <v>128</v>
      </c>
      <c r="G74" s="143" t="s">
        <v>128</v>
      </c>
      <c r="H74" s="143" t="s">
        <v>128</v>
      </c>
      <c r="I74" s="143" t="s">
        <v>128</v>
      </c>
      <c r="J74" s="143" t="s">
        <v>128</v>
      </c>
      <c r="K74" s="143" t="s">
        <v>128</v>
      </c>
      <c r="L74" s="143" t="s">
        <v>128</v>
      </c>
      <c r="M74" s="143" t="s">
        <v>128</v>
      </c>
      <c r="N74" s="143" t="s">
        <v>128</v>
      </c>
      <c r="O74" s="144" t="s">
        <v>128</v>
      </c>
      <c r="P74" s="146" t="s">
        <v>128</v>
      </c>
      <c r="Q74" s="146" t="s">
        <v>128</v>
      </c>
      <c r="R74" s="147">
        <v>15148656878</v>
      </c>
      <c r="S74" s="147">
        <v>15140656878</v>
      </c>
      <c r="T74" s="147">
        <v>15140656878</v>
      </c>
    </row>
    <row r="75" spans="1:20" ht="13.5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</sheetData>
  <autoFilter ref="A4:T38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4"/>
  <sheetViews>
    <sheetView showGridLines="0" topLeftCell="A103" workbookViewId="0">
      <selection activeCell="S126" sqref="S126"/>
    </sheetView>
  </sheetViews>
  <sheetFormatPr baseColWidth="10" defaultColWidth="11.5703125" defaultRowHeight="15" x14ac:dyDescent="0.25"/>
  <cols>
    <col min="1" max="1" width="13.42578125" style="142" customWidth="1"/>
    <col min="2" max="2" width="26.85546875" style="142" customWidth="1"/>
    <col min="3" max="3" width="21.5703125" style="142" customWidth="1"/>
    <col min="4" max="11" width="5.42578125" style="142" customWidth="1"/>
    <col min="12" max="12" width="9.7109375" style="142" customWidth="1"/>
    <col min="13" max="13" width="8.140625" style="142" customWidth="1"/>
    <col min="14" max="14" width="9.7109375" style="142" customWidth="1"/>
    <col min="15" max="15" width="27.7109375" style="142" customWidth="1"/>
    <col min="16" max="26" width="18.85546875" style="142" customWidth="1"/>
    <col min="27" max="27" width="0" style="142" hidden="1" customWidth="1"/>
    <col min="28" max="28" width="0.28515625" style="142" customWidth="1"/>
    <col min="29" max="16384" width="11.5703125" style="142"/>
  </cols>
  <sheetData>
    <row r="1" spans="1:26" x14ac:dyDescent="0.25">
      <c r="A1" s="140" t="s">
        <v>311</v>
      </c>
      <c r="B1" s="140">
        <v>2017</v>
      </c>
      <c r="C1" s="141" t="s">
        <v>128</v>
      </c>
      <c r="D1" s="141" t="s">
        <v>128</v>
      </c>
      <c r="E1" s="141" t="s">
        <v>128</v>
      </c>
      <c r="F1" s="141" t="s">
        <v>128</v>
      </c>
      <c r="G1" s="141" t="s">
        <v>128</v>
      </c>
      <c r="H1" s="141" t="s">
        <v>128</v>
      </c>
      <c r="I1" s="141" t="s">
        <v>128</v>
      </c>
      <c r="J1" s="141" t="s">
        <v>128</v>
      </c>
      <c r="K1" s="141" t="s">
        <v>128</v>
      </c>
      <c r="L1" s="141" t="s">
        <v>128</v>
      </c>
      <c r="M1" s="141" t="s">
        <v>128</v>
      </c>
      <c r="N1" s="141" t="s">
        <v>128</v>
      </c>
      <c r="O1" s="141" t="s">
        <v>128</v>
      </c>
      <c r="P1" s="141" t="s">
        <v>128</v>
      </c>
      <c r="Q1" s="141" t="s">
        <v>128</v>
      </c>
      <c r="R1" s="141" t="s">
        <v>128</v>
      </c>
      <c r="S1" s="141" t="s">
        <v>128</v>
      </c>
      <c r="T1" s="141" t="s">
        <v>128</v>
      </c>
      <c r="U1" s="141" t="s">
        <v>128</v>
      </c>
      <c r="V1" s="141" t="s">
        <v>128</v>
      </c>
      <c r="W1" s="141" t="s">
        <v>128</v>
      </c>
      <c r="X1" s="141" t="s">
        <v>128</v>
      </c>
      <c r="Y1" s="141" t="s">
        <v>128</v>
      </c>
      <c r="Z1" s="141" t="s">
        <v>128</v>
      </c>
    </row>
    <row r="2" spans="1:26" x14ac:dyDescent="0.25">
      <c r="A2" s="140" t="s">
        <v>312</v>
      </c>
      <c r="B2" s="140" t="s">
        <v>313</v>
      </c>
      <c r="C2" s="141" t="s">
        <v>128</v>
      </c>
      <c r="D2" s="141" t="s">
        <v>128</v>
      </c>
      <c r="E2" s="141" t="s">
        <v>128</v>
      </c>
      <c r="F2" s="141" t="s">
        <v>128</v>
      </c>
      <c r="G2" s="141" t="s">
        <v>128</v>
      </c>
      <c r="H2" s="141" t="s">
        <v>128</v>
      </c>
      <c r="I2" s="141" t="s">
        <v>128</v>
      </c>
      <c r="J2" s="141" t="s">
        <v>128</v>
      </c>
      <c r="K2" s="141" t="s">
        <v>128</v>
      </c>
      <c r="L2" s="141" t="s">
        <v>128</v>
      </c>
      <c r="M2" s="141" t="s">
        <v>128</v>
      </c>
      <c r="N2" s="141" t="s">
        <v>128</v>
      </c>
      <c r="O2" s="141" t="s">
        <v>128</v>
      </c>
      <c r="P2" s="141" t="s">
        <v>128</v>
      </c>
      <c r="Q2" s="141" t="s">
        <v>128</v>
      </c>
      <c r="R2" s="141" t="s">
        <v>128</v>
      </c>
      <c r="S2" s="141" t="s">
        <v>128</v>
      </c>
      <c r="T2" s="141" t="s">
        <v>128</v>
      </c>
      <c r="U2" s="141" t="s">
        <v>128</v>
      </c>
      <c r="V2" s="141" t="s">
        <v>128</v>
      </c>
      <c r="W2" s="141" t="s">
        <v>128</v>
      </c>
      <c r="X2" s="141" t="s">
        <v>128</v>
      </c>
      <c r="Y2" s="141" t="s">
        <v>128</v>
      </c>
      <c r="Z2" s="141" t="s">
        <v>128</v>
      </c>
    </row>
    <row r="3" spans="1:26" x14ac:dyDescent="0.25">
      <c r="A3" s="140" t="s">
        <v>314</v>
      </c>
      <c r="B3" s="140" t="s">
        <v>451</v>
      </c>
      <c r="C3" s="141" t="s">
        <v>128</v>
      </c>
      <c r="D3" s="141" t="s">
        <v>128</v>
      </c>
      <c r="E3" s="141" t="s">
        <v>128</v>
      </c>
      <c r="F3" s="141" t="s">
        <v>128</v>
      </c>
      <c r="G3" s="141" t="s">
        <v>128</v>
      </c>
      <c r="H3" s="141" t="s">
        <v>128</v>
      </c>
      <c r="I3" s="141" t="s">
        <v>128</v>
      </c>
      <c r="J3" s="141" t="s">
        <v>128</v>
      </c>
      <c r="K3" s="141" t="s">
        <v>128</v>
      </c>
      <c r="L3" s="141" t="s">
        <v>128</v>
      </c>
      <c r="M3" s="141" t="s">
        <v>128</v>
      </c>
      <c r="N3" s="141" t="s">
        <v>128</v>
      </c>
      <c r="O3" s="141" t="s">
        <v>128</v>
      </c>
      <c r="P3" s="141" t="s">
        <v>128</v>
      </c>
      <c r="Q3" s="141" t="s">
        <v>128</v>
      </c>
      <c r="R3" s="141" t="s">
        <v>128</v>
      </c>
      <c r="S3" s="141" t="s">
        <v>128</v>
      </c>
      <c r="T3" s="141" t="s">
        <v>128</v>
      </c>
      <c r="U3" s="141" t="s">
        <v>128</v>
      </c>
      <c r="V3" s="141" t="s">
        <v>128</v>
      </c>
      <c r="W3" s="141" t="s">
        <v>128</v>
      </c>
      <c r="X3" s="141" t="s">
        <v>128</v>
      </c>
      <c r="Y3" s="141" t="s">
        <v>128</v>
      </c>
      <c r="Z3" s="141" t="s">
        <v>128</v>
      </c>
    </row>
    <row r="4" spans="1:26" ht="24" x14ac:dyDescent="0.25">
      <c r="A4" s="140" t="s">
        <v>315</v>
      </c>
      <c r="B4" s="140" t="s">
        <v>316</v>
      </c>
      <c r="C4" s="140" t="s">
        <v>317</v>
      </c>
      <c r="D4" s="140" t="s">
        <v>318</v>
      </c>
      <c r="E4" s="140" t="s">
        <v>3</v>
      </c>
      <c r="F4" s="140" t="s">
        <v>319</v>
      </c>
      <c r="G4" s="140" t="s">
        <v>320</v>
      </c>
      <c r="H4" s="140" t="s">
        <v>321</v>
      </c>
      <c r="I4" s="140" t="s">
        <v>322</v>
      </c>
      <c r="J4" s="140" t="s">
        <v>323</v>
      </c>
      <c r="K4" s="140" t="s">
        <v>324</v>
      </c>
      <c r="L4" s="140" t="s">
        <v>325</v>
      </c>
      <c r="M4" s="140" t="s">
        <v>326</v>
      </c>
      <c r="N4" s="140" t="s">
        <v>327</v>
      </c>
      <c r="O4" s="140" t="s">
        <v>328</v>
      </c>
      <c r="P4" s="140" t="s">
        <v>329</v>
      </c>
      <c r="Q4" s="140" t="s">
        <v>330</v>
      </c>
      <c r="R4" s="140" t="s">
        <v>331</v>
      </c>
      <c r="S4" s="140" t="s">
        <v>332</v>
      </c>
      <c r="T4" s="140" t="s">
        <v>333</v>
      </c>
      <c r="U4" s="140" t="s">
        <v>334</v>
      </c>
      <c r="V4" s="140" t="s">
        <v>335</v>
      </c>
      <c r="W4" s="140" t="s">
        <v>336</v>
      </c>
      <c r="X4" s="140" t="s">
        <v>337</v>
      </c>
      <c r="Y4" s="140" t="s">
        <v>338</v>
      </c>
      <c r="Z4" s="140" t="s">
        <v>339</v>
      </c>
    </row>
    <row r="5" spans="1:26" ht="22.5" x14ac:dyDescent="0.25">
      <c r="A5" s="114" t="s">
        <v>340</v>
      </c>
      <c r="B5" s="115" t="s">
        <v>341</v>
      </c>
      <c r="C5" s="116" t="s">
        <v>342</v>
      </c>
      <c r="D5" s="114" t="s">
        <v>150</v>
      </c>
      <c r="E5" s="114" t="s">
        <v>42</v>
      </c>
      <c r="F5" s="114" t="s">
        <v>343</v>
      </c>
      <c r="G5" s="114" t="s">
        <v>42</v>
      </c>
      <c r="H5" s="114" t="s">
        <v>42</v>
      </c>
      <c r="I5" s="114"/>
      <c r="J5" s="114"/>
      <c r="K5" s="114"/>
      <c r="L5" s="114" t="s">
        <v>344</v>
      </c>
      <c r="M5" s="114" t="s">
        <v>19</v>
      </c>
      <c r="N5" s="114" t="s">
        <v>345</v>
      </c>
      <c r="O5" s="162" t="s">
        <v>283</v>
      </c>
      <c r="P5" s="117">
        <v>10359111000</v>
      </c>
      <c r="Q5" s="117">
        <v>130000000</v>
      </c>
      <c r="R5" s="117">
        <v>0</v>
      </c>
      <c r="S5" s="117">
        <v>10489111000</v>
      </c>
      <c r="T5" s="117">
        <v>0</v>
      </c>
      <c r="U5" s="117">
        <v>334081445</v>
      </c>
      <c r="V5" s="117">
        <v>10155029555</v>
      </c>
      <c r="W5" s="117">
        <v>1027483098</v>
      </c>
      <c r="X5" s="117">
        <v>1027527342</v>
      </c>
      <c r="Y5" s="117">
        <v>943763758</v>
      </c>
      <c r="Z5" s="117">
        <v>943763758</v>
      </c>
    </row>
    <row r="6" spans="1:26" ht="22.5" x14ac:dyDescent="0.25">
      <c r="A6" s="114" t="s">
        <v>340</v>
      </c>
      <c r="B6" s="115" t="s">
        <v>341</v>
      </c>
      <c r="C6" s="116" t="s">
        <v>347</v>
      </c>
      <c r="D6" s="114" t="s">
        <v>150</v>
      </c>
      <c r="E6" s="114" t="s">
        <v>42</v>
      </c>
      <c r="F6" s="114" t="s">
        <v>343</v>
      </c>
      <c r="G6" s="114" t="s">
        <v>42</v>
      </c>
      <c r="H6" s="114" t="s">
        <v>235</v>
      </c>
      <c r="I6" s="114"/>
      <c r="J6" s="114"/>
      <c r="K6" s="114"/>
      <c r="L6" s="114" t="s">
        <v>344</v>
      </c>
      <c r="M6" s="114" t="s">
        <v>19</v>
      </c>
      <c r="N6" s="114" t="s">
        <v>345</v>
      </c>
      <c r="O6" s="162" t="s">
        <v>236</v>
      </c>
      <c r="P6" s="117">
        <v>3367720000</v>
      </c>
      <c r="Q6" s="117">
        <v>0</v>
      </c>
      <c r="R6" s="117">
        <v>914000000</v>
      </c>
      <c r="S6" s="117">
        <v>2453720000</v>
      </c>
      <c r="T6" s="117">
        <v>0</v>
      </c>
      <c r="U6" s="117">
        <v>-1098838818</v>
      </c>
      <c r="V6" s="117">
        <v>3552558818</v>
      </c>
      <c r="W6" s="117">
        <v>156264587</v>
      </c>
      <c r="X6" s="117">
        <v>156264587</v>
      </c>
      <c r="Y6" s="117">
        <v>156264587</v>
      </c>
      <c r="Z6" s="117">
        <v>156264587</v>
      </c>
    </row>
    <row r="7" spans="1:26" ht="22.5" x14ac:dyDescent="0.25">
      <c r="A7" s="114" t="s">
        <v>340</v>
      </c>
      <c r="B7" s="115" t="s">
        <v>341</v>
      </c>
      <c r="C7" s="116" t="s">
        <v>348</v>
      </c>
      <c r="D7" s="114" t="s">
        <v>150</v>
      </c>
      <c r="E7" s="114" t="s">
        <v>42</v>
      </c>
      <c r="F7" s="114" t="s">
        <v>343</v>
      </c>
      <c r="G7" s="114" t="s">
        <v>42</v>
      </c>
      <c r="H7" s="114" t="s">
        <v>239</v>
      </c>
      <c r="I7" s="114"/>
      <c r="J7" s="114"/>
      <c r="K7" s="114"/>
      <c r="L7" s="114" t="s">
        <v>344</v>
      </c>
      <c r="M7" s="114" t="s">
        <v>19</v>
      </c>
      <c r="N7" s="114" t="s">
        <v>345</v>
      </c>
      <c r="O7" s="162" t="s">
        <v>240</v>
      </c>
      <c r="P7" s="117">
        <v>3270950000</v>
      </c>
      <c r="Q7" s="117">
        <v>0</v>
      </c>
      <c r="R7" s="117">
        <v>0</v>
      </c>
      <c r="S7" s="117">
        <v>3270950000</v>
      </c>
      <c r="T7" s="117">
        <v>0</v>
      </c>
      <c r="U7" s="117">
        <v>-207193375</v>
      </c>
      <c r="V7" s="117">
        <v>3478143375</v>
      </c>
      <c r="W7" s="117">
        <v>1017955644</v>
      </c>
      <c r="X7" s="117">
        <v>1017955644</v>
      </c>
      <c r="Y7" s="117">
        <v>1017955644</v>
      </c>
      <c r="Z7" s="117">
        <v>1017955644</v>
      </c>
    </row>
    <row r="8" spans="1:26" ht="33.75" x14ac:dyDescent="0.25">
      <c r="A8" s="114" t="s">
        <v>340</v>
      </c>
      <c r="B8" s="115" t="s">
        <v>341</v>
      </c>
      <c r="C8" s="116" t="s">
        <v>350</v>
      </c>
      <c r="D8" s="114" t="s">
        <v>150</v>
      </c>
      <c r="E8" s="114" t="s">
        <v>42</v>
      </c>
      <c r="F8" s="114" t="s">
        <v>343</v>
      </c>
      <c r="G8" s="114" t="s">
        <v>42</v>
      </c>
      <c r="H8" s="114" t="s">
        <v>244</v>
      </c>
      <c r="I8" s="114"/>
      <c r="J8" s="114"/>
      <c r="K8" s="114"/>
      <c r="L8" s="114" t="s">
        <v>344</v>
      </c>
      <c r="M8" s="114" t="s">
        <v>19</v>
      </c>
      <c r="N8" s="114" t="s">
        <v>345</v>
      </c>
      <c r="O8" s="162" t="s">
        <v>245</v>
      </c>
      <c r="P8" s="117">
        <v>109194000</v>
      </c>
      <c r="Q8" s="117">
        <v>455000000</v>
      </c>
      <c r="R8" s="117">
        <v>0</v>
      </c>
      <c r="S8" s="117">
        <v>564194000</v>
      </c>
      <c r="T8" s="117">
        <v>0</v>
      </c>
      <c r="U8" s="117">
        <v>-373030311</v>
      </c>
      <c r="V8" s="117">
        <v>937224311</v>
      </c>
      <c r="W8" s="117">
        <v>27068242</v>
      </c>
      <c r="X8" s="117">
        <v>27068242</v>
      </c>
      <c r="Y8" s="117">
        <v>23855318</v>
      </c>
      <c r="Z8" s="117">
        <v>23855318</v>
      </c>
    </row>
    <row r="9" spans="1:26" ht="22.5" x14ac:dyDescent="0.25">
      <c r="A9" s="114" t="s">
        <v>340</v>
      </c>
      <c r="B9" s="115" t="s">
        <v>341</v>
      </c>
      <c r="C9" s="116" t="s">
        <v>398</v>
      </c>
      <c r="D9" s="114" t="s">
        <v>150</v>
      </c>
      <c r="E9" s="114" t="s">
        <v>42</v>
      </c>
      <c r="F9" s="114" t="s">
        <v>343</v>
      </c>
      <c r="G9" s="114" t="s">
        <v>42</v>
      </c>
      <c r="H9" s="114" t="s">
        <v>363</v>
      </c>
      <c r="I9" s="114"/>
      <c r="J9" s="114"/>
      <c r="K9" s="114"/>
      <c r="L9" s="114" t="s">
        <v>344</v>
      </c>
      <c r="M9" s="114" t="s">
        <v>19</v>
      </c>
      <c r="N9" s="114" t="s">
        <v>345</v>
      </c>
      <c r="O9" s="162" t="s">
        <v>399</v>
      </c>
      <c r="P9" s="117">
        <v>1439651000</v>
      </c>
      <c r="Q9" s="117">
        <v>0</v>
      </c>
      <c r="R9" s="117">
        <v>0</v>
      </c>
      <c r="S9" s="117">
        <v>1439651000</v>
      </c>
      <c r="T9" s="117">
        <v>1439651000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</row>
    <row r="10" spans="1:26" ht="22.5" x14ac:dyDescent="0.25">
      <c r="A10" s="114" t="s">
        <v>340</v>
      </c>
      <c r="B10" s="115" t="s">
        <v>341</v>
      </c>
      <c r="C10" s="116" t="s">
        <v>351</v>
      </c>
      <c r="D10" s="114" t="s">
        <v>150</v>
      </c>
      <c r="E10" s="114" t="s">
        <v>42</v>
      </c>
      <c r="F10" s="114" t="s">
        <v>343</v>
      </c>
      <c r="G10" s="114" t="s">
        <v>237</v>
      </c>
      <c r="H10" s="114"/>
      <c r="I10" s="114"/>
      <c r="J10" s="114"/>
      <c r="K10" s="114"/>
      <c r="L10" s="114" t="s">
        <v>344</v>
      </c>
      <c r="M10" s="114" t="s">
        <v>19</v>
      </c>
      <c r="N10" s="114" t="s">
        <v>345</v>
      </c>
      <c r="O10" s="162" t="s">
        <v>18</v>
      </c>
      <c r="P10" s="117">
        <v>1573836000</v>
      </c>
      <c r="Q10" s="117">
        <v>0</v>
      </c>
      <c r="R10" s="117">
        <v>0</v>
      </c>
      <c r="S10" s="117">
        <v>1573836000</v>
      </c>
      <c r="T10" s="117">
        <v>0</v>
      </c>
      <c r="U10" s="117">
        <v>-31219544</v>
      </c>
      <c r="V10" s="117">
        <v>1605055544</v>
      </c>
      <c r="W10" s="117">
        <v>-14656157.5</v>
      </c>
      <c r="X10" s="117">
        <v>305375739.5</v>
      </c>
      <c r="Y10" s="117">
        <v>152689999.5</v>
      </c>
      <c r="Z10" s="117">
        <v>152693899.5</v>
      </c>
    </row>
    <row r="11" spans="1:26" ht="33.75" x14ac:dyDescent="0.25">
      <c r="A11" s="114" t="s">
        <v>340</v>
      </c>
      <c r="B11" s="115" t="s">
        <v>341</v>
      </c>
      <c r="C11" s="116" t="s">
        <v>355</v>
      </c>
      <c r="D11" s="114" t="s">
        <v>150</v>
      </c>
      <c r="E11" s="114" t="s">
        <v>42</v>
      </c>
      <c r="F11" s="114" t="s">
        <v>343</v>
      </c>
      <c r="G11" s="114" t="s">
        <v>239</v>
      </c>
      <c r="H11" s="114"/>
      <c r="I11" s="114"/>
      <c r="J11" s="114"/>
      <c r="K11" s="114"/>
      <c r="L11" s="114" t="s">
        <v>344</v>
      </c>
      <c r="M11" s="114" t="s">
        <v>19</v>
      </c>
      <c r="N11" s="114" t="s">
        <v>345</v>
      </c>
      <c r="O11" s="162" t="s">
        <v>251</v>
      </c>
      <c r="P11" s="117">
        <v>4721470000</v>
      </c>
      <c r="Q11" s="117">
        <v>329000000</v>
      </c>
      <c r="R11" s="117">
        <v>0</v>
      </c>
      <c r="S11" s="117">
        <v>5050470000</v>
      </c>
      <c r="T11" s="117">
        <v>0</v>
      </c>
      <c r="U11" s="117">
        <v>361193160.63</v>
      </c>
      <c r="V11" s="117">
        <v>4689276839.3699999</v>
      </c>
      <c r="W11" s="117">
        <v>472204088</v>
      </c>
      <c r="X11" s="117">
        <v>472204088</v>
      </c>
      <c r="Y11" s="117">
        <v>11730400</v>
      </c>
      <c r="Z11" s="117">
        <v>387309563</v>
      </c>
    </row>
    <row r="12" spans="1:26" ht="22.5" x14ac:dyDescent="0.25">
      <c r="A12" s="114" t="s">
        <v>340</v>
      </c>
      <c r="B12" s="115" t="s">
        <v>341</v>
      </c>
      <c r="C12" s="116" t="s">
        <v>356</v>
      </c>
      <c r="D12" s="114" t="s">
        <v>150</v>
      </c>
      <c r="E12" s="114" t="s">
        <v>237</v>
      </c>
      <c r="F12" s="114" t="s">
        <v>343</v>
      </c>
      <c r="G12" s="114" t="s">
        <v>246</v>
      </c>
      <c r="H12" s="114"/>
      <c r="I12" s="114"/>
      <c r="J12" s="114"/>
      <c r="K12" s="114"/>
      <c r="L12" s="114" t="s">
        <v>344</v>
      </c>
      <c r="M12" s="114" t="s">
        <v>19</v>
      </c>
      <c r="N12" s="114" t="s">
        <v>345</v>
      </c>
      <c r="O12" s="162" t="s">
        <v>257</v>
      </c>
      <c r="P12" s="117">
        <v>886066000</v>
      </c>
      <c r="Q12" s="117">
        <v>0</v>
      </c>
      <c r="R12" s="117">
        <v>0</v>
      </c>
      <c r="S12" s="117">
        <v>886066000</v>
      </c>
      <c r="T12" s="117">
        <v>0</v>
      </c>
      <c r="U12" s="117">
        <v>-25415032</v>
      </c>
      <c r="V12" s="117">
        <v>911481032</v>
      </c>
      <c r="W12" s="117">
        <v>-23218545</v>
      </c>
      <c r="X12" s="117">
        <v>9871279</v>
      </c>
      <c r="Y12" s="117">
        <v>8299816</v>
      </c>
      <c r="Z12" s="117">
        <v>8311816</v>
      </c>
    </row>
    <row r="13" spans="1:26" ht="22.5" x14ac:dyDescent="0.25">
      <c r="A13" s="114" t="s">
        <v>340</v>
      </c>
      <c r="B13" s="115" t="s">
        <v>341</v>
      </c>
      <c r="C13" s="116" t="s">
        <v>359</v>
      </c>
      <c r="D13" s="114" t="s">
        <v>150</v>
      </c>
      <c r="E13" s="114" t="s">
        <v>237</v>
      </c>
      <c r="F13" s="114" t="s">
        <v>343</v>
      </c>
      <c r="G13" s="114" t="s">
        <v>235</v>
      </c>
      <c r="H13" s="114"/>
      <c r="I13" s="114"/>
      <c r="J13" s="114"/>
      <c r="K13" s="114"/>
      <c r="L13" s="114" t="s">
        <v>344</v>
      </c>
      <c r="M13" s="114" t="s">
        <v>19</v>
      </c>
      <c r="N13" s="114" t="s">
        <v>345</v>
      </c>
      <c r="O13" s="162" t="s">
        <v>22</v>
      </c>
      <c r="P13" s="117">
        <v>7418666000</v>
      </c>
      <c r="Q13" s="117">
        <v>0</v>
      </c>
      <c r="R13" s="117">
        <v>0</v>
      </c>
      <c r="S13" s="117">
        <v>7418666000</v>
      </c>
      <c r="T13" s="117">
        <v>0</v>
      </c>
      <c r="U13" s="117">
        <v>-258226811.38999999</v>
      </c>
      <c r="V13" s="117">
        <v>7676892811.3900003</v>
      </c>
      <c r="W13" s="117">
        <v>154530635.59</v>
      </c>
      <c r="X13" s="117">
        <v>832433350</v>
      </c>
      <c r="Y13" s="117">
        <v>632969259</v>
      </c>
      <c r="Z13" s="117">
        <v>634388606</v>
      </c>
    </row>
    <row r="14" spans="1:26" ht="22.5" x14ac:dyDescent="0.25">
      <c r="A14" s="114" t="s">
        <v>340</v>
      </c>
      <c r="B14" s="115" t="s">
        <v>341</v>
      </c>
      <c r="C14" s="116" t="s">
        <v>223</v>
      </c>
      <c r="D14" s="114" t="s">
        <v>150</v>
      </c>
      <c r="E14" s="114" t="s">
        <v>246</v>
      </c>
      <c r="F14" s="114" t="s">
        <v>237</v>
      </c>
      <c r="G14" s="114" t="s">
        <v>42</v>
      </c>
      <c r="H14" s="114" t="s">
        <v>42</v>
      </c>
      <c r="I14" s="114"/>
      <c r="J14" s="114"/>
      <c r="K14" s="114"/>
      <c r="L14" s="114" t="s">
        <v>344</v>
      </c>
      <c r="M14" s="114" t="s">
        <v>19</v>
      </c>
      <c r="N14" s="114" t="s">
        <v>345</v>
      </c>
      <c r="O14" s="162" t="s">
        <v>129</v>
      </c>
      <c r="P14" s="117">
        <v>2623440000</v>
      </c>
      <c r="Q14" s="117">
        <v>0</v>
      </c>
      <c r="R14" s="117">
        <v>0</v>
      </c>
      <c r="S14" s="117">
        <v>2623440000</v>
      </c>
      <c r="T14" s="117">
        <v>0</v>
      </c>
      <c r="U14" s="117">
        <v>0</v>
      </c>
      <c r="V14" s="117">
        <v>2623440000</v>
      </c>
      <c r="W14" s="117">
        <v>0</v>
      </c>
      <c r="X14" s="117">
        <v>0</v>
      </c>
      <c r="Y14" s="117">
        <v>0</v>
      </c>
      <c r="Z14" s="117">
        <v>0</v>
      </c>
    </row>
    <row r="15" spans="1:26" ht="22.5" x14ac:dyDescent="0.25">
      <c r="A15" s="114" t="s">
        <v>340</v>
      </c>
      <c r="B15" s="115" t="s">
        <v>341</v>
      </c>
      <c r="C15" s="116" t="s">
        <v>426</v>
      </c>
      <c r="D15" s="114" t="s">
        <v>150</v>
      </c>
      <c r="E15" s="114" t="s">
        <v>246</v>
      </c>
      <c r="F15" s="114" t="s">
        <v>237</v>
      </c>
      <c r="G15" s="114" t="s">
        <v>42</v>
      </c>
      <c r="H15" s="114" t="s">
        <v>360</v>
      </c>
      <c r="I15" s="114"/>
      <c r="J15" s="114"/>
      <c r="K15" s="114"/>
      <c r="L15" s="114" t="s">
        <v>344</v>
      </c>
      <c r="M15" s="114" t="s">
        <v>366</v>
      </c>
      <c r="N15" s="114" t="s">
        <v>345</v>
      </c>
      <c r="O15" s="162" t="s">
        <v>369</v>
      </c>
      <c r="P15" s="117">
        <v>260689000000</v>
      </c>
      <c r="Q15" s="117">
        <v>110000000000</v>
      </c>
      <c r="R15" s="117">
        <v>0</v>
      </c>
      <c r="S15" s="117">
        <v>370689000000</v>
      </c>
      <c r="T15" s="117">
        <v>0</v>
      </c>
      <c r="U15" s="117">
        <v>110000000000</v>
      </c>
      <c r="V15" s="117">
        <v>260689000000</v>
      </c>
      <c r="W15" s="117">
        <v>110000000000</v>
      </c>
      <c r="X15" s="117">
        <v>110000000000</v>
      </c>
      <c r="Y15" s="117">
        <v>110000000000</v>
      </c>
      <c r="Z15" s="117">
        <v>110000000000</v>
      </c>
    </row>
    <row r="16" spans="1:26" ht="22.5" x14ac:dyDescent="0.25">
      <c r="A16" s="114" t="s">
        <v>340</v>
      </c>
      <c r="B16" s="115" t="s">
        <v>341</v>
      </c>
      <c r="C16" s="116" t="s">
        <v>224</v>
      </c>
      <c r="D16" s="114" t="s">
        <v>150</v>
      </c>
      <c r="E16" s="114" t="s">
        <v>246</v>
      </c>
      <c r="F16" s="114" t="s">
        <v>252</v>
      </c>
      <c r="G16" s="114" t="s">
        <v>42</v>
      </c>
      <c r="H16" s="114" t="s">
        <v>42</v>
      </c>
      <c r="I16" s="114"/>
      <c r="J16" s="114"/>
      <c r="K16" s="114"/>
      <c r="L16" s="114" t="s">
        <v>344</v>
      </c>
      <c r="M16" s="114" t="s">
        <v>19</v>
      </c>
      <c r="N16" s="114" t="s">
        <v>345</v>
      </c>
      <c r="O16" s="162" t="s">
        <v>132</v>
      </c>
      <c r="P16" s="117">
        <v>3764383000</v>
      </c>
      <c r="Q16" s="117">
        <v>0</v>
      </c>
      <c r="R16" s="117">
        <v>0</v>
      </c>
      <c r="S16" s="117">
        <v>3764383000</v>
      </c>
      <c r="T16" s="117">
        <v>0</v>
      </c>
      <c r="U16" s="117">
        <v>0</v>
      </c>
      <c r="V16" s="117">
        <v>3764383000</v>
      </c>
      <c r="W16" s="117">
        <v>0</v>
      </c>
      <c r="X16" s="117">
        <v>151720000</v>
      </c>
      <c r="Y16" s="117">
        <v>151720000</v>
      </c>
      <c r="Z16" s="117">
        <v>151720000</v>
      </c>
    </row>
    <row r="17" spans="1:26" ht="22.5" x14ac:dyDescent="0.25">
      <c r="A17" s="114" t="s">
        <v>340</v>
      </c>
      <c r="B17" s="115" t="s">
        <v>341</v>
      </c>
      <c r="C17" s="116" t="s">
        <v>370</v>
      </c>
      <c r="D17" s="114" t="s">
        <v>150</v>
      </c>
      <c r="E17" s="114" t="s">
        <v>239</v>
      </c>
      <c r="F17" s="114" t="s">
        <v>42</v>
      </c>
      <c r="G17" s="114" t="s">
        <v>237</v>
      </c>
      <c r="H17" s="114" t="s">
        <v>42</v>
      </c>
      <c r="I17" s="114"/>
      <c r="J17" s="114"/>
      <c r="K17" s="114"/>
      <c r="L17" s="114" t="s">
        <v>344</v>
      </c>
      <c r="M17" s="114" t="s">
        <v>19</v>
      </c>
      <c r="N17" s="114" t="s">
        <v>345</v>
      </c>
      <c r="O17" s="162" t="s">
        <v>25</v>
      </c>
      <c r="P17" s="117">
        <v>47711605000</v>
      </c>
      <c r="Q17" s="117">
        <v>0</v>
      </c>
      <c r="R17" s="117">
        <v>0</v>
      </c>
      <c r="S17" s="117">
        <v>47711605000</v>
      </c>
      <c r="T17" s="117">
        <v>0</v>
      </c>
      <c r="U17" s="117">
        <v>6589407678.3000002</v>
      </c>
      <c r="V17" s="117">
        <v>41122197321.699997</v>
      </c>
      <c r="W17" s="117">
        <v>10563631635.299999</v>
      </c>
      <c r="X17" s="117">
        <v>14596999569.290001</v>
      </c>
      <c r="Y17" s="117">
        <v>5314427988.1099997</v>
      </c>
      <c r="Z17" s="117">
        <v>5316655479.1099997</v>
      </c>
    </row>
    <row r="18" spans="1:26" ht="33.75" x14ac:dyDescent="0.25">
      <c r="A18" s="114" t="s">
        <v>340</v>
      </c>
      <c r="B18" s="115" t="s">
        <v>341</v>
      </c>
      <c r="C18" s="116" t="s">
        <v>454</v>
      </c>
      <c r="D18" s="114" t="s">
        <v>15</v>
      </c>
      <c r="E18" s="114" t="s">
        <v>455</v>
      </c>
      <c r="F18" s="114" t="s">
        <v>428</v>
      </c>
      <c r="G18" s="114" t="s">
        <v>42</v>
      </c>
      <c r="H18" s="114"/>
      <c r="I18" s="114"/>
      <c r="J18" s="114"/>
      <c r="K18" s="114"/>
      <c r="L18" s="114" t="s">
        <v>344</v>
      </c>
      <c r="M18" s="114" t="s">
        <v>19</v>
      </c>
      <c r="N18" s="114" t="s">
        <v>345</v>
      </c>
      <c r="O18" s="162" t="s">
        <v>234</v>
      </c>
      <c r="P18" s="117">
        <v>0</v>
      </c>
      <c r="Q18" s="117">
        <v>6300000000</v>
      </c>
      <c r="R18" s="117">
        <v>0</v>
      </c>
      <c r="S18" s="117">
        <v>6300000000</v>
      </c>
      <c r="T18" s="117">
        <v>0</v>
      </c>
      <c r="U18" s="117">
        <v>0</v>
      </c>
      <c r="V18" s="117">
        <v>6300000000</v>
      </c>
      <c r="W18" s="117">
        <v>0</v>
      </c>
      <c r="X18" s="117">
        <v>574000000</v>
      </c>
      <c r="Y18" s="117">
        <v>574000000</v>
      </c>
      <c r="Z18" s="117">
        <v>574000000</v>
      </c>
    </row>
    <row r="19" spans="1:26" ht="45" x14ac:dyDescent="0.25">
      <c r="A19" s="114" t="s">
        <v>340</v>
      </c>
      <c r="B19" s="115" t="s">
        <v>341</v>
      </c>
      <c r="C19" s="116" t="s">
        <v>456</v>
      </c>
      <c r="D19" s="114" t="s">
        <v>15</v>
      </c>
      <c r="E19" s="114" t="s">
        <v>455</v>
      </c>
      <c r="F19" s="114" t="s">
        <v>428</v>
      </c>
      <c r="G19" s="114" t="s">
        <v>237</v>
      </c>
      <c r="H19" s="114"/>
      <c r="I19" s="114"/>
      <c r="J19" s="114"/>
      <c r="K19" s="114"/>
      <c r="L19" s="114" t="s">
        <v>344</v>
      </c>
      <c r="M19" s="114" t="s">
        <v>19</v>
      </c>
      <c r="N19" s="114" t="s">
        <v>345</v>
      </c>
      <c r="O19" s="162" t="s">
        <v>405</v>
      </c>
      <c r="P19" s="117">
        <v>0</v>
      </c>
      <c r="Q19" s="117">
        <v>18000000000</v>
      </c>
      <c r="R19" s="117">
        <v>0</v>
      </c>
      <c r="S19" s="117">
        <v>18000000000</v>
      </c>
      <c r="T19" s="117">
        <v>0</v>
      </c>
      <c r="U19" s="117">
        <v>1294820716</v>
      </c>
      <c r="V19" s="117">
        <v>16705179284</v>
      </c>
      <c r="W19" s="117">
        <v>1294820716</v>
      </c>
      <c r="X19" s="117">
        <v>6820701195</v>
      </c>
      <c r="Y19" s="117">
        <v>5525880478</v>
      </c>
      <c r="Z19" s="117">
        <v>5525880478</v>
      </c>
    </row>
    <row r="20" spans="1:26" ht="45" x14ac:dyDescent="0.25">
      <c r="A20" s="114" t="s">
        <v>340</v>
      </c>
      <c r="B20" s="115" t="s">
        <v>341</v>
      </c>
      <c r="C20" s="116" t="s">
        <v>457</v>
      </c>
      <c r="D20" s="114" t="s">
        <v>15</v>
      </c>
      <c r="E20" s="114" t="s">
        <v>455</v>
      </c>
      <c r="F20" s="114" t="s">
        <v>428</v>
      </c>
      <c r="G20" s="114" t="s">
        <v>246</v>
      </c>
      <c r="H20" s="114"/>
      <c r="I20" s="114"/>
      <c r="J20" s="114"/>
      <c r="K20" s="114"/>
      <c r="L20" s="114" t="s">
        <v>344</v>
      </c>
      <c r="M20" s="114" t="s">
        <v>19</v>
      </c>
      <c r="N20" s="114" t="s">
        <v>345</v>
      </c>
      <c r="O20" s="162" t="s">
        <v>458</v>
      </c>
      <c r="P20" s="117">
        <v>0</v>
      </c>
      <c r="Q20" s="117">
        <v>5602000000</v>
      </c>
      <c r="R20" s="117">
        <v>0</v>
      </c>
      <c r="S20" s="117">
        <v>5602000000</v>
      </c>
      <c r="T20" s="117">
        <v>0</v>
      </c>
      <c r="U20" s="117">
        <v>-254473892.19999999</v>
      </c>
      <c r="V20" s="117">
        <v>5856473892.1999998</v>
      </c>
      <c r="W20" s="117">
        <v>218578381.80000001</v>
      </c>
      <c r="X20" s="117">
        <v>1982090313.8</v>
      </c>
      <c r="Y20" s="117">
        <v>1401173633.8</v>
      </c>
      <c r="Z20" s="117">
        <v>1401173633.8</v>
      </c>
    </row>
    <row r="21" spans="1:26" ht="33.75" x14ac:dyDescent="0.25">
      <c r="A21" s="114" t="s">
        <v>340</v>
      </c>
      <c r="B21" s="115" t="s">
        <v>341</v>
      </c>
      <c r="C21" s="116" t="s">
        <v>459</v>
      </c>
      <c r="D21" s="114" t="s">
        <v>15</v>
      </c>
      <c r="E21" s="114" t="s">
        <v>427</v>
      </c>
      <c r="F21" s="114" t="s">
        <v>428</v>
      </c>
      <c r="G21" s="114" t="s">
        <v>42</v>
      </c>
      <c r="H21" s="114"/>
      <c r="I21" s="114"/>
      <c r="J21" s="114"/>
      <c r="K21" s="114"/>
      <c r="L21" s="114" t="s">
        <v>344</v>
      </c>
      <c r="M21" s="114" t="s">
        <v>19</v>
      </c>
      <c r="N21" s="114" t="s">
        <v>345</v>
      </c>
      <c r="O21" s="162" t="s">
        <v>429</v>
      </c>
      <c r="P21" s="117">
        <v>0</v>
      </c>
      <c r="Q21" s="117">
        <v>26600000000</v>
      </c>
      <c r="R21" s="117">
        <v>0</v>
      </c>
      <c r="S21" s="117">
        <v>26600000000</v>
      </c>
      <c r="T21" s="117">
        <v>0</v>
      </c>
      <c r="U21" s="117">
        <v>0</v>
      </c>
      <c r="V21" s="117">
        <v>26600000000</v>
      </c>
      <c r="W21" s="117">
        <v>0</v>
      </c>
      <c r="X21" s="117">
        <v>26494023904</v>
      </c>
      <c r="Y21" s="117">
        <v>26494023904</v>
      </c>
      <c r="Z21" s="117">
        <v>26494023904</v>
      </c>
    </row>
    <row r="22" spans="1:26" ht="33.75" x14ac:dyDescent="0.25">
      <c r="A22" s="114" t="s">
        <v>340</v>
      </c>
      <c r="B22" s="115" t="s">
        <v>341</v>
      </c>
      <c r="C22" s="116" t="s">
        <v>460</v>
      </c>
      <c r="D22" s="114" t="s">
        <v>15</v>
      </c>
      <c r="E22" s="114" t="s">
        <v>427</v>
      </c>
      <c r="F22" s="114" t="s">
        <v>428</v>
      </c>
      <c r="G22" s="114" t="s">
        <v>42</v>
      </c>
      <c r="H22" s="114"/>
      <c r="I22" s="114"/>
      <c r="J22" s="114"/>
      <c r="K22" s="114"/>
      <c r="L22" s="114" t="s">
        <v>344</v>
      </c>
      <c r="M22" s="114" t="s">
        <v>366</v>
      </c>
      <c r="N22" s="114" t="s">
        <v>345</v>
      </c>
      <c r="O22" s="162" t="s">
        <v>429</v>
      </c>
      <c r="P22" s="117">
        <v>76344000000</v>
      </c>
      <c r="Q22" s="117">
        <v>0</v>
      </c>
      <c r="R22" s="117">
        <v>0</v>
      </c>
      <c r="S22" s="117">
        <v>76344000000</v>
      </c>
      <c r="T22" s="117">
        <v>0</v>
      </c>
      <c r="U22" s="117">
        <v>2215607512.6700001</v>
      </c>
      <c r="V22" s="117">
        <v>74128392487.330002</v>
      </c>
      <c r="W22" s="117">
        <v>11222393634.67</v>
      </c>
      <c r="X22" s="117">
        <v>55553828983.669998</v>
      </c>
      <c r="Y22" s="117">
        <v>27245996646.669998</v>
      </c>
      <c r="Z22" s="117">
        <v>27245996646.669998</v>
      </c>
    </row>
    <row r="23" spans="1:26" ht="33.75" x14ac:dyDescent="0.25">
      <c r="A23" s="114" t="s">
        <v>340</v>
      </c>
      <c r="B23" s="115" t="s">
        <v>341</v>
      </c>
      <c r="C23" s="116" t="s">
        <v>461</v>
      </c>
      <c r="D23" s="114" t="s">
        <v>15</v>
      </c>
      <c r="E23" s="114" t="s">
        <v>462</v>
      </c>
      <c r="F23" s="114" t="s">
        <v>428</v>
      </c>
      <c r="G23" s="114" t="s">
        <v>42</v>
      </c>
      <c r="H23" s="114"/>
      <c r="I23" s="114"/>
      <c r="J23" s="114"/>
      <c r="K23" s="114"/>
      <c r="L23" s="114" t="s">
        <v>344</v>
      </c>
      <c r="M23" s="114" t="s">
        <v>19</v>
      </c>
      <c r="N23" s="114" t="s">
        <v>345</v>
      </c>
      <c r="O23" s="162" t="s">
        <v>308</v>
      </c>
      <c r="P23" s="117">
        <v>0</v>
      </c>
      <c r="Q23" s="117">
        <v>12000000000</v>
      </c>
      <c r="R23" s="117">
        <v>0</v>
      </c>
      <c r="S23" s="117">
        <v>12000000000</v>
      </c>
      <c r="T23" s="117">
        <v>0</v>
      </c>
      <c r="U23" s="117">
        <v>-31594956.109999999</v>
      </c>
      <c r="V23" s="117">
        <v>12031594956.110001</v>
      </c>
      <c r="W23" s="117">
        <v>4590566896.8900003</v>
      </c>
      <c r="X23" s="117">
        <v>10443858748.5</v>
      </c>
      <c r="Y23" s="117">
        <v>5663525207.9200001</v>
      </c>
      <c r="Z23" s="117">
        <v>5663525207.9200001</v>
      </c>
    </row>
    <row r="24" spans="1:26" ht="22.5" x14ac:dyDescent="0.25">
      <c r="A24" s="114" t="s">
        <v>340</v>
      </c>
      <c r="B24" s="115" t="s">
        <v>341</v>
      </c>
      <c r="C24" s="116" t="s">
        <v>158</v>
      </c>
      <c r="D24" s="114" t="s">
        <v>150</v>
      </c>
      <c r="E24" s="114" t="s">
        <v>42</v>
      </c>
      <c r="F24" s="114" t="s">
        <v>343</v>
      </c>
      <c r="G24" s="114" t="s">
        <v>42</v>
      </c>
      <c r="H24" s="114" t="s">
        <v>42</v>
      </c>
      <c r="I24" s="114" t="s">
        <v>42</v>
      </c>
      <c r="J24" s="114"/>
      <c r="K24" s="114"/>
      <c r="L24" s="114" t="s">
        <v>344</v>
      </c>
      <c r="M24" s="114" t="s">
        <v>19</v>
      </c>
      <c r="N24" s="114" t="s">
        <v>345</v>
      </c>
      <c r="O24" s="167" t="s">
        <v>284</v>
      </c>
      <c r="P24" s="178">
        <v>9012426668</v>
      </c>
      <c r="Q24" s="178">
        <v>644449600</v>
      </c>
      <c r="R24" s="178">
        <v>73000000</v>
      </c>
      <c r="S24" s="178">
        <v>9583876268</v>
      </c>
      <c r="T24" s="178">
        <v>0</v>
      </c>
      <c r="U24" s="178">
        <v>613131077</v>
      </c>
      <c r="V24" s="178">
        <v>8970745191</v>
      </c>
      <c r="W24" s="178">
        <v>844871294</v>
      </c>
      <c r="X24" s="178">
        <v>844871294</v>
      </c>
      <c r="Y24" s="178">
        <v>844871294</v>
      </c>
      <c r="Z24" s="178">
        <v>844871294</v>
      </c>
    </row>
    <row r="25" spans="1:26" ht="22.5" x14ac:dyDescent="0.25">
      <c r="A25" s="114" t="s">
        <v>340</v>
      </c>
      <c r="B25" s="115" t="s">
        <v>341</v>
      </c>
      <c r="C25" s="116" t="s">
        <v>159</v>
      </c>
      <c r="D25" s="114" t="s">
        <v>150</v>
      </c>
      <c r="E25" s="114" t="s">
        <v>42</v>
      </c>
      <c r="F25" s="114" t="s">
        <v>343</v>
      </c>
      <c r="G25" s="114" t="s">
        <v>42</v>
      </c>
      <c r="H25" s="114" t="s">
        <v>42</v>
      </c>
      <c r="I25" s="114" t="s">
        <v>237</v>
      </c>
      <c r="J25" s="114"/>
      <c r="K25" s="114"/>
      <c r="L25" s="114" t="s">
        <v>344</v>
      </c>
      <c r="M25" s="114" t="s">
        <v>19</v>
      </c>
      <c r="N25" s="114" t="s">
        <v>345</v>
      </c>
      <c r="O25" s="162" t="s">
        <v>285</v>
      </c>
      <c r="P25" s="178">
        <v>1305247999</v>
      </c>
      <c r="Q25" s="178">
        <v>153000000</v>
      </c>
      <c r="R25" s="178">
        <v>644449600</v>
      </c>
      <c r="S25" s="178">
        <v>813798399</v>
      </c>
      <c r="T25" s="178">
        <v>0</v>
      </c>
      <c r="U25" s="178">
        <v>-277515952</v>
      </c>
      <c r="V25" s="178">
        <v>1091314351</v>
      </c>
      <c r="W25" s="178">
        <v>165943639</v>
      </c>
      <c r="X25" s="178">
        <v>165943639</v>
      </c>
      <c r="Y25" s="178">
        <v>82180055</v>
      </c>
      <c r="Z25" s="178">
        <v>82180055</v>
      </c>
    </row>
    <row r="26" spans="1:26" ht="22.5" x14ac:dyDescent="0.25">
      <c r="A26" s="114" t="s">
        <v>340</v>
      </c>
      <c r="B26" s="115" t="s">
        <v>341</v>
      </c>
      <c r="C26" s="116" t="s">
        <v>160</v>
      </c>
      <c r="D26" s="114" t="s">
        <v>150</v>
      </c>
      <c r="E26" s="114" t="s">
        <v>42</v>
      </c>
      <c r="F26" s="114" t="s">
        <v>343</v>
      </c>
      <c r="G26" s="114" t="s">
        <v>42</v>
      </c>
      <c r="H26" s="114" t="s">
        <v>42</v>
      </c>
      <c r="I26" s="114" t="s">
        <v>235</v>
      </c>
      <c r="J26" s="114"/>
      <c r="K26" s="114"/>
      <c r="L26" s="114" t="s">
        <v>344</v>
      </c>
      <c r="M26" s="114" t="s">
        <v>19</v>
      </c>
      <c r="N26" s="114" t="s">
        <v>345</v>
      </c>
      <c r="O26" s="162" t="s">
        <v>346</v>
      </c>
      <c r="P26" s="178">
        <v>41436333</v>
      </c>
      <c r="Q26" s="178">
        <v>50000000</v>
      </c>
      <c r="R26" s="178">
        <v>0</v>
      </c>
      <c r="S26" s="178">
        <v>91436333</v>
      </c>
      <c r="T26" s="178">
        <v>0</v>
      </c>
      <c r="U26" s="178">
        <v>-1533680</v>
      </c>
      <c r="V26" s="178">
        <v>92970013</v>
      </c>
      <c r="W26" s="178">
        <v>16668165</v>
      </c>
      <c r="X26" s="178">
        <v>16712409</v>
      </c>
      <c r="Y26" s="178">
        <v>16712409</v>
      </c>
      <c r="Z26" s="178">
        <v>16712409</v>
      </c>
    </row>
    <row r="27" spans="1:26" ht="22.5" x14ac:dyDescent="0.25">
      <c r="A27" s="114" t="s">
        <v>340</v>
      </c>
      <c r="B27" s="115" t="s">
        <v>341</v>
      </c>
      <c r="C27" s="116" t="s">
        <v>161</v>
      </c>
      <c r="D27" s="114" t="s">
        <v>150</v>
      </c>
      <c r="E27" s="114" t="s">
        <v>42</v>
      </c>
      <c r="F27" s="114" t="s">
        <v>343</v>
      </c>
      <c r="G27" s="114" t="s">
        <v>42</v>
      </c>
      <c r="H27" s="114" t="s">
        <v>235</v>
      </c>
      <c r="I27" s="114" t="s">
        <v>42</v>
      </c>
      <c r="J27" s="114"/>
      <c r="K27" s="114"/>
      <c r="L27" s="114" t="s">
        <v>344</v>
      </c>
      <c r="M27" s="114" t="s">
        <v>19</v>
      </c>
      <c r="N27" s="114" t="s">
        <v>345</v>
      </c>
      <c r="O27" s="162" t="s">
        <v>286</v>
      </c>
      <c r="P27" s="178">
        <v>2963593600</v>
      </c>
      <c r="Q27" s="178">
        <v>0</v>
      </c>
      <c r="R27" s="178">
        <v>1279000000</v>
      </c>
      <c r="S27" s="178">
        <v>1684593600</v>
      </c>
      <c r="T27" s="178">
        <v>0</v>
      </c>
      <c r="U27" s="178">
        <v>-1088864121</v>
      </c>
      <c r="V27" s="178">
        <v>2773457721</v>
      </c>
      <c r="W27" s="178">
        <v>81946006</v>
      </c>
      <c r="X27" s="178">
        <v>81946006</v>
      </c>
      <c r="Y27" s="178">
        <v>81946006</v>
      </c>
      <c r="Z27" s="178">
        <v>81946006</v>
      </c>
    </row>
    <row r="28" spans="1:26" ht="22.5" x14ac:dyDescent="0.25">
      <c r="A28" s="114" t="s">
        <v>340</v>
      </c>
      <c r="B28" s="115" t="s">
        <v>341</v>
      </c>
      <c r="C28" s="116" t="s">
        <v>162</v>
      </c>
      <c r="D28" s="114" t="s">
        <v>150</v>
      </c>
      <c r="E28" s="114" t="s">
        <v>42</v>
      </c>
      <c r="F28" s="114" t="s">
        <v>343</v>
      </c>
      <c r="G28" s="114" t="s">
        <v>42</v>
      </c>
      <c r="H28" s="114" t="s">
        <v>235</v>
      </c>
      <c r="I28" s="114" t="s">
        <v>237</v>
      </c>
      <c r="J28" s="114"/>
      <c r="K28" s="114"/>
      <c r="L28" s="114" t="s">
        <v>344</v>
      </c>
      <c r="M28" s="114" t="s">
        <v>19</v>
      </c>
      <c r="N28" s="114" t="s">
        <v>345</v>
      </c>
      <c r="O28" s="162" t="s">
        <v>238</v>
      </c>
      <c r="P28" s="178">
        <v>404126400</v>
      </c>
      <c r="Q28" s="178">
        <v>350000000</v>
      </c>
      <c r="R28" s="178">
        <v>0</v>
      </c>
      <c r="S28" s="178">
        <v>754126400</v>
      </c>
      <c r="T28" s="178">
        <v>0</v>
      </c>
      <c r="U28" s="178">
        <v>-9974697</v>
      </c>
      <c r="V28" s="178">
        <v>764101097</v>
      </c>
      <c r="W28" s="178">
        <v>74318581</v>
      </c>
      <c r="X28" s="178">
        <v>74318581</v>
      </c>
      <c r="Y28" s="178">
        <v>74318581</v>
      </c>
      <c r="Z28" s="178">
        <v>74318581</v>
      </c>
    </row>
    <row r="29" spans="1:26" ht="19.899999999999999" customHeight="1" x14ac:dyDescent="0.25">
      <c r="A29" s="114" t="s">
        <v>340</v>
      </c>
      <c r="B29" s="115" t="s">
        <v>341</v>
      </c>
      <c r="C29" s="116" t="s">
        <v>163</v>
      </c>
      <c r="D29" s="114" t="s">
        <v>150</v>
      </c>
      <c r="E29" s="114" t="s">
        <v>42</v>
      </c>
      <c r="F29" s="114" t="s">
        <v>343</v>
      </c>
      <c r="G29" s="114" t="s">
        <v>42</v>
      </c>
      <c r="H29" s="114" t="s">
        <v>239</v>
      </c>
      <c r="I29" s="114" t="s">
        <v>237</v>
      </c>
      <c r="J29" s="114"/>
      <c r="K29" s="114"/>
      <c r="L29" s="114" t="s">
        <v>344</v>
      </c>
      <c r="M29" s="114" t="s">
        <v>19</v>
      </c>
      <c r="N29" s="114" t="s">
        <v>345</v>
      </c>
      <c r="O29" s="162" t="s">
        <v>287</v>
      </c>
      <c r="P29" s="178">
        <v>392514000</v>
      </c>
      <c r="Q29" s="178">
        <v>0</v>
      </c>
      <c r="R29" s="178">
        <v>0</v>
      </c>
      <c r="S29" s="178">
        <v>392514000</v>
      </c>
      <c r="T29" s="178">
        <v>0</v>
      </c>
      <c r="U29" s="178">
        <v>1289794</v>
      </c>
      <c r="V29" s="178">
        <v>391224206</v>
      </c>
      <c r="W29" s="178">
        <v>40163676</v>
      </c>
      <c r="X29" s="178">
        <v>40163676</v>
      </c>
      <c r="Y29" s="178">
        <v>40163676</v>
      </c>
      <c r="Z29" s="178">
        <v>40163676</v>
      </c>
    </row>
    <row r="30" spans="1:26" ht="19.899999999999999" customHeight="1" x14ac:dyDescent="0.25">
      <c r="A30" s="114" t="s">
        <v>340</v>
      </c>
      <c r="B30" s="115" t="s">
        <v>341</v>
      </c>
      <c r="C30" s="116" t="s">
        <v>164</v>
      </c>
      <c r="D30" s="114" t="s">
        <v>150</v>
      </c>
      <c r="E30" s="114" t="s">
        <v>42</v>
      </c>
      <c r="F30" s="114" t="s">
        <v>343</v>
      </c>
      <c r="G30" s="114" t="s">
        <v>42</v>
      </c>
      <c r="H30" s="114" t="s">
        <v>239</v>
      </c>
      <c r="I30" s="114" t="s">
        <v>239</v>
      </c>
      <c r="J30" s="114"/>
      <c r="K30" s="114"/>
      <c r="L30" s="114" t="s">
        <v>344</v>
      </c>
      <c r="M30" s="114" t="s">
        <v>19</v>
      </c>
      <c r="N30" s="114" t="s">
        <v>345</v>
      </c>
      <c r="O30" s="162" t="s">
        <v>242</v>
      </c>
      <c r="P30" s="178">
        <v>65419000</v>
      </c>
      <c r="Q30" s="178">
        <v>0</v>
      </c>
      <c r="R30" s="178">
        <v>0</v>
      </c>
      <c r="S30" s="178">
        <v>65419000</v>
      </c>
      <c r="T30" s="178">
        <v>0</v>
      </c>
      <c r="U30" s="178">
        <v>-40547</v>
      </c>
      <c r="V30" s="178">
        <v>65459547</v>
      </c>
      <c r="W30" s="178">
        <v>7331583</v>
      </c>
      <c r="X30" s="178">
        <v>7331583</v>
      </c>
      <c r="Y30" s="178">
        <v>7331583</v>
      </c>
      <c r="Z30" s="178">
        <v>7331583</v>
      </c>
    </row>
    <row r="31" spans="1:26" ht="19.899999999999999" customHeight="1" x14ac:dyDescent="0.25">
      <c r="A31" s="114" t="s">
        <v>340</v>
      </c>
      <c r="B31" s="115" t="s">
        <v>341</v>
      </c>
      <c r="C31" s="116" t="s">
        <v>165</v>
      </c>
      <c r="D31" s="114" t="s">
        <v>150</v>
      </c>
      <c r="E31" s="114" t="s">
        <v>42</v>
      </c>
      <c r="F31" s="114" t="s">
        <v>343</v>
      </c>
      <c r="G31" s="114" t="s">
        <v>42</v>
      </c>
      <c r="H31" s="114" t="s">
        <v>239</v>
      </c>
      <c r="I31" s="114" t="s">
        <v>249</v>
      </c>
      <c r="J31" s="114"/>
      <c r="K31" s="114"/>
      <c r="L31" s="114" t="s">
        <v>344</v>
      </c>
      <c r="M31" s="114" t="s">
        <v>19</v>
      </c>
      <c r="N31" s="114" t="s">
        <v>345</v>
      </c>
      <c r="O31" s="162" t="s">
        <v>349</v>
      </c>
      <c r="P31" s="178">
        <v>588771000</v>
      </c>
      <c r="Q31" s="178">
        <v>0</v>
      </c>
      <c r="R31" s="178">
        <v>0</v>
      </c>
      <c r="S31" s="178">
        <v>588771000</v>
      </c>
      <c r="T31" s="178">
        <v>0</v>
      </c>
      <c r="U31" s="178">
        <v>-52720168</v>
      </c>
      <c r="V31" s="178">
        <v>641491168</v>
      </c>
      <c r="W31" s="178">
        <v>0</v>
      </c>
      <c r="X31" s="178">
        <v>0</v>
      </c>
      <c r="Y31" s="178">
        <v>0</v>
      </c>
      <c r="Z31" s="178">
        <v>0</v>
      </c>
    </row>
    <row r="32" spans="1:26" ht="19.899999999999999" customHeight="1" x14ac:dyDescent="0.25">
      <c r="A32" s="114" t="s">
        <v>340</v>
      </c>
      <c r="B32" s="115" t="s">
        <v>341</v>
      </c>
      <c r="C32" s="116" t="s">
        <v>166</v>
      </c>
      <c r="D32" s="114" t="s">
        <v>150</v>
      </c>
      <c r="E32" s="114" t="s">
        <v>42</v>
      </c>
      <c r="F32" s="114" t="s">
        <v>343</v>
      </c>
      <c r="G32" s="114" t="s">
        <v>42</v>
      </c>
      <c r="H32" s="114" t="s">
        <v>239</v>
      </c>
      <c r="I32" s="114" t="s">
        <v>288</v>
      </c>
      <c r="J32" s="114"/>
      <c r="K32" s="114"/>
      <c r="L32" s="114" t="s">
        <v>344</v>
      </c>
      <c r="M32" s="114" t="s">
        <v>19</v>
      </c>
      <c r="N32" s="114" t="s">
        <v>345</v>
      </c>
      <c r="O32" s="162" t="s">
        <v>289</v>
      </c>
      <c r="P32" s="178">
        <v>621480500</v>
      </c>
      <c r="Q32" s="178">
        <v>0</v>
      </c>
      <c r="R32" s="178">
        <v>25000000</v>
      </c>
      <c r="S32" s="178">
        <v>596480500</v>
      </c>
      <c r="T32" s="178">
        <v>0</v>
      </c>
      <c r="U32" s="178">
        <v>51129805</v>
      </c>
      <c r="V32" s="178">
        <v>545350695</v>
      </c>
      <c r="W32" s="178">
        <v>65388153</v>
      </c>
      <c r="X32" s="178">
        <v>65388153</v>
      </c>
      <c r="Y32" s="178">
        <v>65388153</v>
      </c>
      <c r="Z32" s="178">
        <v>65388153</v>
      </c>
    </row>
    <row r="33" spans="1:26" ht="19.899999999999999" customHeight="1" x14ac:dyDescent="0.25">
      <c r="A33" s="114" t="s">
        <v>340</v>
      </c>
      <c r="B33" s="115" t="s">
        <v>341</v>
      </c>
      <c r="C33" s="116" t="s">
        <v>167</v>
      </c>
      <c r="D33" s="114" t="s">
        <v>150</v>
      </c>
      <c r="E33" s="114" t="s">
        <v>42</v>
      </c>
      <c r="F33" s="114" t="s">
        <v>343</v>
      </c>
      <c r="G33" s="114" t="s">
        <v>42</v>
      </c>
      <c r="H33" s="114" t="s">
        <v>239</v>
      </c>
      <c r="I33" s="114" t="s">
        <v>291</v>
      </c>
      <c r="J33" s="114"/>
      <c r="K33" s="114"/>
      <c r="L33" s="114" t="s">
        <v>344</v>
      </c>
      <c r="M33" s="114" t="s">
        <v>19</v>
      </c>
      <c r="N33" s="114" t="s">
        <v>345</v>
      </c>
      <c r="O33" s="162" t="s">
        <v>290</v>
      </c>
      <c r="P33" s="178">
        <v>1308380000</v>
      </c>
      <c r="Q33" s="178">
        <v>0</v>
      </c>
      <c r="R33" s="178">
        <v>0</v>
      </c>
      <c r="S33" s="178">
        <v>1308380000</v>
      </c>
      <c r="T33" s="178">
        <v>0</v>
      </c>
      <c r="U33" s="178">
        <v>-48722651</v>
      </c>
      <c r="V33" s="178">
        <v>1357102651</v>
      </c>
      <c r="W33" s="178">
        <v>868051250</v>
      </c>
      <c r="X33" s="178">
        <v>868051250</v>
      </c>
      <c r="Y33" s="178">
        <v>868051250</v>
      </c>
      <c r="Z33" s="178">
        <v>868051250</v>
      </c>
    </row>
    <row r="34" spans="1:26" ht="19.899999999999999" customHeight="1" x14ac:dyDescent="0.25">
      <c r="A34" s="114" t="s">
        <v>340</v>
      </c>
      <c r="B34" s="115" t="s">
        <v>341</v>
      </c>
      <c r="C34" s="116" t="s">
        <v>394</v>
      </c>
      <c r="D34" s="114" t="s">
        <v>150</v>
      </c>
      <c r="E34" s="114" t="s">
        <v>42</v>
      </c>
      <c r="F34" s="114" t="s">
        <v>343</v>
      </c>
      <c r="G34" s="114" t="s">
        <v>42</v>
      </c>
      <c r="H34" s="114" t="s">
        <v>239</v>
      </c>
      <c r="I34" s="114" t="s">
        <v>395</v>
      </c>
      <c r="J34" s="114"/>
      <c r="K34" s="114"/>
      <c r="L34" s="114" t="s">
        <v>344</v>
      </c>
      <c r="M34" s="114" t="s">
        <v>19</v>
      </c>
      <c r="N34" s="114" t="s">
        <v>345</v>
      </c>
      <c r="O34" s="162" t="s">
        <v>396</v>
      </c>
      <c r="P34" s="178">
        <v>228966500</v>
      </c>
      <c r="Q34" s="178">
        <v>0</v>
      </c>
      <c r="R34" s="178">
        <v>0</v>
      </c>
      <c r="S34" s="178">
        <v>228966500</v>
      </c>
      <c r="T34" s="178">
        <v>0</v>
      </c>
      <c r="U34" s="178">
        <v>-179836372</v>
      </c>
      <c r="V34" s="178">
        <v>408802872</v>
      </c>
      <c r="W34" s="178">
        <v>0</v>
      </c>
      <c r="X34" s="178">
        <v>0</v>
      </c>
      <c r="Y34" s="178">
        <v>0</v>
      </c>
      <c r="Z34" s="178">
        <v>0</v>
      </c>
    </row>
    <row r="35" spans="1:26" ht="19.899999999999999" customHeight="1" x14ac:dyDescent="0.25">
      <c r="A35" s="114" t="s">
        <v>340</v>
      </c>
      <c r="B35" s="115" t="s">
        <v>341</v>
      </c>
      <c r="C35" s="116" t="s">
        <v>168</v>
      </c>
      <c r="D35" s="114" t="s">
        <v>150</v>
      </c>
      <c r="E35" s="114" t="s">
        <v>42</v>
      </c>
      <c r="F35" s="114" t="s">
        <v>343</v>
      </c>
      <c r="G35" s="114" t="s">
        <v>42</v>
      </c>
      <c r="H35" s="114" t="s">
        <v>239</v>
      </c>
      <c r="I35" s="114" t="s">
        <v>241</v>
      </c>
      <c r="J35" s="114"/>
      <c r="K35" s="114"/>
      <c r="L35" s="114" t="s">
        <v>344</v>
      </c>
      <c r="M35" s="114" t="s">
        <v>19</v>
      </c>
      <c r="N35" s="114" t="s">
        <v>345</v>
      </c>
      <c r="O35" s="162" t="s">
        <v>243</v>
      </c>
      <c r="P35" s="178">
        <v>65419000</v>
      </c>
      <c r="Q35" s="178">
        <v>25000000</v>
      </c>
      <c r="R35" s="178">
        <v>0</v>
      </c>
      <c r="S35" s="178">
        <v>90419000</v>
      </c>
      <c r="T35" s="178">
        <v>0</v>
      </c>
      <c r="U35" s="178">
        <v>21706764</v>
      </c>
      <c r="V35" s="178">
        <v>68712236</v>
      </c>
      <c r="W35" s="178">
        <v>37020982</v>
      </c>
      <c r="X35" s="178">
        <v>37020982</v>
      </c>
      <c r="Y35" s="178">
        <v>37020982</v>
      </c>
      <c r="Z35" s="178">
        <v>37020982</v>
      </c>
    </row>
    <row r="36" spans="1:26" ht="19.899999999999999" customHeight="1" x14ac:dyDescent="0.25">
      <c r="A36" s="114" t="s">
        <v>340</v>
      </c>
      <c r="B36" s="115" t="s">
        <v>341</v>
      </c>
      <c r="C36" s="116" t="s">
        <v>169</v>
      </c>
      <c r="D36" s="114" t="s">
        <v>150</v>
      </c>
      <c r="E36" s="114" t="s">
        <v>42</v>
      </c>
      <c r="F36" s="114" t="s">
        <v>343</v>
      </c>
      <c r="G36" s="114" t="s">
        <v>42</v>
      </c>
      <c r="H36" s="114" t="s">
        <v>244</v>
      </c>
      <c r="I36" s="114" t="s">
        <v>42</v>
      </c>
      <c r="J36" s="114"/>
      <c r="K36" s="114"/>
      <c r="L36" s="114" t="s">
        <v>344</v>
      </c>
      <c r="M36" s="114" t="s">
        <v>19</v>
      </c>
      <c r="N36" s="114" t="s">
        <v>345</v>
      </c>
      <c r="O36" s="162" t="s">
        <v>247</v>
      </c>
      <c r="P36" s="178">
        <v>24022680</v>
      </c>
      <c r="Q36" s="178">
        <v>43000000</v>
      </c>
      <c r="R36" s="178">
        <v>0</v>
      </c>
      <c r="S36" s="178">
        <v>67022680</v>
      </c>
      <c r="T36" s="178">
        <v>0</v>
      </c>
      <c r="U36" s="178">
        <v>-2812864</v>
      </c>
      <c r="V36" s="178">
        <v>69835544</v>
      </c>
      <c r="W36" s="178">
        <v>12034661</v>
      </c>
      <c r="X36" s="178">
        <v>12034661</v>
      </c>
      <c r="Y36" s="178">
        <v>8821737</v>
      </c>
      <c r="Z36" s="178">
        <v>8821737</v>
      </c>
    </row>
    <row r="37" spans="1:26" ht="19.899999999999999" customHeight="1" x14ac:dyDescent="0.25">
      <c r="A37" s="114" t="s">
        <v>340</v>
      </c>
      <c r="B37" s="115" t="s">
        <v>341</v>
      </c>
      <c r="C37" s="116" t="s">
        <v>170</v>
      </c>
      <c r="D37" s="114" t="s">
        <v>150</v>
      </c>
      <c r="E37" s="114" t="s">
        <v>42</v>
      </c>
      <c r="F37" s="114" t="s">
        <v>343</v>
      </c>
      <c r="G37" s="114" t="s">
        <v>42</v>
      </c>
      <c r="H37" s="114" t="s">
        <v>244</v>
      </c>
      <c r="I37" s="114" t="s">
        <v>246</v>
      </c>
      <c r="J37" s="114"/>
      <c r="K37" s="114"/>
      <c r="L37" s="114" t="s">
        <v>344</v>
      </c>
      <c r="M37" s="114" t="s">
        <v>19</v>
      </c>
      <c r="N37" s="114" t="s">
        <v>345</v>
      </c>
      <c r="O37" s="162" t="s">
        <v>248</v>
      </c>
      <c r="P37" s="178">
        <v>85171320</v>
      </c>
      <c r="Q37" s="178">
        <v>420000000</v>
      </c>
      <c r="R37" s="178">
        <v>8000000</v>
      </c>
      <c r="S37" s="178">
        <v>497171320</v>
      </c>
      <c r="T37" s="178">
        <v>0</v>
      </c>
      <c r="U37" s="178">
        <v>-370217447</v>
      </c>
      <c r="V37" s="178">
        <v>867388767</v>
      </c>
      <c r="W37" s="178">
        <v>15033581</v>
      </c>
      <c r="X37" s="178">
        <v>15033581</v>
      </c>
      <c r="Y37" s="178">
        <v>15033581</v>
      </c>
      <c r="Z37" s="178">
        <v>15033581</v>
      </c>
    </row>
    <row r="38" spans="1:26" ht="19.899999999999999" customHeight="1" x14ac:dyDescent="0.25">
      <c r="A38" s="114" t="s">
        <v>340</v>
      </c>
      <c r="B38" s="115" t="s">
        <v>341</v>
      </c>
      <c r="C38" s="116" t="s">
        <v>171</v>
      </c>
      <c r="D38" s="114" t="s">
        <v>150</v>
      </c>
      <c r="E38" s="114" t="s">
        <v>42</v>
      </c>
      <c r="F38" s="114" t="s">
        <v>343</v>
      </c>
      <c r="G38" s="114" t="s">
        <v>237</v>
      </c>
      <c r="H38" s="114" t="s">
        <v>134</v>
      </c>
      <c r="I38" s="114"/>
      <c r="J38" s="114"/>
      <c r="K38" s="114"/>
      <c r="L38" s="114" t="s">
        <v>344</v>
      </c>
      <c r="M38" s="114" t="s">
        <v>19</v>
      </c>
      <c r="N38" s="114" t="s">
        <v>345</v>
      </c>
      <c r="O38" s="162" t="s">
        <v>26</v>
      </c>
      <c r="P38" s="178">
        <v>1538686400</v>
      </c>
      <c r="Q38" s="178">
        <v>0</v>
      </c>
      <c r="R38" s="178">
        <v>64158530</v>
      </c>
      <c r="S38" s="178">
        <v>1474527870</v>
      </c>
      <c r="T38" s="178">
        <v>0</v>
      </c>
      <c r="U38" s="178">
        <v>-27871126</v>
      </c>
      <c r="V38" s="178">
        <v>1502398996</v>
      </c>
      <c r="W38" s="178">
        <v>-12264839.5</v>
      </c>
      <c r="X38" s="178">
        <v>276825976.5</v>
      </c>
      <c r="Y38" s="178">
        <v>138752913.5</v>
      </c>
      <c r="Z38" s="178">
        <v>138752913.5</v>
      </c>
    </row>
    <row r="39" spans="1:26" ht="19.899999999999999" customHeight="1" x14ac:dyDescent="0.25">
      <c r="A39" s="114" t="s">
        <v>340</v>
      </c>
      <c r="B39" s="115" t="s">
        <v>341</v>
      </c>
      <c r="C39" s="116" t="s">
        <v>172</v>
      </c>
      <c r="D39" s="114" t="s">
        <v>150</v>
      </c>
      <c r="E39" s="114" t="s">
        <v>42</v>
      </c>
      <c r="F39" s="114" t="s">
        <v>343</v>
      </c>
      <c r="G39" s="114" t="s">
        <v>237</v>
      </c>
      <c r="H39" s="114" t="s">
        <v>249</v>
      </c>
      <c r="I39" s="114"/>
      <c r="J39" s="114"/>
      <c r="K39" s="114"/>
      <c r="L39" s="114" t="s">
        <v>344</v>
      </c>
      <c r="M39" s="114" t="s">
        <v>19</v>
      </c>
      <c r="N39" s="114" t="s">
        <v>345</v>
      </c>
      <c r="O39" s="162" t="s">
        <v>250</v>
      </c>
      <c r="P39" s="178">
        <v>34149600</v>
      </c>
      <c r="Q39" s="178">
        <v>64158530</v>
      </c>
      <c r="R39" s="178">
        <v>0</v>
      </c>
      <c r="S39" s="178">
        <v>98308130</v>
      </c>
      <c r="T39" s="178">
        <v>0</v>
      </c>
      <c r="U39" s="178">
        <v>-2395218</v>
      </c>
      <c r="V39" s="178">
        <v>100703348</v>
      </c>
      <c r="W39" s="178">
        <v>-2395218</v>
      </c>
      <c r="X39" s="178">
        <v>28545863</v>
      </c>
      <c r="Y39" s="178">
        <v>13937086</v>
      </c>
      <c r="Z39" s="178">
        <v>13937086</v>
      </c>
    </row>
    <row r="40" spans="1:26" ht="19.899999999999999" customHeight="1" x14ac:dyDescent="0.25">
      <c r="A40" s="114" t="s">
        <v>340</v>
      </c>
      <c r="B40" s="115" t="s">
        <v>341</v>
      </c>
      <c r="C40" s="116" t="s">
        <v>302</v>
      </c>
      <c r="D40" s="114" t="s">
        <v>150</v>
      </c>
      <c r="E40" s="114" t="s">
        <v>42</v>
      </c>
      <c r="F40" s="114" t="s">
        <v>343</v>
      </c>
      <c r="G40" s="114" t="s">
        <v>237</v>
      </c>
      <c r="H40" s="114" t="s">
        <v>353</v>
      </c>
      <c r="I40" s="114"/>
      <c r="J40" s="114"/>
      <c r="K40" s="114"/>
      <c r="L40" s="114" t="s">
        <v>344</v>
      </c>
      <c r="M40" s="114" t="s">
        <v>19</v>
      </c>
      <c r="N40" s="114" t="s">
        <v>345</v>
      </c>
      <c r="O40" s="162" t="s">
        <v>354</v>
      </c>
      <c r="P40" s="178">
        <v>1000000</v>
      </c>
      <c r="Q40" s="178">
        <v>0</v>
      </c>
      <c r="R40" s="178">
        <v>0</v>
      </c>
      <c r="S40" s="178">
        <v>1000000</v>
      </c>
      <c r="T40" s="178">
        <v>0</v>
      </c>
      <c r="U40" s="178">
        <v>-953200</v>
      </c>
      <c r="V40" s="178">
        <v>1953200</v>
      </c>
      <c r="W40" s="178">
        <v>3900</v>
      </c>
      <c r="X40" s="178">
        <v>3900</v>
      </c>
      <c r="Y40" s="178">
        <v>0</v>
      </c>
      <c r="Z40" s="178">
        <v>3900</v>
      </c>
    </row>
    <row r="41" spans="1:26" ht="19.899999999999999" customHeight="1" x14ac:dyDescent="0.25">
      <c r="A41" s="114" t="s">
        <v>340</v>
      </c>
      <c r="B41" s="115" t="s">
        <v>341</v>
      </c>
      <c r="C41" s="116" t="s">
        <v>173</v>
      </c>
      <c r="D41" s="114" t="s">
        <v>150</v>
      </c>
      <c r="E41" s="114" t="s">
        <v>42</v>
      </c>
      <c r="F41" s="114" t="s">
        <v>343</v>
      </c>
      <c r="G41" s="114" t="s">
        <v>239</v>
      </c>
      <c r="H41" s="114" t="s">
        <v>42</v>
      </c>
      <c r="I41" s="114" t="s">
        <v>42</v>
      </c>
      <c r="J41" s="114"/>
      <c r="K41" s="114"/>
      <c r="L41" s="114" t="s">
        <v>344</v>
      </c>
      <c r="M41" s="114" t="s">
        <v>19</v>
      </c>
      <c r="N41" s="114" t="s">
        <v>345</v>
      </c>
      <c r="O41" s="162" t="s">
        <v>292</v>
      </c>
      <c r="P41" s="178">
        <v>424932300</v>
      </c>
      <c r="Q41" s="178">
        <v>95500000</v>
      </c>
      <c r="R41" s="178">
        <v>0</v>
      </c>
      <c r="S41" s="178">
        <v>520432300</v>
      </c>
      <c r="T41" s="178">
        <v>0</v>
      </c>
      <c r="U41" s="178">
        <v>35241595</v>
      </c>
      <c r="V41" s="178">
        <v>485190705</v>
      </c>
      <c r="W41" s="178">
        <v>41895500</v>
      </c>
      <c r="X41" s="178">
        <v>41895500</v>
      </c>
      <c r="Y41" s="178">
        <v>92600</v>
      </c>
      <c r="Z41" s="178">
        <v>37447700</v>
      </c>
    </row>
    <row r="42" spans="1:26" ht="19.899999999999999" customHeight="1" x14ac:dyDescent="0.25">
      <c r="A42" s="114" t="s">
        <v>340</v>
      </c>
      <c r="B42" s="115" t="s">
        <v>341</v>
      </c>
      <c r="C42" s="116" t="s">
        <v>174</v>
      </c>
      <c r="D42" s="114" t="s">
        <v>150</v>
      </c>
      <c r="E42" s="114" t="s">
        <v>42</v>
      </c>
      <c r="F42" s="114" t="s">
        <v>343</v>
      </c>
      <c r="G42" s="114" t="s">
        <v>239</v>
      </c>
      <c r="H42" s="114" t="s">
        <v>42</v>
      </c>
      <c r="I42" s="114" t="s">
        <v>246</v>
      </c>
      <c r="J42" s="114"/>
      <c r="K42" s="114"/>
      <c r="L42" s="114" t="s">
        <v>344</v>
      </c>
      <c r="M42" s="114" t="s">
        <v>19</v>
      </c>
      <c r="N42" s="114" t="s">
        <v>345</v>
      </c>
      <c r="O42" s="162" t="s">
        <v>293</v>
      </c>
      <c r="P42" s="178">
        <v>755435200</v>
      </c>
      <c r="Q42" s="178">
        <v>0</v>
      </c>
      <c r="R42" s="178">
        <v>60000000</v>
      </c>
      <c r="S42" s="178">
        <v>695435200</v>
      </c>
      <c r="T42" s="178">
        <v>0</v>
      </c>
      <c r="U42" s="178">
        <v>53606349.630000003</v>
      </c>
      <c r="V42" s="178">
        <v>641828850.37</v>
      </c>
      <c r="W42" s="178">
        <v>55518976</v>
      </c>
      <c r="X42" s="178">
        <v>55518976</v>
      </c>
      <c r="Y42" s="178">
        <v>369800</v>
      </c>
      <c r="Z42" s="178">
        <v>52916630</v>
      </c>
    </row>
    <row r="43" spans="1:26" ht="19.899999999999999" customHeight="1" x14ac:dyDescent="0.25">
      <c r="A43" s="114" t="s">
        <v>340</v>
      </c>
      <c r="B43" s="115" t="s">
        <v>341</v>
      </c>
      <c r="C43" s="116" t="s">
        <v>175</v>
      </c>
      <c r="D43" s="114" t="s">
        <v>150</v>
      </c>
      <c r="E43" s="114" t="s">
        <v>42</v>
      </c>
      <c r="F43" s="114" t="s">
        <v>343</v>
      </c>
      <c r="G43" s="114" t="s">
        <v>239</v>
      </c>
      <c r="H43" s="114" t="s">
        <v>42</v>
      </c>
      <c r="I43" s="114" t="s">
        <v>235</v>
      </c>
      <c r="J43" s="114"/>
      <c r="K43" s="114"/>
      <c r="L43" s="114" t="s">
        <v>344</v>
      </c>
      <c r="M43" s="114" t="s">
        <v>19</v>
      </c>
      <c r="N43" s="114" t="s">
        <v>345</v>
      </c>
      <c r="O43" s="162" t="s">
        <v>294</v>
      </c>
      <c r="P43" s="178">
        <v>944294000</v>
      </c>
      <c r="Q43" s="178">
        <v>68000000</v>
      </c>
      <c r="R43" s="178">
        <v>0</v>
      </c>
      <c r="S43" s="178">
        <v>1012294000</v>
      </c>
      <c r="T43" s="178">
        <v>0</v>
      </c>
      <c r="U43" s="178">
        <v>67298285</v>
      </c>
      <c r="V43" s="178">
        <v>944995715</v>
      </c>
      <c r="W43" s="178">
        <v>83834792</v>
      </c>
      <c r="X43" s="178">
        <v>83834792</v>
      </c>
      <c r="Y43" s="178">
        <v>289000</v>
      </c>
      <c r="Z43" s="178">
        <v>80126280</v>
      </c>
    </row>
    <row r="44" spans="1:26" ht="19.899999999999999" customHeight="1" x14ac:dyDescent="0.25">
      <c r="A44" s="114" t="s">
        <v>340</v>
      </c>
      <c r="B44" s="115" t="s">
        <v>341</v>
      </c>
      <c r="C44" s="116" t="s">
        <v>176</v>
      </c>
      <c r="D44" s="114" t="s">
        <v>150</v>
      </c>
      <c r="E44" s="114" t="s">
        <v>42</v>
      </c>
      <c r="F44" s="114" t="s">
        <v>343</v>
      </c>
      <c r="G44" s="114" t="s">
        <v>239</v>
      </c>
      <c r="H44" s="114" t="s">
        <v>42</v>
      </c>
      <c r="I44" s="114" t="s">
        <v>239</v>
      </c>
      <c r="J44" s="114"/>
      <c r="K44" s="114"/>
      <c r="L44" s="114" t="s">
        <v>344</v>
      </c>
      <c r="M44" s="114" t="s">
        <v>19</v>
      </c>
      <c r="N44" s="114" t="s">
        <v>345</v>
      </c>
      <c r="O44" s="162" t="s">
        <v>295</v>
      </c>
      <c r="P44" s="178">
        <v>236073500</v>
      </c>
      <c r="Q44" s="178">
        <v>0</v>
      </c>
      <c r="R44" s="178">
        <v>0</v>
      </c>
      <c r="S44" s="178">
        <v>236073500</v>
      </c>
      <c r="T44" s="178">
        <v>0</v>
      </c>
      <c r="U44" s="178">
        <v>-31932884</v>
      </c>
      <c r="V44" s="178">
        <v>268006384</v>
      </c>
      <c r="W44" s="178">
        <v>15866900</v>
      </c>
      <c r="X44" s="178">
        <v>15866900</v>
      </c>
      <c r="Y44" s="178">
        <v>10863300</v>
      </c>
      <c r="Z44" s="178">
        <v>21619800</v>
      </c>
    </row>
    <row r="45" spans="1:26" ht="19.899999999999999" customHeight="1" x14ac:dyDescent="0.25">
      <c r="A45" s="114" t="s">
        <v>340</v>
      </c>
      <c r="B45" s="115" t="s">
        <v>341</v>
      </c>
      <c r="C45" s="116" t="s">
        <v>177</v>
      </c>
      <c r="D45" s="114" t="s">
        <v>150</v>
      </c>
      <c r="E45" s="114" t="s">
        <v>42</v>
      </c>
      <c r="F45" s="114" t="s">
        <v>343</v>
      </c>
      <c r="G45" s="114" t="s">
        <v>239</v>
      </c>
      <c r="H45" s="114" t="s">
        <v>237</v>
      </c>
      <c r="I45" s="114" t="s">
        <v>237</v>
      </c>
      <c r="J45" s="114"/>
      <c r="K45" s="114"/>
      <c r="L45" s="114" t="s">
        <v>344</v>
      </c>
      <c r="M45" s="114" t="s">
        <v>19</v>
      </c>
      <c r="N45" s="114" t="s">
        <v>345</v>
      </c>
      <c r="O45" s="162" t="s">
        <v>296</v>
      </c>
      <c r="P45" s="178">
        <v>1133152800</v>
      </c>
      <c r="Q45" s="178">
        <v>159000000</v>
      </c>
      <c r="R45" s="178">
        <v>50000000</v>
      </c>
      <c r="S45" s="178">
        <v>1242152800</v>
      </c>
      <c r="T45" s="178">
        <v>0</v>
      </c>
      <c r="U45" s="178">
        <v>158574280</v>
      </c>
      <c r="V45" s="178">
        <v>1083578520</v>
      </c>
      <c r="W45" s="178">
        <v>162972274</v>
      </c>
      <c r="X45" s="178">
        <v>162972274</v>
      </c>
      <c r="Y45" s="178">
        <v>0</v>
      </c>
      <c r="Z45" s="178">
        <v>91514297</v>
      </c>
    </row>
    <row r="46" spans="1:26" ht="19.899999999999999" customHeight="1" x14ac:dyDescent="0.25">
      <c r="A46" s="114" t="s">
        <v>340</v>
      </c>
      <c r="B46" s="115" t="s">
        <v>341</v>
      </c>
      <c r="C46" s="116" t="s">
        <v>178</v>
      </c>
      <c r="D46" s="114" t="s">
        <v>150</v>
      </c>
      <c r="E46" s="114" t="s">
        <v>42</v>
      </c>
      <c r="F46" s="114" t="s">
        <v>343</v>
      </c>
      <c r="G46" s="114" t="s">
        <v>239</v>
      </c>
      <c r="H46" s="114" t="s">
        <v>237</v>
      </c>
      <c r="I46" s="114" t="s">
        <v>246</v>
      </c>
      <c r="J46" s="114"/>
      <c r="K46" s="114"/>
      <c r="L46" s="114" t="s">
        <v>344</v>
      </c>
      <c r="M46" s="114" t="s">
        <v>19</v>
      </c>
      <c r="N46" s="114" t="s">
        <v>345</v>
      </c>
      <c r="O46" s="162" t="s">
        <v>254</v>
      </c>
      <c r="P46" s="178">
        <v>613791100</v>
      </c>
      <c r="Q46" s="178">
        <v>115500000</v>
      </c>
      <c r="R46" s="178">
        <v>0</v>
      </c>
      <c r="S46" s="178">
        <v>729291100</v>
      </c>
      <c r="T46" s="178">
        <v>0</v>
      </c>
      <c r="U46" s="178">
        <v>55137095</v>
      </c>
      <c r="V46" s="178">
        <v>674154005</v>
      </c>
      <c r="W46" s="178">
        <v>59741346</v>
      </c>
      <c r="X46" s="178">
        <v>59741346</v>
      </c>
      <c r="Y46" s="178">
        <v>0</v>
      </c>
      <c r="Z46" s="178">
        <v>56870556</v>
      </c>
    </row>
    <row r="47" spans="1:26" ht="19.899999999999999" customHeight="1" x14ac:dyDescent="0.25">
      <c r="A47" s="114" t="s">
        <v>340</v>
      </c>
      <c r="B47" s="115" t="s">
        <v>341</v>
      </c>
      <c r="C47" s="116" t="s">
        <v>179</v>
      </c>
      <c r="D47" s="114" t="s">
        <v>150</v>
      </c>
      <c r="E47" s="114" t="s">
        <v>42</v>
      </c>
      <c r="F47" s="114" t="s">
        <v>343</v>
      </c>
      <c r="G47" s="114" t="s">
        <v>239</v>
      </c>
      <c r="H47" s="114" t="s">
        <v>252</v>
      </c>
      <c r="I47" s="114"/>
      <c r="J47" s="114"/>
      <c r="K47" s="114"/>
      <c r="L47" s="114" t="s">
        <v>344</v>
      </c>
      <c r="M47" s="114" t="s">
        <v>19</v>
      </c>
      <c r="N47" s="114" t="s">
        <v>345</v>
      </c>
      <c r="O47" s="162" t="s">
        <v>255</v>
      </c>
      <c r="P47" s="178">
        <v>377717600</v>
      </c>
      <c r="Q47" s="178">
        <v>0</v>
      </c>
      <c r="R47" s="178">
        <v>10000000</v>
      </c>
      <c r="S47" s="178">
        <v>367717600</v>
      </c>
      <c r="T47" s="178">
        <v>0</v>
      </c>
      <c r="U47" s="178">
        <v>5441840</v>
      </c>
      <c r="V47" s="178">
        <v>362275760</v>
      </c>
      <c r="W47" s="178">
        <v>31423100</v>
      </c>
      <c r="X47" s="178">
        <v>31423100</v>
      </c>
      <c r="Y47" s="178">
        <v>69400</v>
      </c>
      <c r="Z47" s="178">
        <v>28087400</v>
      </c>
    </row>
    <row r="48" spans="1:26" ht="19.899999999999999" customHeight="1" x14ac:dyDescent="0.25">
      <c r="A48" s="114" t="s">
        <v>340</v>
      </c>
      <c r="B48" s="115" t="s">
        <v>341</v>
      </c>
      <c r="C48" s="116" t="s">
        <v>180</v>
      </c>
      <c r="D48" s="114" t="s">
        <v>150</v>
      </c>
      <c r="E48" s="114" t="s">
        <v>42</v>
      </c>
      <c r="F48" s="114" t="s">
        <v>343</v>
      </c>
      <c r="G48" s="114" t="s">
        <v>239</v>
      </c>
      <c r="H48" s="114" t="s">
        <v>253</v>
      </c>
      <c r="I48" s="114"/>
      <c r="J48" s="114"/>
      <c r="K48" s="114"/>
      <c r="L48" s="114" t="s">
        <v>344</v>
      </c>
      <c r="M48" s="114" t="s">
        <v>19</v>
      </c>
      <c r="N48" s="114" t="s">
        <v>345</v>
      </c>
      <c r="O48" s="162" t="s">
        <v>256</v>
      </c>
      <c r="P48" s="178">
        <v>236073500</v>
      </c>
      <c r="Q48" s="178">
        <v>11000000</v>
      </c>
      <c r="R48" s="178">
        <v>0</v>
      </c>
      <c r="S48" s="178">
        <v>247073500</v>
      </c>
      <c r="T48" s="178">
        <v>0</v>
      </c>
      <c r="U48" s="178">
        <v>17826600</v>
      </c>
      <c r="V48" s="178">
        <v>229246900</v>
      </c>
      <c r="W48" s="178">
        <v>20951200</v>
      </c>
      <c r="X48" s="178">
        <v>20951200</v>
      </c>
      <c r="Y48" s="178">
        <v>46300</v>
      </c>
      <c r="Z48" s="178">
        <v>18726900</v>
      </c>
    </row>
    <row r="49" spans="1:26" ht="19.899999999999999" customHeight="1" x14ac:dyDescent="0.25">
      <c r="A49" s="114" t="s">
        <v>340</v>
      </c>
      <c r="B49" s="115" t="s">
        <v>341</v>
      </c>
      <c r="C49" s="116" t="s">
        <v>181</v>
      </c>
      <c r="D49" s="114" t="s">
        <v>150</v>
      </c>
      <c r="E49" s="114" t="s">
        <v>237</v>
      </c>
      <c r="F49" s="114" t="s">
        <v>343</v>
      </c>
      <c r="G49" s="114" t="s">
        <v>246</v>
      </c>
      <c r="H49" s="114" t="s">
        <v>258</v>
      </c>
      <c r="I49" s="114" t="s">
        <v>237</v>
      </c>
      <c r="J49" s="114"/>
      <c r="K49" s="114"/>
      <c r="L49" s="114" t="s">
        <v>344</v>
      </c>
      <c r="M49" s="114" t="s">
        <v>19</v>
      </c>
      <c r="N49" s="114" t="s">
        <v>345</v>
      </c>
      <c r="O49" s="162" t="s">
        <v>262</v>
      </c>
      <c r="P49" s="178">
        <v>8860660</v>
      </c>
      <c r="Q49" s="178">
        <v>0</v>
      </c>
      <c r="R49" s="178">
        <v>0</v>
      </c>
      <c r="S49" s="178">
        <v>8860660</v>
      </c>
      <c r="T49" s="178">
        <v>0</v>
      </c>
      <c r="U49" s="178">
        <v>0</v>
      </c>
      <c r="V49" s="178">
        <v>8860660</v>
      </c>
      <c r="W49" s="178">
        <v>0</v>
      </c>
      <c r="X49" s="178">
        <v>0</v>
      </c>
      <c r="Y49" s="178">
        <v>0</v>
      </c>
      <c r="Z49" s="178">
        <v>0</v>
      </c>
    </row>
    <row r="50" spans="1:26" ht="19.899999999999999" customHeight="1" x14ac:dyDescent="0.25">
      <c r="A50" s="114" t="s">
        <v>340</v>
      </c>
      <c r="B50" s="115" t="s">
        <v>341</v>
      </c>
      <c r="C50" s="116" t="s">
        <v>182</v>
      </c>
      <c r="D50" s="114" t="s">
        <v>150</v>
      </c>
      <c r="E50" s="114" t="s">
        <v>237</v>
      </c>
      <c r="F50" s="114" t="s">
        <v>343</v>
      </c>
      <c r="G50" s="114" t="s">
        <v>246</v>
      </c>
      <c r="H50" s="114" t="s">
        <v>258</v>
      </c>
      <c r="I50" s="114" t="s">
        <v>246</v>
      </c>
      <c r="J50" s="114"/>
      <c r="K50" s="114"/>
      <c r="L50" s="114" t="s">
        <v>344</v>
      </c>
      <c r="M50" s="114" t="s">
        <v>19</v>
      </c>
      <c r="N50" s="114" t="s">
        <v>345</v>
      </c>
      <c r="O50" s="162" t="s">
        <v>357</v>
      </c>
      <c r="P50" s="178">
        <v>407590360</v>
      </c>
      <c r="Q50" s="178">
        <v>0</v>
      </c>
      <c r="R50" s="178">
        <v>0</v>
      </c>
      <c r="S50" s="178">
        <v>407590360</v>
      </c>
      <c r="T50" s="178">
        <v>0</v>
      </c>
      <c r="U50" s="178">
        <v>0</v>
      </c>
      <c r="V50" s="178">
        <v>407590360</v>
      </c>
      <c r="W50" s="178">
        <v>0</v>
      </c>
      <c r="X50" s="178">
        <v>0</v>
      </c>
      <c r="Y50" s="178">
        <v>0</v>
      </c>
      <c r="Z50" s="178">
        <v>0</v>
      </c>
    </row>
    <row r="51" spans="1:26" ht="19.899999999999999" customHeight="1" x14ac:dyDescent="0.25">
      <c r="A51" s="114" t="s">
        <v>340</v>
      </c>
      <c r="B51" s="115" t="s">
        <v>341</v>
      </c>
      <c r="C51" s="116" t="s">
        <v>183</v>
      </c>
      <c r="D51" s="114" t="s">
        <v>150</v>
      </c>
      <c r="E51" s="114" t="s">
        <v>237</v>
      </c>
      <c r="F51" s="114" t="s">
        <v>343</v>
      </c>
      <c r="G51" s="114" t="s">
        <v>246</v>
      </c>
      <c r="H51" s="114" t="s">
        <v>258</v>
      </c>
      <c r="I51" s="114" t="s">
        <v>259</v>
      </c>
      <c r="J51" s="114"/>
      <c r="K51" s="114"/>
      <c r="L51" s="114" t="s">
        <v>344</v>
      </c>
      <c r="M51" s="114" t="s">
        <v>19</v>
      </c>
      <c r="N51" s="114" t="s">
        <v>345</v>
      </c>
      <c r="O51" s="162" t="s">
        <v>263</v>
      </c>
      <c r="P51" s="178">
        <v>8860660</v>
      </c>
      <c r="Q51" s="178">
        <v>0</v>
      </c>
      <c r="R51" s="178">
        <v>0</v>
      </c>
      <c r="S51" s="178">
        <v>8860660</v>
      </c>
      <c r="T51" s="178">
        <v>0</v>
      </c>
      <c r="U51" s="178">
        <v>-1053641</v>
      </c>
      <c r="V51" s="178">
        <v>9914301</v>
      </c>
      <c r="W51" s="178">
        <v>-105600</v>
      </c>
      <c r="X51" s="178">
        <v>-105600</v>
      </c>
      <c r="Y51" s="178">
        <v>-105600</v>
      </c>
      <c r="Z51" s="178">
        <v>-105600</v>
      </c>
    </row>
    <row r="52" spans="1:26" ht="19.899999999999999" customHeight="1" x14ac:dyDescent="0.25">
      <c r="A52" s="114" t="s">
        <v>340</v>
      </c>
      <c r="B52" s="115" t="s">
        <v>341</v>
      </c>
      <c r="C52" s="116" t="s">
        <v>184</v>
      </c>
      <c r="D52" s="114" t="s">
        <v>150</v>
      </c>
      <c r="E52" s="114" t="s">
        <v>237</v>
      </c>
      <c r="F52" s="114" t="s">
        <v>343</v>
      </c>
      <c r="G52" s="114" t="s">
        <v>246</v>
      </c>
      <c r="H52" s="114" t="s">
        <v>258</v>
      </c>
      <c r="I52" s="114" t="s">
        <v>260</v>
      </c>
      <c r="J52" s="114"/>
      <c r="K52" s="114"/>
      <c r="L52" s="114" t="s">
        <v>344</v>
      </c>
      <c r="M52" s="114" t="s">
        <v>19</v>
      </c>
      <c r="N52" s="114" t="s">
        <v>345</v>
      </c>
      <c r="O52" s="162" t="s">
        <v>264</v>
      </c>
      <c r="P52" s="178">
        <v>451893660</v>
      </c>
      <c r="Q52" s="178">
        <v>0</v>
      </c>
      <c r="R52" s="178">
        <v>0</v>
      </c>
      <c r="S52" s="178">
        <v>451893660</v>
      </c>
      <c r="T52" s="178">
        <v>0</v>
      </c>
      <c r="U52" s="178">
        <v>-24361391</v>
      </c>
      <c r="V52" s="178">
        <v>476255051</v>
      </c>
      <c r="W52" s="178">
        <v>-23112945</v>
      </c>
      <c r="X52" s="178">
        <v>9976879</v>
      </c>
      <c r="Y52" s="178">
        <v>8405416</v>
      </c>
      <c r="Z52" s="178">
        <v>8417416</v>
      </c>
    </row>
    <row r="53" spans="1:26" ht="19.899999999999999" customHeight="1" x14ac:dyDescent="0.25">
      <c r="A53" s="114" t="s">
        <v>340</v>
      </c>
      <c r="B53" s="115" t="s">
        <v>341</v>
      </c>
      <c r="C53" s="116" t="s">
        <v>185</v>
      </c>
      <c r="D53" s="114" t="s">
        <v>150</v>
      </c>
      <c r="E53" s="114" t="s">
        <v>237</v>
      </c>
      <c r="F53" s="114" t="s">
        <v>343</v>
      </c>
      <c r="G53" s="114" t="s">
        <v>246</v>
      </c>
      <c r="H53" s="114" t="s">
        <v>261</v>
      </c>
      <c r="I53" s="114" t="s">
        <v>42</v>
      </c>
      <c r="J53" s="114"/>
      <c r="K53" s="114"/>
      <c r="L53" s="114" t="s">
        <v>344</v>
      </c>
      <c r="M53" s="114" t="s">
        <v>19</v>
      </c>
      <c r="N53" s="114" t="s">
        <v>345</v>
      </c>
      <c r="O53" s="162" t="s">
        <v>358</v>
      </c>
      <c r="P53" s="178">
        <v>8860660</v>
      </c>
      <c r="Q53" s="178">
        <v>0</v>
      </c>
      <c r="R53" s="178">
        <v>0</v>
      </c>
      <c r="S53" s="178">
        <v>8860660</v>
      </c>
      <c r="T53" s="178">
        <v>0</v>
      </c>
      <c r="U53" s="178">
        <v>0</v>
      </c>
      <c r="V53" s="178">
        <v>8860660</v>
      </c>
      <c r="W53" s="178">
        <v>0</v>
      </c>
      <c r="X53" s="178">
        <v>0</v>
      </c>
      <c r="Y53" s="178">
        <v>0</v>
      </c>
      <c r="Z53" s="178">
        <v>0</v>
      </c>
    </row>
    <row r="54" spans="1:26" ht="19.899999999999999" customHeight="1" x14ac:dyDescent="0.25">
      <c r="A54" s="114" t="s">
        <v>340</v>
      </c>
      <c r="B54" s="115" t="s">
        <v>341</v>
      </c>
      <c r="C54" s="116" t="s">
        <v>186</v>
      </c>
      <c r="D54" s="114" t="s">
        <v>150</v>
      </c>
      <c r="E54" s="114" t="s">
        <v>237</v>
      </c>
      <c r="F54" s="114" t="s">
        <v>343</v>
      </c>
      <c r="G54" s="114" t="s">
        <v>235</v>
      </c>
      <c r="H54" s="114" t="s">
        <v>42</v>
      </c>
      <c r="I54" s="114" t="s">
        <v>154</v>
      </c>
      <c r="J54" s="114"/>
      <c r="K54" s="114"/>
      <c r="L54" s="114" t="s">
        <v>344</v>
      </c>
      <c r="M54" s="114" t="s">
        <v>19</v>
      </c>
      <c r="N54" s="114" t="s">
        <v>345</v>
      </c>
      <c r="O54" s="162" t="s">
        <v>155</v>
      </c>
      <c r="P54" s="178">
        <v>22255998</v>
      </c>
      <c r="Q54" s="178">
        <v>0</v>
      </c>
      <c r="R54" s="178">
        <v>18255998</v>
      </c>
      <c r="S54" s="178">
        <v>4000000</v>
      </c>
      <c r="T54" s="178">
        <v>0</v>
      </c>
      <c r="U54" s="178">
        <v>-2986200</v>
      </c>
      <c r="V54" s="178">
        <v>6986200</v>
      </c>
      <c r="W54" s="178">
        <v>-500000</v>
      </c>
      <c r="X54" s="178">
        <v>-500000</v>
      </c>
      <c r="Y54" s="178">
        <v>-500000</v>
      </c>
      <c r="Z54" s="178">
        <v>-500000</v>
      </c>
    </row>
    <row r="55" spans="1:26" ht="19.899999999999999" customHeight="1" x14ac:dyDescent="0.25">
      <c r="A55" s="171" t="s">
        <v>340</v>
      </c>
      <c r="B55" s="168" t="s">
        <v>341</v>
      </c>
      <c r="C55" s="172" t="s">
        <v>523</v>
      </c>
      <c r="D55" s="171" t="s">
        <v>150</v>
      </c>
      <c r="E55" s="171" t="s">
        <v>237</v>
      </c>
      <c r="F55" s="171" t="s">
        <v>343</v>
      </c>
      <c r="G55" s="171" t="s">
        <v>235</v>
      </c>
      <c r="H55" s="171" t="s">
        <v>42</v>
      </c>
      <c r="I55" s="171" t="s">
        <v>524</v>
      </c>
      <c r="J55" s="171"/>
      <c r="K55" s="171"/>
      <c r="L55" s="171" t="s">
        <v>344</v>
      </c>
      <c r="M55" s="171" t="s">
        <v>19</v>
      </c>
      <c r="N55" s="171" t="s">
        <v>345</v>
      </c>
      <c r="O55" s="169" t="s">
        <v>513</v>
      </c>
      <c r="P55" s="178">
        <v>0</v>
      </c>
      <c r="Q55" s="178">
        <v>27320758</v>
      </c>
      <c r="R55" s="178">
        <v>0</v>
      </c>
      <c r="S55" s="178">
        <v>27320758</v>
      </c>
      <c r="T55" s="178">
        <v>0</v>
      </c>
      <c r="U55" s="178">
        <v>-27320758</v>
      </c>
      <c r="V55" s="178">
        <v>54641516</v>
      </c>
      <c r="W55" s="178">
        <v>0</v>
      </c>
      <c r="X55" s="178">
        <v>0</v>
      </c>
      <c r="Y55" s="178">
        <v>0</v>
      </c>
      <c r="Z55" s="178">
        <v>0</v>
      </c>
    </row>
    <row r="56" spans="1:26" ht="19.899999999999999" customHeight="1" x14ac:dyDescent="0.25">
      <c r="A56" s="114" t="s">
        <v>340</v>
      </c>
      <c r="B56" s="115" t="s">
        <v>341</v>
      </c>
      <c r="C56" s="116" t="s">
        <v>192</v>
      </c>
      <c r="D56" s="114" t="s">
        <v>150</v>
      </c>
      <c r="E56" s="114" t="s">
        <v>237</v>
      </c>
      <c r="F56" s="114" t="s">
        <v>343</v>
      </c>
      <c r="G56" s="114" t="s">
        <v>235</v>
      </c>
      <c r="H56" s="114" t="s">
        <v>237</v>
      </c>
      <c r="I56" s="114" t="s">
        <v>237</v>
      </c>
      <c r="J56" s="114"/>
      <c r="K56" s="114"/>
      <c r="L56" s="114" t="s">
        <v>344</v>
      </c>
      <c r="M56" s="114" t="s">
        <v>19</v>
      </c>
      <c r="N56" s="114" t="s">
        <v>345</v>
      </c>
      <c r="O56" s="162" t="s">
        <v>265</v>
      </c>
      <c r="P56" s="178">
        <v>37093330</v>
      </c>
      <c r="Q56" s="178">
        <v>45483426</v>
      </c>
      <c r="R56" s="178">
        <v>9576756</v>
      </c>
      <c r="S56" s="178">
        <v>73000000</v>
      </c>
      <c r="T56" s="178">
        <v>0</v>
      </c>
      <c r="U56" s="178">
        <v>-73000000</v>
      </c>
      <c r="V56" s="178">
        <v>146000000</v>
      </c>
      <c r="W56" s="178">
        <v>0</v>
      </c>
      <c r="X56" s="178">
        <v>0</v>
      </c>
      <c r="Y56" s="178">
        <v>0</v>
      </c>
      <c r="Z56" s="178">
        <v>0</v>
      </c>
    </row>
    <row r="57" spans="1:26" ht="19.899999999999999" customHeight="1" x14ac:dyDescent="0.25">
      <c r="A57" s="114" t="s">
        <v>340</v>
      </c>
      <c r="B57" s="115" t="s">
        <v>341</v>
      </c>
      <c r="C57" s="116" t="s">
        <v>196</v>
      </c>
      <c r="D57" s="114" t="s">
        <v>150</v>
      </c>
      <c r="E57" s="114" t="s">
        <v>237</v>
      </c>
      <c r="F57" s="114" t="s">
        <v>343</v>
      </c>
      <c r="G57" s="114" t="s">
        <v>235</v>
      </c>
      <c r="H57" s="114" t="s">
        <v>235</v>
      </c>
      <c r="I57" s="114" t="s">
        <v>42</v>
      </c>
      <c r="J57" s="114"/>
      <c r="K57" s="114"/>
      <c r="L57" s="114" t="s">
        <v>344</v>
      </c>
      <c r="M57" s="114" t="s">
        <v>19</v>
      </c>
      <c r="N57" s="114" t="s">
        <v>345</v>
      </c>
      <c r="O57" s="162" t="s">
        <v>136</v>
      </c>
      <c r="P57" s="178">
        <v>44511996</v>
      </c>
      <c r="Q57" s="178">
        <v>0</v>
      </c>
      <c r="R57" s="178">
        <v>7281933</v>
      </c>
      <c r="S57" s="178">
        <v>37230063</v>
      </c>
      <c r="T57" s="178">
        <v>0</v>
      </c>
      <c r="U57" s="178">
        <v>-1651999</v>
      </c>
      <c r="V57" s="178">
        <v>38882062</v>
      </c>
      <c r="W57" s="178">
        <v>-525015</v>
      </c>
      <c r="X57" s="178">
        <v>5696652</v>
      </c>
      <c r="Y57" s="178">
        <v>5696652</v>
      </c>
      <c r="Z57" s="178">
        <v>5696652</v>
      </c>
    </row>
    <row r="58" spans="1:26" ht="19.899999999999999" customHeight="1" x14ac:dyDescent="0.25">
      <c r="A58" s="114" t="s">
        <v>340</v>
      </c>
      <c r="B58" s="115" t="s">
        <v>341</v>
      </c>
      <c r="C58" s="116" t="s">
        <v>197</v>
      </c>
      <c r="D58" s="114" t="s">
        <v>150</v>
      </c>
      <c r="E58" s="114" t="s">
        <v>237</v>
      </c>
      <c r="F58" s="114" t="s">
        <v>343</v>
      </c>
      <c r="G58" s="114" t="s">
        <v>235</v>
      </c>
      <c r="H58" s="114" t="s">
        <v>235</v>
      </c>
      <c r="I58" s="114" t="s">
        <v>288</v>
      </c>
      <c r="J58" s="114"/>
      <c r="K58" s="114"/>
      <c r="L58" s="114" t="s">
        <v>344</v>
      </c>
      <c r="M58" s="114" t="s">
        <v>19</v>
      </c>
      <c r="N58" s="114" t="s">
        <v>345</v>
      </c>
      <c r="O58" s="162" t="s">
        <v>137</v>
      </c>
      <c r="P58" s="178">
        <v>148373320</v>
      </c>
      <c r="Q58" s="178">
        <v>0</v>
      </c>
      <c r="R58" s="178">
        <v>118314043.98</v>
      </c>
      <c r="S58" s="178">
        <v>30059276.02</v>
      </c>
      <c r="T58" s="178">
        <v>0</v>
      </c>
      <c r="U58" s="178">
        <v>-2080380</v>
      </c>
      <c r="V58" s="178">
        <v>32139656.02</v>
      </c>
      <c r="W58" s="178">
        <v>-313000</v>
      </c>
      <c r="X58" s="178">
        <v>17377022</v>
      </c>
      <c r="Y58" s="178">
        <v>8507842</v>
      </c>
      <c r="Z58" s="178">
        <v>8862462</v>
      </c>
    </row>
    <row r="59" spans="1:26" ht="19.899999999999999" customHeight="1" x14ac:dyDescent="0.25">
      <c r="A59" s="114" t="s">
        <v>340</v>
      </c>
      <c r="B59" s="115" t="s">
        <v>341</v>
      </c>
      <c r="C59" s="116" t="s">
        <v>198</v>
      </c>
      <c r="D59" s="114" t="s">
        <v>150</v>
      </c>
      <c r="E59" s="114" t="s">
        <v>237</v>
      </c>
      <c r="F59" s="114" t="s">
        <v>343</v>
      </c>
      <c r="G59" s="114" t="s">
        <v>235</v>
      </c>
      <c r="H59" s="114" t="s">
        <v>235</v>
      </c>
      <c r="I59" s="114" t="s">
        <v>360</v>
      </c>
      <c r="J59" s="114"/>
      <c r="K59" s="114"/>
      <c r="L59" s="114" t="s">
        <v>344</v>
      </c>
      <c r="M59" s="114" t="s">
        <v>19</v>
      </c>
      <c r="N59" s="114" t="s">
        <v>345</v>
      </c>
      <c r="O59" s="162" t="s">
        <v>138</v>
      </c>
      <c r="P59" s="178">
        <v>74186660</v>
      </c>
      <c r="Q59" s="178">
        <v>0</v>
      </c>
      <c r="R59" s="178">
        <v>35993315</v>
      </c>
      <c r="S59" s="178">
        <v>38193345</v>
      </c>
      <c r="T59" s="178">
        <v>0</v>
      </c>
      <c r="U59" s="178">
        <v>-12233772.43</v>
      </c>
      <c r="V59" s="178">
        <v>50427117.43</v>
      </c>
      <c r="W59" s="178">
        <v>4417048.57</v>
      </c>
      <c r="X59" s="178">
        <v>-200000</v>
      </c>
      <c r="Y59" s="178">
        <v>-200000</v>
      </c>
      <c r="Z59" s="178">
        <v>-200000</v>
      </c>
    </row>
    <row r="60" spans="1:26" ht="19.899999999999999" customHeight="1" x14ac:dyDescent="0.25">
      <c r="A60" s="114" t="s">
        <v>340</v>
      </c>
      <c r="B60" s="115" t="s">
        <v>341</v>
      </c>
      <c r="C60" s="116" t="s">
        <v>199</v>
      </c>
      <c r="D60" s="114" t="s">
        <v>150</v>
      </c>
      <c r="E60" s="114" t="s">
        <v>237</v>
      </c>
      <c r="F60" s="114" t="s">
        <v>343</v>
      </c>
      <c r="G60" s="114" t="s">
        <v>235</v>
      </c>
      <c r="H60" s="114" t="s">
        <v>235</v>
      </c>
      <c r="I60" s="114" t="s">
        <v>361</v>
      </c>
      <c r="J60" s="114"/>
      <c r="K60" s="114"/>
      <c r="L60" s="114" t="s">
        <v>344</v>
      </c>
      <c r="M60" s="114" t="s">
        <v>19</v>
      </c>
      <c r="N60" s="114" t="s">
        <v>345</v>
      </c>
      <c r="O60" s="162" t="s">
        <v>139</v>
      </c>
      <c r="P60" s="178">
        <v>74186660</v>
      </c>
      <c r="Q60" s="178">
        <v>0</v>
      </c>
      <c r="R60" s="178">
        <v>46859414</v>
      </c>
      <c r="S60" s="178">
        <v>27327246</v>
      </c>
      <c r="T60" s="178">
        <v>0</v>
      </c>
      <c r="U60" s="178">
        <v>-1507600</v>
      </c>
      <c r="V60" s="178">
        <v>28834846</v>
      </c>
      <c r="W60" s="178">
        <v>1199831</v>
      </c>
      <c r="X60" s="178">
        <v>-200000</v>
      </c>
      <c r="Y60" s="178">
        <v>-200000</v>
      </c>
      <c r="Z60" s="178">
        <v>-200000</v>
      </c>
    </row>
    <row r="61" spans="1:26" ht="19.899999999999999" customHeight="1" x14ac:dyDescent="0.25">
      <c r="A61" s="114" t="s">
        <v>340</v>
      </c>
      <c r="B61" s="115" t="s">
        <v>341</v>
      </c>
      <c r="C61" s="116" t="s">
        <v>200</v>
      </c>
      <c r="D61" s="114" t="s">
        <v>150</v>
      </c>
      <c r="E61" s="114" t="s">
        <v>237</v>
      </c>
      <c r="F61" s="114" t="s">
        <v>343</v>
      </c>
      <c r="G61" s="114" t="s">
        <v>235</v>
      </c>
      <c r="H61" s="114" t="s">
        <v>235</v>
      </c>
      <c r="I61" s="114" t="s">
        <v>362</v>
      </c>
      <c r="J61" s="114"/>
      <c r="K61" s="114"/>
      <c r="L61" s="114" t="s">
        <v>344</v>
      </c>
      <c r="M61" s="114" t="s">
        <v>19</v>
      </c>
      <c r="N61" s="114" t="s">
        <v>345</v>
      </c>
      <c r="O61" s="162" t="s">
        <v>269</v>
      </c>
      <c r="P61" s="178">
        <v>22255998</v>
      </c>
      <c r="Q61" s="178">
        <v>0</v>
      </c>
      <c r="R61" s="178">
        <v>10255998</v>
      </c>
      <c r="S61" s="178">
        <v>12000000</v>
      </c>
      <c r="T61" s="178">
        <v>0</v>
      </c>
      <c r="U61" s="178">
        <v>-3551843</v>
      </c>
      <c r="V61" s="178">
        <v>15551843</v>
      </c>
      <c r="W61" s="178">
        <v>-1123200</v>
      </c>
      <c r="X61" s="178">
        <v>-1123200</v>
      </c>
      <c r="Y61" s="178">
        <v>-1123200</v>
      </c>
      <c r="Z61" s="178">
        <v>-202773</v>
      </c>
    </row>
    <row r="62" spans="1:26" ht="19.899999999999999" customHeight="1" x14ac:dyDescent="0.25">
      <c r="A62" s="114" t="s">
        <v>340</v>
      </c>
      <c r="B62" s="115" t="s">
        <v>341</v>
      </c>
      <c r="C62" s="116" t="s">
        <v>203</v>
      </c>
      <c r="D62" s="114" t="s">
        <v>150</v>
      </c>
      <c r="E62" s="114" t="s">
        <v>237</v>
      </c>
      <c r="F62" s="114" t="s">
        <v>343</v>
      </c>
      <c r="G62" s="114" t="s">
        <v>235</v>
      </c>
      <c r="H62" s="114" t="s">
        <v>239</v>
      </c>
      <c r="I62" s="114" t="s">
        <v>42</v>
      </c>
      <c r="J62" s="114"/>
      <c r="K62" s="114"/>
      <c r="L62" s="114" t="s">
        <v>344</v>
      </c>
      <c r="M62" s="114" t="s">
        <v>19</v>
      </c>
      <c r="N62" s="114" t="s">
        <v>345</v>
      </c>
      <c r="O62" s="162" t="s">
        <v>141</v>
      </c>
      <c r="P62" s="178">
        <v>519306620</v>
      </c>
      <c r="Q62" s="178">
        <v>14837332</v>
      </c>
      <c r="R62" s="178">
        <v>36210483</v>
      </c>
      <c r="S62" s="178">
        <v>497933469</v>
      </c>
      <c r="T62" s="178">
        <v>0</v>
      </c>
      <c r="U62" s="178">
        <v>-1861292.04</v>
      </c>
      <c r="V62" s="178">
        <v>499794761.04000002</v>
      </c>
      <c r="W62" s="178">
        <v>2477704.96</v>
      </c>
      <c r="X62" s="178">
        <v>-200000</v>
      </c>
      <c r="Y62" s="178">
        <v>-200000</v>
      </c>
      <c r="Z62" s="178">
        <v>-200000</v>
      </c>
    </row>
    <row r="63" spans="1:26" ht="19.899999999999999" customHeight="1" x14ac:dyDescent="0.25">
      <c r="A63" s="114" t="s">
        <v>340</v>
      </c>
      <c r="B63" s="115" t="s">
        <v>341</v>
      </c>
      <c r="C63" s="116" t="s">
        <v>204</v>
      </c>
      <c r="D63" s="114" t="s">
        <v>150</v>
      </c>
      <c r="E63" s="114" t="s">
        <v>237</v>
      </c>
      <c r="F63" s="114" t="s">
        <v>343</v>
      </c>
      <c r="G63" s="114" t="s">
        <v>235</v>
      </c>
      <c r="H63" s="114" t="s">
        <v>239</v>
      </c>
      <c r="I63" s="114" t="s">
        <v>237</v>
      </c>
      <c r="J63" s="114"/>
      <c r="K63" s="114"/>
      <c r="L63" s="114" t="s">
        <v>344</v>
      </c>
      <c r="M63" s="114" t="s">
        <v>19</v>
      </c>
      <c r="N63" s="114" t="s">
        <v>345</v>
      </c>
      <c r="O63" s="162" t="s">
        <v>142</v>
      </c>
      <c r="P63" s="178">
        <v>148373320</v>
      </c>
      <c r="Q63" s="178">
        <v>0</v>
      </c>
      <c r="R63" s="178">
        <v>131094089</v>
      </c>
      <c r="S63" s="178">
        <v>17279231</v>
      </c>
      <c r="T63" s="178">
        <v>0</v>
      </c>
      <c r="U63" s="178">
        <v>-1506000</v>
      </c>
      <c r="V63" s="178">
        <v>18785231</v>
      </c>
      <c r="W63" s="178">
        <v>-176000</v>
      </c>
      <c r="X63" s="178">
        <v>9776199</v>
      </c>
      <c r="Y63" s="178">
        <v>3211187</v>
      </c>
      <c r="Z63" s="178">
        <v>3211187</v>
      </c>
    </row>
    <row r="64" spans="1:26" ht="19.899999999999999" customHeight="1" x14ac:dyDescent="0.25">
      <c r="A64" s="114" t="s">
        <v>340</v>
      </c>
      <c r="B64" s="115" t="s">
        <v>341</v>
      </c>
      <c r="C64" s="116" t="s">
        <v>205</v>
      </c>
      <c r="D64" s="114" t="s">
        <v>150</v>
      </c>
      <c r="E64" s="114" t="s">
        <v>237</v>
      </c>
      <c r="F64" s="114" t="s">
        <v>343</v>
      </c>
      <c r="G64" s="114" t="s">
        <v>235</v>
      </c>
      <c r="H64" s="114" t="s">
        <v>239</v>
      </c>
      <c r="I64" s="114" t="s">
        <v>252</v>
      </c>
      <c r="J64" s="114"/>
      <c r="K64" s="114"/>
      <c r="L64" s="114" t="s">
        <v>344</v>
      </c>
      <c r="M64" s="114" t="s">
        <v>19</v>
      </c>
      <c r="N64" s="114" t="s">
        <v>345</v>
      </c>
      <c r="O64" s="162" t="s">
        <v>143</v>
      </c>
      <c r="P64" s="178">
        <v>37093330</v>
      </c>
      <c r="Q64" s="178">
        <v>22006670</v>
      </c>
      <c r="R64" s="178">
        <v>8000000</v>
      </c>
      <c r="S64" s="178">
        <v>51100000</v>
      </c>
      <c r="T64" s="178">
        <v>0</v>
      </c>
      <c r="U64" s="178">
        <v>-1600000</v>
      </c>
      <c r="V64" s="178">
        <v>52700000</v>
      </c>
      <c r="W64" s="178">
        <v>-200000</v>
      </c>
      <c r="X64" s="178">
        <v>15335457</v>
      </c>
      <c r="Y64" s="178">
        <v>4904522</v>
      </c>
      <c r="Z64" s="178">
        <v>4904522</v>
      </c>
    </row>
    <row r="65" spans="1:26" ht="19.899999999999999" customHeight="1" x14ac:dyDescent="0.25">
      <c r="A65" s="114" t="s">
        <v>340</v>
      </c>
      <c r="B65" s="115" t="s">
        <v>341</v>
      </c>
      <c r="C65" s="116" t="s">
        <v>206</v>
      </c>
      <c r="D65" s="114" t="s">
        <v>150</v>
      </c>
      <c r="E65" s="114" t="s">
        <v>237</v>
      </c>
      <c r="F65" s="114" t="s">
        <v>343</v>
      </c>
      <c r="G65" s="114" t="s">
        <v>235</v>
      </c>
      <c r="H65" s="114" t="s">
        <v>239</v>
      </c>
      <c r="I65" s="114" t="s">
        <v>259</v>
      </c>
      <c r="J65" s="114"/>
      <c r="K65" s="114"/>
      <c r="L65" s="114" t="s">
        <v>344</v>
      </c>
      <c r="M65" s="114" t="s">
        <v>19</v>
      </c>
      <c r="N65" s="114" t="s">
        <v>345</v>
      </c>
      <c r="O65" s="162" t="s">
        <v>144</v>
      </c>
      <c r="P65" s="178">
        <v>148373320</v>
      </c>
      <c r="Q65" s="178">
        <v>11560772</v>
      </c>
      <c r="R65" s="178">
        <v>12414038</v>
      </c>
      <c r="S65" s="178">
        <v>147520054</v>
      </c>
      <c r="T65" s="178">
        <v>0</v>
      </c>
      <c r="U65" s="178">
        <v>-674447.04</v>
      </c>
      <c r="V65" s="178">
        <v>148194501.03999999</v>
      </c>
      <c r="W65" s="178">
        <v>9063678.9600000009</v>
      </c>
      <c r="X65" s="178">
        <v>0</v>
      </c>
      <c r="Y65" s="178">
        <v>0</v>
      </c>
      <c r="Z65" s="178">
        <v>0</v>
      </c>
    </row>
    <row r="66" spans="1:26" ht="19.899999999999999" customHeight="1" x14ac:dyDescent="0.25">
      <c r="A66" s="114" t="s">
        <v>340</v>
      </c>
      <c r="B66" s="115" t="s">
        <v>341</v>
      </c>
      <c r="C66" s="116" t="s">
        <v>207</v>
      </c>
      <c r="D66" s="114" t="s">
        <v>150</v>
      </c>
      <c r="E66" s="114" t="s">
        <v>237</v>
      </c>
      <c r="F66" s="114" t="s">
        <v>343</v>
      </c>
      <c r="G66" s="114" t="s">
        <v>235</v>
      </c>
      <c r="H66" s="114" t="s">
        <v>239</v>
      </c>
      <c r="I66" s="114" t="s">
        <v>244</v>
      </c>
      <c r="J66" s="114"/>
      <c r="K66" s="114"/>
      <c r="L66" s="114" t="s">
        <v>344</v>
      </c>
      <c r="M66" s="114" t="s">
        <v>19</v>
      </c>
      <c r="N66" s="114" t="s">
        <v>345</v>
      </c>
      <c r="O66" s="162" t="s">
        <v>145</v>
      </c>
      <c r="P66" s="178">
        <v>59349328</v>
      </c>
      <c r="Q66" s="178">
        <v>22000000</v>
      </c>
      <c r="R66" s="178">
        <v>12549418</v>
      </c>
      <c r="S66" s="178">
        <v>68799910</v>
      </c>
      <c r="T66" s="178">
        <v>0</v>
      </c>
      <c r="U66" s="178">
        <v>-7736197.1600000001</v>
      </c>
      <c r="V66" s="178">
        <v>76536107.159999996</v>
      </c>
      <c r="W66" s="178">
        <v>3275419.84</v>
      </c>
      <c r="X66" s="178">
        <v>-609014</v>
      </c>
      <c r="Y66" s="178">
        <v>-609014</v>
      </c>
      <c r="Z66" s="178">
        <v>-609014</v>
      </c>
    </row>
    <row r="67" spans="1:26" ht="19.899999999999999" customHeight="1" x14ac:dyDescent="0.25">
      <c r="A67" s="114" t="s">
        <v>340</v>
      </c>
      <c r="B67" s="115" t="s">
        <v>341</v>
      </c>
      <c r="C67" s="116" t="s">
        <v>208</v>
      </c>
      <c r="D67" s="114" t="s">
        <v>150</v>
      </c>
      <c r="E67" s="114" t="s">
        <v>237</v>
      </c>
      <c r="F67" s="114" t="s">
        <v>343</v>
      </c>
      <c r="G67" s="114" t="s">
        <v>235</v>
      </c>
      <c r="H67" s="114" t="s">
        <v>239</v>
      </c>
      <c r="I67" s="114" t="s">
        <v>363</v>
      </c>
      <c r="J67" s="114"/>
      <c r="K67" s="114"/>
      <c r="L67" s="114" t="s">
        <v>344</v>
      </c>
      <c r="M67" s="114" t="s">
        <v>19</v>
      </c>
      <c r="N67" s="114" t="s">
        <v>345</v>
      </c>
      <c r="O67" s="162" t="s">
        <v>146</v>
      </c>
      <c r="P67" s="178">
        <v>296746640</v>
      </c>
      <c r="Q67" s="178">
        <v>13000000</v>
      </c>
      <c r="R67" s="178">
        <v>91929458</v>
      </c>
      <c r="S67" s="178">
        <v>217817182</v>
      </c>
      <c r="T67" s="178">
        <v>0</v>
      </c>
      <c r="U67" s="178">
        <v>-1408317</v>
      </c>
      <c r="V67" s="178">
        <v>219225499</v>
      </c>
      <c r="W67" s="178">
        <v>1091683</v>
      </c>
      <c r="X67" s="178">
        <v>18742579</v>
      </c>
      <c r="Y67" s="178">
        <v>0</v>
      </c>
      <c r="Z67" s="178">
        <v>0</v>
      </c>
    </row>
    <row r="68" spans="1:26" ht="19.899999999999999" customHeight="1" x14ac:dyDescent="0.25">
      <c r="A68" s="114" t="s">
        <v>340</v>
      </c>
      <c r="B68" s="115" t="s">
        <v>341</v>
      </c>
      <c r="C68" s="116" t="s">
        <v>209</v>
      </c>
      <c r="D68" s="114" t="s">
        <v>150</v>
      </c>
      <c r="E68" s="114" t="s">
        <v>237</v>
      </c>
      <c r="F68" s="114" t="s">
        <v>343</v>
      </c>
      <c r="G68" s="114" t="s">
        <v>235</v>
      </c>
      <c r="H68" s="114" t="s">
        <v>239</v>
      </c>
      <c r="I68" s="114" t="s">
        <v>134</v>
      </c>
      <c r="J68" s="114"/>
      <c r="K68" s="114"/>
      <c r="L68" s="114" t="s">
        <v>344</v>
      </c>
      <c r="M68" s="114" t="s">
        <v>19</v>
      </c>
      <c r="N68" s="114" t="s">
        <v>345</v>
      </c>
      <c r="O68" s="162" t="s">
        <v>270</v>
      </c>
      <c r="P68" s="178">
        <v>22255998</v>
      </c>
      <c r="Q68" s="178">
        <v>180800</v>
      </c>
      <c r="R68" s="178">
        <v>17255998</v>
      </c>
      <c r="S68" s="178">
        <v>5180800</v>
      </c>
      <c r="T68" s="178">
        <v>0</v>
      </c>
      <c r="U68" s="178">
        <v>-1950001</v>
      </c>
      <c r="V68" s="178">
        <v>7130801</v>
      </c>
      <c r="W68" s="178">
        <v>-250000</v>
      </c>
      <c r="X68" s="178">
        <v>-250000</v>
      </c>
      <c r="Y68" s="178">
        <v>-250000</v>
      </c>
      <c r="Z68" s="178">
        <v>-250000</v>
      </c>
    </row>
    <row r="69" spans="1:26" ht="19.899999999999999" customHeight="1" x14ac:dyDescent="0.25">
      <c r="A69" s="171" t="s">
        <v>340</v>
      </c>
      <c r="B69" s="168" t="s">
        <v>341</v>
      </c>
      <c r="C69" s="172" t="s">
        <v>525</v>
      </c>
      <c r="D69" s="171" t="s">
        <v>150</v>
      </c>
      <c r="E69" s="171" t="s">
        <v>237</v>
      </c>
      <c r="F69" s="171" t="s">
        <v>343</v>
      </c>
      <c r="G69" s="171" t="s">
        <v>235</v>
      </c>
      <c r="H69" s="171" t="s">
        <v>239</v>
      </c>
      <c r="I69" s="171" t="s">
        <v>364</v>
      </c>
      <c r="J69" s="171"/>
      <c r="K69" s="171"/>
      <c r="L69" s="171" t="s">
        <v>344</v>
      </c>
      <c r="M69" s="171" t="s">
        <v>19</v>
      </c>
      <c r="N69" s="171" t="s">
        <v>345</v>
      </c>
      <c r="O69" s="169" t="s">
        <v>514</v>
      </c>
      <c r="P69" s="178">
        <v>0</v>
      </c>
      <c r="Q69" s="178">
        <v>45422000</v>
      </c>
      <c r="R69" s="178">
        <v>0</v>
      </c>
      <c r="S69" s="178">
        <v>45422000</v>
      </c>
      <c r="T69" s="178">
        <v>0</v>
      </c>
      <c r="U69" s="178">
        <v>0</v>
      </c>
      <c r="V69" s="178">
        <v>45422000</v>
      </c>
      <c r="W69" s="178">
        <v>0</v>
      </c>
      <c r="X69" s="178">
        <v>12578000</v>
      </c>
      <c r="Y69" s="178">
        <v>12578000</v>
      </c>
      <c r="Z69" s="178">
        <v>12578000</v>
      </c>
    </row>
    <row r="70" spans="1:26" ht="19.899999999999999" customHeight="1" x14ac:dyDescent="0.25">
      <c r="A70" s="114" t="s">
        <v>340</v>
      </c>
      <c r="B70" s="115" t="s">
        <v>341</v>
      </c>
      <c r="C70" s="116" t="s">
        <v>210</v>
      </c>
      <c r="D70" s="114" t="s">
        <v>150</v>
      </c>
      <c r="E70" s="114" t="s">
        <v>237</v>
      </c>
      <c r="F70" s="114" t="s">
        <v>343</v>
      </c>
      <c r="G70" s="114" t="s">
        <v>235</v>
      </c>
      <c r="H70" s="114" t="s">
        <v>252</v>
      </c>
      <c r="I70" s="114" t="s">
        <v>237</v>
      </c>
      <c r="J70" s="114"/>
      <c r="K70" s="114"/>
      <c r="L70" s="114" t="s">
        <v>344</v>
      </c>
      <c r="M70" s="114" t="s">
        <v>19</v>
      </c>
      <c r="N70" s="114" t="s">
        <v>345</v>
      </c>
      <c r="O70" s="162" t="s">
        <v>147</v>
      </c>
      <c r="P70" s="178">
        <v>296746640</v>
      </c>
      <c r="Q70" s="178">
        <v>17560772</v>
      </c>
      <c r="R70" s="178">
        <v>25472987</v>
      </c>
      <c r="S70" s="178">
        <v>288834425</v>
      </c>
      <c r="T70" s="178">
        <v>0</v>
      </c>
      <c r="U70" s="178">
        <v>-4920728.5</v>
      </c>
      <c r="V70" s="178">
        <v>293755153.5</v>
      </c>
      <c r="W70" s="178">
        <v>1288799.5</v>
      </c>
      <c r="X70" s="178">
        <v>45297412</v>
      </c>
      <c r="Y70" s="178">
        <v>45222712</v>
      </c>
      <c r="Z70" s="178">
        <v>45222712</v>
      </c>
    </row>
    <row r="71" spans="1:26" ht="19.899999999999999" customHeight="1" x14ac:dyDescent="0.25">
      <c r="A71" s="114" t="s">
        <v>340</v>
      </c>
      <c r="B71" s="115" t="s">
        <v>341</v>
      </c>
      <c r="C71" s="116" t="s">
        <v>211</v>
      </c>
      <c r="D71" s="114" t="s">
        <v>150</v>
      </c>
      <c r="E71" s="114" t="s">
        <v>237</v>
      </c>
      <c r="F71" s="114" t="s">
        <v>343</v>
      </c>
      <c r="G71" s="114" t="s">
        <v>235</v>
      </c>
      <c r="H71" s="114" t="s">
        <v>252</v>
      </c>
      <c r="I71" s="114" t="s">
        <v>246</v>
      </c>
      <c r="J71" s="114"/>
      <c r="K71" s="114"/>
      <c r="L71" s="114" t="s">
        <v>344</v>
      </c>
      <c r="M71" s="114" t="s">
        <v>19</v>
      </c>
      <c r="N71" s="114" t="s">
        <v>345</v>
      </c>
      <c r="O71" s="162" t="s">
        <v>271</v>
      </c>
      <c r="P71" s="178">
        <v>7418666</v>
      </c>
      <c r="Q71" s="178">
        <v>0</v>
      </c>
      <c r="R71" s="178">
        <v>5318666</v>
      </c>
      <c r="S71" s="178">
        <v>2100000</v>
      </c>
      <c r="T71" s="178">
        <v>0</v>
      </c>
      <c r="U71" s="178">
        <v>0</v>
      </c>
      <c r="V71" s="178">
        <v>2100000</v>
      </c>
      <c r="W71" s="178">
        <v>0</v>
      </c>
      <c r="X71" s="178">
        <v>0</v>
      </c>
      <c r="Y71" s="178">
        <v>0</v>
      </c>
      <c r="Z71" s="178">
        <v>0</v>
      </c>
    </row>
    <row r="72" spans="1:26" ht="19.899999999999999" customHeight="1" x14ac:dyDescent="0.25">
      <c r="A72" s="114" t="s">
        <v>340</v>
      </c>
      <c r="B72" s="115" t="s">
        <v>341</v>
      </c>
      <c r="C72" s="116" t="s">
        <v>213</v>
      </c>
      <c r="D72" s="114" t="s">
        <v>150</v>
      </c>
      <c r="E72" s="114" t="s">
        <v>237</v>
      </c>
      <c r="F72" s="114" t="s">
        <v>343</v>
      </c>
      <c r="G72" s="114" t="s">
        <v>235</v>
      </c>
      <c r="H72" s="114" t="s">
        <v>252</v>
      </c>
      <c r="I72" s="114" t="s">
        <v>253</v>
      </c>
      <c r="J72" s="114"/>
      <c r="K72" s="114"/>
      <c r="L72" s="114" t="s">
        <v>344</v>
      </c>
      <c r="M72" s="114" t="s">
        <v>19</v>
      </c>
      <c r="N72" s="114" t="s">
        <v>345</v>
      </c>
      <c r="O72" s="162" t="s">
        <v>272</v>
      </c>
      <c r="P72" s="178">
        <v>22255998</v>
      </c>
      <c r="Q72" s="178">
        <v>1304774</v>
      </c>
      <c r="R72" s="178">
        <v>19560772</v>
      </c>
      <c r="S72" s="178">
        <v>4000000</v>
      </c>
      <c r="T72" s="178">
        <v>0</v>
      </c>
      <c r="U72" s="178">
        <v>-1468508</v>
      </c>
      <c r="V72" s="178">
        <v>5468508</v>
      </c>
      <c r="W72" s="178">
        <v>-411900</v>
      </c>
      <c r="X72" s="178">
        <v>-411900</v>
      </c>
      <c r="Y72" s="178">
        <v>-411900</v>
      </c>
      <c r="Z72" s="178">
        <v>-267600</v>
      </c>
    </row>
    <row r="73" spans="1:26" ht="19.899999999999999" customHeight="1" x14ac:dyDescent="0.25">
      <c r="A73" s="114" t="s">
        <v>340</v>
      </c>
      <c r="B73" s="115" t="s">
        <v>341</v>
      </c>
      <c r="C73" s="116" t="s">
        <v>215</v>
      </c>
      <c r="D73" s="114" t="s">
        <v>150</v>
      </c>
      <c r="E73" s="114" t="s">
        <v>237</v>
      </c>
      <c r="F73" s="114" t="s">
        <v>343</v>
      </c>
      <c r="G73" s="114" t="s">
        <v>235</v>
      </c>
      <c r="H73" s="114" t="s">
        <v>253</v>
      </c>
      <c r="I73" s="114" t="s">
        <v>239</v>
      </c>
      <c r="J73" s="114"/>
      <c r="K73" s="114"/>
      <c r="L73" s="114" t="s">
        <v>344</v>
      </c>
      <c r="M73" s="114" t="s">
        <v>19</v>
      </c>
      <c r="N73" s="114" t="s">
        <v>345</v>
      </c>
      <c r="O73" s="162" t="s">
        <v>273</v>
      </c>
      <c r="P73" s="178">
        <v>22255998</v>
      </c>
      <c r="Q73" s="178">
        <v>0</v>
      </c>
      <c r="R73" s="178">
        <v>5710000</v>
      </c>
      <c r="S73" s="178">
        <v>16545998</v>
      </c>
      <c r="T73" s="178">
        <v>0</v>
      </c>
      <c r="U73" s="178">
        <v>0</v>
      </c>
      <c r="V73" s="178">
        <v>16545998</v>
      </c>
      <c r="W73" s="178">
        <v>0</v>
      </c>
      <c r="X73" s="178">
        <v>0</v>
      </c>
      <c r="Y73" s="178">
        <v>0</v>
      </c>
      <c r="Z73" s="178">
        <v>0</v>
      </c>
    </row>
    <row r="74" spans="1:26" ht="19.899999999999999" customHeight="1" x14ac:dyDescent="0.25">
      <c r="A74" s="114" t="s">
        <v>340</v>
      </c>
      <c r="B74" s="115" t="s">
        <v>341</v>
      </c>
      <c r="C74" s="116" t="s">
        <v>216</v>
      </c>
      <c r="D74" s="114" t="s">
        <v>150</v>
      </c>
      <c r="E74" s="114" t="s">
        <v>237</v>
      </c>
      <c r="F74" s="114" t="s">
        <v>343</v>
      </c>
      <c r="G74" s="114" t="s">
        <v>235</v>
      </c>
      <c r="H74" s="114" t="s">
        <v>253</v>
      </c>
      <c r="I74" s="114" t="s">
        <v>252</v>
      </c>
      <c r="J74" s="114"/>
      <c r="K74" s="114"/>
      <c r="L74" s="114" t="s">
        <v>344</v>
      </c>
      <c r="M74" s="114" t="s">
        <v>19</v>
      </c>
      <c r="N74" s="114" t="s">
        <v>345</v>
      </c>
      <c r="O74" s="162" t="s">
        <v>148</v>
      </c>
      <c r="P74" s="178">
        <v>22255998</v>
      </c>
      <c r="Q74" s="178">
        <v>67754458</v>
      </c>
      <c r="R74" s="178">
        <v>14837332</v>
      </c>
      <c r="S74" s="178">
        <v>75173124</v>
      </c>
      <c r="T74" s="178">
        <v>0</v>
      </c>
      <c r="U74" s="178">
        <v>-667</v>
      </c>
      <c r="V74" s="178">
        <v>75173791</v>
      </c>
      <c r="W74" s="178">
        <v>0</v>
      </c>
      <c r="X74" s="178">
        <v>0</v>
      </c>
      <c r="Y74" s="178">
        <v>0</v>
      </c>
      <c r="Z74" s="178">
        <v>0</v>
      </c>
    </row>
    <row r="75" spans="1:26" ht="19.899999999999999" customHeight="1" x14ac:dyDescent="0.25">
      <c r="A75" s="114" t="s">
        <v>340</v>
      </c>
      <c r="B75" s="115" t="s">
        <v>341</v>
      </c>
      <c r="C75" s="116" t="s">
        <v>217</v>
      </c>
      <c r="D75" s="114" t="s">
        <v>150</v>
      </c>
      <c r="E75" s="114" t="s">
        <v>237</v>
      </c>
      <c r="F75" s="114" t="s">
        <v>343</v>
      </c>
      <c r="G75" s="114" t="s">
        <v>235</v>
      </c>
      <c r="H75" s="114" t="s">
        <v>259</v>
      </c>
      <c r="I75" s="114" t="s">
        <v>42</v>
      </c>
      <c r="J75" s="114"/>
      <c r="K75" s="114"/>
      <c r="L75" s="114" t="s">
        <v>344</v>
      </c>
      <c r="M75" s="114" t="s">
        <v>19</v>
      </c>
      <c r="N75" s="114" t="s">
        <v>345</v>
      </c>
      <c r="O75" s="162" t="s">
        <v>274</v>
      </c>
      <c r="P75" s="178">
        <v>29674664</v>
      </c>
      <c r="Q75" s="178">
        <v>0</v>
      </c>
      <c r="R75" s="178">
        <v>4674664</v>
      </c>
      <c r="S75" s="178">
        <v>25000000</v>
      </c>
      <c r="T75" s="178">
        <v>0</v>
      </c>
      <c r="U75" s="178">
        <v>0</v>
      </c>
      <c r="V75" s="178">
        <v>25000000</v>
      </c>
      <c r="W75" s="178">
        <v>0</v>
      </c>
      <c r="X75" s="178">
        <v>1326893</v>
      </c>
      <c r="Y75" s="178">
        <v>1326893</v>
      </c>
      <c r="Z75" s="178">
        <v>1326893</v>
      </c>
    </row>
    <row r="76" spans="1:26" ht="19.899999999999999" customHeight="1" x14ac:dyDescent="0.25">
      <c r="A76" s="114" t="s">
        <v>340</v>
      </c>
      <c r="B76" s="115" t="s">
        <v>341</v>
      </c>
      <c r="C76" s="116" t="s">
        <v>218</v>
      </c>
      <c r="D76" s="114" t="s">
        <v>150</v>
      </c>
      <c r="E76" s="114" t="s">
        <v>237</v>
      </c>
      <c r="F76" s="114" t="s">
        <v>343</v>
      </c>
      <c r="G76" s="114" t="s">
        <v>235</v>
      </c>
      <c r="H76" s="114" t="s">
        <v>259</v>
      </c>
      <c r="I76" s="114" t="s">
        <v>237</v>
      </c>
      <c r="J76" s="114"/>
      <c r="K76" s="114"/>
      <c r="L76" s="114" t="s">
        <v>344</v>
      </c>
      <c r="M76" s="114" t="s">
        <v>19</v>
      </c>
      <c r="N76" s="114" t="s">
        <v>345</v>
      </c>
      <c r="O76" s="162" t="s">
        <v>275</v>
      </c>
      <c r="P76" s="178">
        <v>296746640</v>
      </c>
      <c r="Q76" s="178">
        <v>42670008</v>
      </c>
      <c r="R76" s="178">
        <v>0</v>
      </c>
      <c r="S76" s="178">
        <v>339416648</v>
      </c>
      <c r="T76" s="178">
        <v>0</v>
      </c>
      <c r="U76" s="178">
        <v>42564652</v>
      </c>
      <c r="V76" s="178">
        <v>296851996</v>
      </c>
      <c r="W76" s="178">
        <v>42564652</v>
      </c>
      <c r="X76" s="178">
        <v>26986210</v>
      </c>
      <c r="Y76" s="178">
        <v>0</v>
      </c>
      <c r="Z76" s="178">
        <v>0</v>
      </c>
    </row>
    <row r="77" spans="1:26" ht="19.899999999999999" customHeight="1" x14ac:dyDescent="0.25">
      <c r="A77" s="114" t="s">
        <v>340</v>
      </c>
      <c r="B77" s="115" t="s">
        <v>341</v>
      </c>
      <c r="C77" s="116" t="s">
        <v>219</v>
      </c>
      <c r="D77" s="114" t="s">
        <v>150</v>
      </c>
      <c r="E77" s="114" t="s">
        <v>237</v>
      </c>
      <c r="F77" s="114" t="s">
        <v>343</v>
      </c>
      <c r="G77" s="114" t="s">
        <v>235</v>
      </c>
      <c r="H77" s="114" t="s">
        <v>259</v>
      </c>
      <c r="I77" s="114" t="s">
        <v>239</v>
      </c>
      <c r="J77" s="114"/>
      <c r="K77" s="114"/>
      <c r="L77" s="114" t="s">
        <v>344</v>
      </c>
      <c r="M77" s="114" t="s">
        <v>19</v>
      </c>
      <c r="N77" s="114" t="s">
        <v>345</v>
      </c>
      <c r="O77" s="162" t="s">
        <v>276</v>
      </c>
      <c r="P77" s="178">
        <v>37093330</v>
      </c>
      <c r="Q77" s="178">
        <v>1600000</v>
      </c>
      <c r="R77" s="178">
        <v>17193330</v>
      </c>
      <c r="S77" s="178">
        <v>21500000</v>
      </c>
      <c r="T77" s="178">
        <v>0</v>
      </c>
      <c r="U77" s="178">
        <v>5000000</v>
      </c>
      <c r="V77" s="178">
        <v>16500000</v>
      </c>
      <c r="W77" s="178">
        <v>5000000</v>
      </c>
      <c r="X77" s="178">
        <v>4464880</v>
      </c>
      <c r="Y77" s="178">
        <v>4464880</v>
      </c>
      <c r="Z77" s="178">
        <v>4464880</v>
      </c>
    </row>
    <row r="78" spans="1:26" ht="19.899999999999999" customHeight="1" x14ac:dyDescent="0.25">
      <c r="A78" s="114" t="s">
        <v>340</v>
      </c>
      <c r="B78" s="115" t="s">
        <v>341</v>
      </c>
      <c r="C78" s="116" t="s">
        <v>220</v>
      </c>
      <c r="D78" s="114" t="s">
        <v>150</v>
      </c>
      <c r="E78" s="114" t="s">
        <v>237</v>
      </c>
      <c r="F78" s="114" t="s">
        <v>343</v>
      </c>
      <c r="G78" s="114" t="s">
        <v>235</v>
      </c>
      <c r="H78" s="114" t="s">
        <v>259</v>
      </c>
      <c r="I78" s="114" t="s">
        <v>252</v>
      </c>
      <c r="J78" s="114"/>
      <c r="K78" s="114"/>
      <c r="L78" s="114" t="s">
        <v>344</v>
      </c>
      <c r="M78" s="114" t="s">
        <v>19</v>
      </c>
      <c r="N78" s="114" t="s">
        <v>345</v>
      </c>
      <c r="O78" s="162" t="s">
        <v>277</v>
      </c>
      <c r="P78" s="178">
        <v>44511996</v>
      </c>
      <c r="Q78" s="178">
        <v>17000000</v>
      </c>
      <c r="R78" s="178">
        <v>4511996</v>
      </c>
      <c r="S78" s="178">
        <v>57000000</v>
      </c>
      <c r="T78" s="178">
        <v>0</v>
      </c>
      <c r="U78" s="178">
        <v>17000000</v>
      </c>
      <c r="V78" s="178">
        <v>40000000</v>
      </c>
      <c r="W78" s="178">
        <v>17000000</v>
      </c>
      <c r="X78" s="178">
        <v>3961338</v>
      </c>
      <c r="Y78" s="178">
        <v>3961338</v>
      </c>
      <c r="Z78" s="178">
        <v>3961338</v>
      </c>
    </row>
    <row r="79" spans="1:26" ht="19.899999999999999" customHeight="1" x14ac:dyDescent="0.25">
      <c r="A79" s="114" t="s">
        <v>340</v>
      </c>
      <c r="B79" s="115" t="s">
        <v>341</v>
      </c>
      <c r="C79" s="116" t="s">
        <v>221</v>
      </c>
      <c r="D79" s="114" t="s">
        <v>150</v>
      </c>
      <c r="E79" s="114" t="s">
        <v>237</v>
      </c>
      <c r="F79" s="114" t="s">
        <v>343</v>
      </c>
      <c r="G79" s="114" t="s">
        <v>235</v>
      </c>
      <c r="H79" s="114" t="s">
        <v>244</v>
      </c>
      <c r="I79" s="114" t="s">
        <v>239</v>
      </c>
      <c r="J79" s="114"/>
      <c r="K79" s="114"/>
      <c r="L79" s="114" t="s">
        <v>344</v>
      </c>
      <c r="M79" s="114" t="s">
        <v>19</v>
      </c>
      <c r="N79" s="114" t="s">
        <v>345</v>
      </c>
      <c r="O79" s="162" t="s">
        <v>278</v>
      </c>
      <c r="P79" s="178">
        <v>148373320</v>
      </c>
      <c r="Q79" s="178">
        <v>137227459</v>
      </c>
      <c r="R79" s="178">
        <v>779</v>
      </c>
      <c r="S79" s="178">
        <v>285600000</v>
      </c>
      <c r="T79" s="178">
        <v>0</v>
      </c>
      <c r="U79" s="178">
        <v>0</v>
      </c>
      <c r="V79" s="178">
        <v>285600000</v>
      </c>
      <c r="W79" s="178">
        <v>0</v>
      </c>
      <c r="X79" s="178">
        <v>0</v>
      </c>
      <c r="Y79" s="178">
        <v>0</v>
      </c>
      <c r="Z79" s="178">
        <v>0</v>
      </c>
    </row>
    <row r="80" spans="1:26" ht="19.899999999999999" customHeight="1" x14ac:dyDescent="0.25">
      <c r="A80" s="114" t="s">
        <v>340</v>
      </c>
      <c r="B80" s="115" t="s">
        <v>341</v>
      </c>
      <c r="C80" s="116" t="s">
        <v>222</v>
      </c>
      <c r="D80" s="114" t="s">
        <v>150</v>
      </c>
      <c r="E80" s="114" t="s">
        <v>237</v>
      </c>
      <c r="F80" s="114" t="s">
        <v>343</v>
      </c>
      <c r="G80" s="114" t="s">
        <v>235</v>
      </c>
      <c r="H80" s="114" t="s">
        <v>244</v>
      </c>
      <c r="I80" s="114" t="s">
        <v>364</v>
      </c>
      <c r="J80" s="114"/>
      <c r="K80" s="114"/>
      <c r="L80" s="114" t="s">
        <v>344</v>
      </c>
      <c r="M80" s="114" t="s">
        <v>19</v>
      </c>
      <c r="N80" s="114" t="s">
        <v>345</v>
      </c>
      <c r="O80" s="162" t="s">
        <v>156</v>
      </c>
      <c r="P80" s="178">
        <v>741866600</v>
      </c>
      <c r="Q80" s="178">
        <v>225325462</v>
      </c>
      <c r="R80" s="178">
        <v>0</v>
      </c>
      <c r="S80" s="178">
        <v>967192062</v>
      </c>
      <c r="T80" s="178">
        <v>0</v>
      </c>
      <c r="U80" s="178">
        <v>-937200</v>
      </c>
      <c r="V80" s="178">
        <v>968129262</v>
      </c>
      <c r="W80" s="178">
        <v>0</v>
      </c>
      <c r="X80" s="178">
        <v>937200</v>
      </c>
      <c r="Y80" s="178">
        <v>937200</v>
      </c>
      <c r="Z80" s="178">
        <v>937200</v>
      </c>
    </row>
    <row r="81" spans="1:26" ht="19.899999999999999" customHeight="1" x14ac:dyDescent="0.25">
      <c r="A81" s="114" t="s">
        <v>340</v>
      </c>
      <c r="B81" s="115" t="s">
        <v>341</v>
      </c>
      <c r="C81" s="116" t="s">
        <v>187</v>
      </c>
      <c r="D81" s="114" t="s">
        <v>150</v>
      </c>
      <c r="E81" s="114" t="s">
        <v>237</v>
      </c>
      <c r="F81" s="114" t="s">
        <v>343</v>
      </c>
      <c r="G81" s="114" t="s">
        <v>235</v>
      </c>
      <c r="H81" s="114" t="s">
        <v>363</v>
      </c>
      <c r="I81" s="114" t="s">
        <v>42</v>
      </c>
      <c r="J81" s="114"/>
      <c r="K81" s="114"/>
      <c r="L81" s="114" t="s">
        <v>344</v>
      </c>
      <c r="M81" s="114" t="s">
        <v>19</v>
      </c>
      <c r="N81" s="114" t="s">
        <v>345</v>
      </c>
      <c r="O81" s="162" t="s">
        <v>153</v>
      </c>
      <c r="P81" s="178">
        <v>7418666</v>
      </c>
      <c r="Q81" s="178">
        <v>0</v>
      </c>
      <c r="R81" s="178">
        <v>7418666</v>
      </c>
      <c r="S81" s="178">
        <v>0</v>
      </c>
      <c r="T81" s="178">
        <v>0</v>
      </c>
      <c r="U81" s="178">
        <v>0</v>
      </c>
      <c r="V81" s="178">
        <v>0</v>
      </c>
      <c r="W81" s="178">
        <v>0</v>
      </c>
      <c r="X81" s="178">
        <v>0</v>
      </c>
      <c r="Y81" s="178">
        <v>0</v>
      </c>
      <c r="Z81" s="178">
        <v>0</v>
      </c>
    </row>
    <row r="82" spans="1:26" ht="19.899999999999999" customHeight="1" x14ac:dyDescent="0.25">
      <c r="A82" s="114" t="s">
        <v>340</v>
      </c>
      <c r="B82" s="115" t="s">
        <v>341</v>
      </c>
      <c r="C82" s="116" t="s">
        <v>188</v>
      </c>
      <c r="D82" s="114" t="s">
        <v>150</v>
      </c>
      <c r="E82" s="114" t="s">
        <v>237</v>
      </c>
      <c r="F82" s="114" t="s">
        <v>343</v>
      </c>
      <c r="G82" s="114" t="s">
        <v>235</v>
      </c>
      <c r="H82" s="114" t="s">
        <v>363</v>
      </c>
      <c r="I82" s="114" t="s">
        <v>237</v>
      </c>
      <c r="J82" s="114"/>
      <c r="K82" s="114"/>
      <c r="L82" s="114" t="s">
        <v>344</v>
      </c>
      <c r="M82" s="114" t="s">
        <v>19</v>
      </c>
      <c r="N82" s="114" t="s">
        <v>345</v>
      </c>
      <c r="O82" s="162" t="s">
        <v>430</v>
      </c>
      <c r="P82" s="178">
        <v>7418666</v>
      </c>
      <c r="Q82" s="178">
        <v>0</v>
      </c>
      <c r="R82" s="178">
        <v>7418666</v>
      </c>
      <c r="S82" s="178">
        <v>0</v>
      </c>
      <c r="T82" s="178">
        <v>0</v>
      </c>
      <c r="U82" s="178">
        <v>0</v>
      </c>
      <c r="V82" s="178">
        <v>0</v>
      </c>
      <c r="W82" s="178">
        <v>0</v>
      </c>
      <c r="X82" s="178">
        <v>0</v>
      </c>
      <c r="Y82" s="178">
        <v>0</v>
      </c>
      <c r="Z82" s="178">
        <v>0</v>
      </c>
    </row>
    <row r="83" spans="1:26" ht="19.899999999999999" customHeight="1" x14ac:dyDescent="0.25">
      <c r="A83" s="114" t="s">
        <v>340</v>
      </c>
      <c r="B83" s="115" t="s">
        <v>341</v>
      </c>
      <c r="C83" s="116" t="s">
        <v>309</v>
      </c>
      <c r="D83" s="114" t="s">
        <v>150</v>
      </c>
      <c r="E83" s="114" t="s">
        <v>237</v>
      </c>
      <c r="F83" s="114" t="s">
        <v>343</v>
      </c>
      <c r="G83" s="114" t="s">
        <v>235</v>
      </c>
      <c r="H83" s="114" t="s">
        <v>352</v>
      </c>
      <c r="I83" s="114" t="s">
        <v>42</v>
      </c>
      <c r="J83" s="114"/>
      <c r="K83" s="114"/>
      <c r="L83" s="114" t="s">
        <v>344</v>
      </c>
      <c r="M83" s="114" t="s">
        <v>19</v>
      </c>
      <c r="N83" s="114" t="s">
        <v>345</v>
      </c>
      <c r="O83" s="162" t="s">
        <v>365</v>
      </c>
      <c r="P83" s="178">
        <v>66767994</v>
      </c>
      <c r="Q83" s="178">
        <v>49000000</v>
      </c>
      <c r="R83" s="178">
        <v>4609249</v>
      </c>
      <c r="S83" s="178">
        <v>111158745</v>
      </c>
      <c r="T83" s="178">
        <v>0</v>
      </c>
      <c r="U83" s="178">
        <v>-118512</v>
      </c>
      <c r="V83" s="178">
        <v>111277257</v>
      </c>
      <c r="W83" s="178">
        <v>0</v>
      </c>
      <c r="X83" s="178">
        <v>39000697</v>
      </c>
      <c r="Y83" s="178">
        <v>39000697</v>
      </c>
      <c r="Z83" s="178">
        <v>39000697</v>
      </c>
    </row>
    <row r="84" spans="1:26" ht="19.899999999999999" customHeight="1" x14ac:dyDescent="0.25">
      <c r="A84" s="114" t="s">
        <v>340</v>
      </c>
      <c r="B84" s="115" t="s">
        <v>341</v>
      </c>
      <c r="C84" s="116" t="s">
        <v>189</v>
      </c>
      <c r="D84" s="114" t="s">
        <v>150</v>
      </c>
      <c r="E84" s="114" t="s">
        <v>237</v>
      </c>
      <c r="F84" s="114" t="s">
        <v>343</v>
      </c>
      <c r="G84" s="114" t="s">
        <v>235</v>
      </c>
      <c r="H84" s="114" t="s">
        <v>352</v>
      </c>
      <c r="I84" s="114" t="s">
        <v>237</v>
      </c>
      <c r="J84" s="114"/>
      <c r="K84" s="114"/>
      <c r="L84" s="114" t="s">
        <v>344</v>
      </c>
      <c r="M84" s="114" t="s">
        <v>19</v>
      </c>
      <c r="N84" s="114" t="s">
        <v>345</v>
      </c>
      <c r="O84" s="162" t="s">
        <v>149</v>
      </c>
      <c r="P84" s="178">
        <v>51930662</v>
      </c>
      <c r="Q84" s="178">
        <v>51609249</v>
      </c>
      <c r="R84" s="178">
        <v>2000000</v>
      </c>
      <c r="S84" s="178">
        <v>101539911</v>
      </c>
      <c r="T84" s="178">
        <v>0</v>
      </c>
      <c r="U84" s="178">
        <v>-778520</v>
      </c>
      <c r="V84" s="178">
        <v>102318431</v>
      </c>
      <c r="W84" s="178">
        <v>1930572</v>
      </c>
      <c r="X84" s="178">
        <v>23974354</v>
      </c>
      <c r="Y84" s="178">
        <v>23974354</v>
      </c>
      <c r="Z84" s="178">
        <v>23974354</v>
      </c>
    </row>
    <row r="85" spans="1:26" ht="19.899999999999999" customHeight="1" x14ac:dyDescent="0.25">
      <c r="A85" s="114" t="s">
        <v>340</v>
      </c>
      <c r="B85" s="115" t="s">
        <v>341</v>
      </c>
      <c r="C85" s="116" t="s">
        <v>190</v>
      </c>
      <c r="D85" s="114" t="s">
        <v>150</v>
      </c>
      <c r="E85" s="114" t="s">
        <v>237</v>
      </c>
      <c r="F85" s="114" t="s">
        <v>343</v>
      </c>
      <c r="G85" s="114" t="s">
        <v>235</v>
      </c>
      <c r="H85" s="114" t="s">
        <v>360</v>
      </c>
      <c r="I85" s="114" t="s">
        <v>42</v>
      </c>
      <c r="J85" s="114"/>
      <c r="K85" s="114"/>
      <c r="L85" s="114" t="s">
        <v>344</v>
      </c>
      <c r="M85" s="114" t="s">
        <v>19</v>
      </c>
      <c r="N85" s="114" t="s">
        <v>345</v>
      </c>
      <c r="O85" s="162" t="s">
        <v>279</v>
      </c>
      <c r="P85" s="178">
        <v>7418666</v>
      </c>
      <c r="Q85" s="178">
        <v>0</v>
      </c>
      <c r="R85" s="178">
        <v>7418666</v>
      </c>
      <c r="S85" s="178">
        <v>0</v>
      </c>
      <c r="T85" s="178">
        <v>0</v>
      </c>
      <c r="U85" s="178">
        <v>0</v>
      </c>
      <c r="V85" s="178">
        <v>0</v>
      </c>
      <c r="W85" s="178">
        <v>0</v>
      </c>
      <c r="X85" s="178">
        <v>0</v>
      </c>
      <c r="Y85" s="178">
        <v>0</v>
      </c>
      <c r="Z85" s="178">
        <v>0</v>
      </c>
    </row>
    <row r="86" spans="1:26" ht="19.899999999999999" customHeight="1" x14ac:dyDescent="0.25">
      <c r="A86" s="114" t="s">
        <v>340</v>
      </c>
      <c r="B86" s="115" t="s">
        <v>341</v>
      </c>
      <c r="C86" s="116" t="s">
        <v>191</v>
      </c>
      <c r="D86" s="114" t="s">
        <v>150</v>
      </c>
      <c r="E86" s="114" t="s">
        <v>237</v>
      </c>
      <c r="F86" s="114" t="s">
        <v>343</v>
      </c>
      <c r="G86" s="114" t="s">
        <v>235</v>
      </c>
      <c r="H86" s="114" t="s">
        <v>360</v>
      </c>
      <c r="I86" s="114" t="s">
        <v>237</v>
      </c>
      <c r="J86" s="114"/>
      <c r="K86" s="114"/>
      <c r="L86" s="114" t="s">
        <v>344</v>
      </c>
      <c r="M86" s="114" t="s">
        <v>19</v>
      </c>
      <c r="N86" s="114" t="s">
        <v>345</v>
      </c>
      <c r="O86" s="162" t="s">
        <v>280</v>
      </c>
      <c r="P86" s="178">
        <v>7418666</v>
      </c>
      <c r="Q86" s="178">
        <v>0</v>
      </c>
      <c r="R86" s="178">
        <v>7418666</v>
      </c>
      <c r="S86" s="178">
        <v>0</v>
      </c>
      <c r="T86" s="178">
        <v>0</v>
      </c>
      <c r="U86" s="178">
        <v>0</v>
      </c>
      <c r="V86" s="178">
        <v>0</v>
      </c>
      <c r="W86" s="178">
        <v>0</v>
      </c>
      <c r="X86" s="178">
        <v>0</v>
      </c>
      <c r="Y86" s="178">
        <v>0</v>
      </c>
      <c r="Z86" s="178">
        <v>0</v>
      </c>
    </row>
    <row r="87" spans="1:26" ht="19.899999999999999" customHeight="1" x14ac:dyDescent="0.25">
      <c r="A87" s="114" t="s">
        <v>340</v>
      </c>
      <c r="B87" s="115" t="s">
        <v>341</v>
      </c>
      <c r="C87" s="116" t="s">
        <v>193</v>
      </c>
      <c r="D87" s="114" t="s">
        <v>150</v>
      </c>
      <c r="E87" s="114" t="s">
        <v>237</v>
      </c>
      <c r="F87" s="114" t="s">
        <v>343</v>
      </c>
      <c r="G87" s="114" t="s">
        <v>235</v>
      </c>
      <c r="H87" s="114" t="s">
        <v>366</v>
      </c>
      <c r="I87" s="114" t="s">
        <v>42</v>
      </c>
      <c r="J87" s="114"/>
      <c r="K87" s="114"/>
      <c r="L87" s="114" t="s">
        <v>344</v>
      </c>
      <c r="M87" s="114" t="s">
        <v>19</v>
      </c>
      <c r="N87" s="114" t="s">
        <v>345</v>
      </c>
      <c r="O87" s="162" t="s">
        <v>266</v>
      </c>
      <c r="P87" s="178">
        <v>29674664</v>
      </c>
      <c r="Q87" s="178">
        <v>0</v>
      </c>
      <c r="R87" s="178">
        <v>0</v>
      </c>
      <c r="S87" s="178">
        <v>29674664</v>
      </c>
      <c r="T87" s="178">
        <v>0</v>
      </c>
      <c r="U87" s="178">
        <v>0</v>
      </c>
      <c r="V87" s="178">
        <v>29674664</v>
      </c>
      <c r="W87" s="178">
        <v>0</v>
      </c>
      <c r="X87" s="178">
        <v>0</v>
      </c>
      <c r="Y87" s="178">
        <v>0</v>
      </c>
      <c r="Z87" s="178">
        <v>0</v>
      </c>
    </row>
    <row r="88" spans="1:26" ht="19.899999999999999" customHeight="1" x14ac:dyDescent="0.25">
      <c r="A88" s="114" t="s">
        <v>340</v>
      </c>
      <c r="B88" s="115" t="s">
        <v>341</v>
      </c>
      <c r="C88" s="116" t="s">
        <v>194</v>
      </c>
      <c r="D88" s="114" t="s">
        <v>150</v>
      </c>
      <c r="E88" s="114" t="s">
        <v>237</v>
      </c>
      <c r="F88" s="114" t="s">
        <v>343</v>
      </c>
      <c r="G88" s="114" t="s">
        <v>235</v>
      </c>
      <c r="H88" s="114" t="s">
        <v>366</v>
      </c>
      <c r="I88" s="114" t="s">
        <v>235</v>
      </c>
      <c r="J88" s="114"/>
      <c r="K88" s="114"/>
      <c r="L88" s="114" t="s">
        <v>344</v>
      </c>
      <c r="M88" s="114" t="s">
        <v>19</v>
      </c>
      <c r="N88" s="114" t="s">
        <v>345</v>
      </c>
      <c r="O88" s="162" t="s">
        <v>267</v>
      </c>
      <c r="P88" s="178">
        <v>494092303</v>
      </c>
      <c r="Q88" s="178">
        <v>30000000</v>
      </c>
      <c r="R88" s="178">
        <v>0</v>
      </c>
      <c r="S88" s="178">
        <v>524092303</v>
      </c>
      <c r="T88" s="178">
        <v>0</v>
      </c>
      <c r="U88" s="178">
        <v>-1</v>
      </c>
      <c r="V88" s="178">
        <v>524092304</v>
      </c>
      <c r="W88" s="178">
        <v>-1</v>
      </c>
      <c r="X88" s="178">
        <v>247940250</v>
      </c>
      <c r="Y88" s="178">
        <v>149500000</v>
      </c>
      <c r="Z88" s="178">
        <v>149500000</v>
      </c>
    </row>
    <row r="89" spans="1:26" ht="19.899999999999999" customHeight="1" x14ac:dyDescent="0.25">
      <c r="A89" s="114" t="s">
        <v>340</v>
      </c>
      <c r="B89" s="115" t="s">
        <v>341</v>
      </c>
      <c r="C89" s="116" t="s">
        <v>195</v>
      </c>
      <c r="D89" s="114" t="s">
        <v>150</v>
      </c>
      <c r="E89" s="114" t="s">
        <v>237</v>
      </c>
      <c r="F89" s="114" t="s">
        <v>343</v>
      </c>
      <c r="G89" s="114" t="s">
        <v>235</v>
      </c>
      <c r="H89" s="114" t="s">
        <v>366</v>
      </c>
      <c r="I89" s="114" t="s">
        <v>239</v>
      </c>
      <c r="J89" s="114"/>
      <c r="K89" s="114"/>
      <c r="L89" s="114" t="s">
        <v>344</v>
      </c>
      <c r="M89" s="114" t="s">
        <v>19</v>
      </c>
      <c r="N89" s="114" t="s">
        <v>345</v>
      </c>
      <c r="O89" s="162" t="s">
        <v>268</v>
      </c>
      <c r="P89" s="178">
        <v>419905642</v>
      </c>
      <c r="Q89" s="178">
        <v>0</v>
      </c>
      <c r="R89" s="178">
        <v>391760000</v>
      </c>
      <c r="S89" s="178">
        <v>28145642</v>
      </c>
      <c r="T89" s="178">
        <v>0</v>
      </c>
      <c r="U89" s="178">
        <v>-22199688</v>
      </c>
      <c r="V89" s="178">
        <v>50345330</v>
      </c>
      <c r="W89" s="178">
        <v>0</v>
      </c>
      <c r="X89" s="178">
        <v>0</v>
      </c>
      <c r="Y89" s="178">
        <v>0</v>
      </c>
      <c r="Z89" s="178">
        <v>0</v>
      </c>
    </row>
    <row r="90" spans="1:26" ht="19.899999999999999" customHeight="1" x14ac:dyDescent="0.25">
      <c r="A90" s="114" t="s">
        <v>340</v>
      </c>
      <c r="B90" s="115" t="s">
        <v>341</v>
      </c>
      <c r="C90" s="116" t="s">
        <v>299</v>
      </c>
      <c r="D90" s="114" t="s">
        <v>150</v>
      </c>
      <c r="E90" s="114" t="s">
        <v>237</v>
      </c>
      <c r="F90" s="114" t="s">
        <v>343</v>
      </c>
      <c r="G90" s="114" t="s">
        <v>235</v>
      </c>
      <c r="H90" s="114" t="s">
        <v>367</v>
      </c>
      <c r="I90" s="114" t="s">
        <v>288</v>
      </c>
      <c r="J90" s="114"/>
      <c r="K90" s="114"/>
      <c r="L90" s="114" t="s">
        <v>344</v>
      </c>
      <c r="M90" s="114" t="s">
        <v>19</v>
      </c>
      <c r="N90" s="114" t="s">
        <v>345</v>
      </c>
      <c r="O90" s="162" t="s">
        <v>281</v>
      </c>
      <c r="P90" s="178">
        <v>14837332</v>
      </c>
      <c r="Q90" s="178">
        <v>0</v>
      </c>
      <c r="R90" s="178">
        <v>13237332</v>
      </c>
      <c r="S90" s="178">
        <v>1600000</v>
      </c>
      <c r="T90" s="178">
        <v>0</v>
      </c>
      <c r="U90" s="178">
        <v>-1600000</v>
      </c>
      <c r="V90" s="178">
        <v>3200000</v>
      </c>
      <c r="W90" s="178">
        <v>-200000</v>
      </c>
      <c r="X90" s="178">
        <v>-200000</v>
      </c>
      <c r="Y90" s="178">
        <v>-200000</v>
      </c>
      <c r="Z90" s="178">
        <v>-200000</v>
      </c>
    </row>
    <row r="91" spans="1:26" ht="19.899999999999999" customHeight="1" x14ac:dyDescent="0.25">
      <c r="A91" s="114" t="s">
        <v>340</v>
      </c>
      <c r="B91" s="115" t="s">
        <v>341</v>
      </c>
      <c r="C91" s="116" t="s">
        <v>202</v>
      </c>
      <c r="D91" s="114" t="s">
        <v>150</v>
      </c>
      <c r="E91" s="114" t="s">
        <v>237</v>
      </c>
      <c r="F91" s="114" t="s">
        <v>343</v>
      </c>
      <c r="G91" s="114" t="s">
        <v>235</v>
      </c>
      <c r="H91" s="114" t="s">
        <v>368</v>
      </c>
      <c r="I91" s="114" t="s">
        <v>364</v>
      </c>
      <c r="J91" s="114"/>
      <c r="K91" s="114"/>
      <c r="L91" s="114" t="s">
        <v>344</v>
      </c>
      <c r="M91" s="114" t="s">
        <v>19</v>
      </c>
      <c r="N91" s="114" t="s">
        <v>345</v>
      </c>
      <c r="O91" s="162" t="s">
        <v>151</v>
      </c>
      <c r="P91" s="178">
        <v>2988220371</v>
      </c>
      <c r="Q91" s="178">
        <v>273038772.98000002</v>
      </c>
      <c r="R91" s="178">
        <v>21350000</v>
      </c>
      <c r="S91" s="178">
        <v>3239909143.98</v>
      </c>
      <c r="T91" s="178">
        <v>0</v>
      </c>
      <c r="U91" s="178">
        <v>-149698832.22</v>
      </c>
      <c r="V91" s="178">
        <v>3389607976.1999998</v>
      </c>
      <c r="W91" s="178">
        <v>68920361.760000005</v>
      </c>
      <c r="X91" s="178">
        <v>362732321</v>
      </c>
      <c r="Y91" s="178">
        <v>333377096</v>
      </c>
      <c r="Z91" s="178">
        <v>333377096</v>
      </c>
    </row>
    <row r="92" spans="1:26" ht="19.899999999999999" customHeight="1" x14ac:dyDescent="0.25">
      <c r="A92" s="114" t="s">
        <v>340</v>
      </c>
      <c r="B92" s="115" t="s">
        <v>341</v>
      </c>
      <c r="C92" s="116" t="s">
        <v>406</v>
      </c>
      <c r="D92" s="114" t="s">
        <v>150</v>
      </c>
      <c r="E92" s="114" t="s">
        <v>246</v>
      </c>
      <c r="F92" s="114" t="s">
        <v>252</v>
      </c>
      <c r="G92" s="114" t="s">
        <v>42</v>
      </c>
      <c r="H92" s="114" t="s">
        <v>42</v>
      </c>
      <c r="I92" s="114" t="s">
        <v>42</v>
      </c>
      <c r="J92" s="114"/>
      <c r="K92" s="114"/>
      <c r="L92" s="114" t="s">
        <v>344</v>
      </c>
      <c r="M92" s="114" t="s">
        <v>19</v>
      </c>
      <c r="N92" s="114" t="s">
        <v>345</v>
      </c>
      <c r="O92" s="162" t="s">
        <v>407</v>
      </c>
      <c r="P92" s="178">
        <v>790520430</v>
      </c>
      <c r="Q92" s="178">
        <v>0</v>
      </c>
      <c r="R92" s="178">
        <v>0</v>
      </c>
      <c r="S92" s="178">
        <v>790520430</v>
      </c>
      <c r="T92" s="178">
        <v>0</v>
      </c>
      <c r="U92" s="178">
        <v>0</v>
      </c>
      <c r="V92" s="178">
        <v>790520430</v>
      </c>
      <c r="W92" s="178">
        <v>0</v>
      </c>
      <c r="X92" s="178">
        <v>0</v>
      </c>
      <c r="Y92" s="178">
        <v>0</v>
      </c>
      <c r="Z92" s="178">
        <v>0</v>
      </c>
    </row>
    <row r="93" spans="1:26" ht="19.899999999999999" customHeight="1" x14ac:dyDescent="0.25">
      <c r="A93" s="114" t="s">
        <v>340</v>
      </c>
      <c r="B93" s="115" t="s">
        <v>341</v>
      </c>
      <c r="C93" s="116" t="s">
        <v>408</v>
      </c>
      <c r="D93" s="114" t="s">
        <v>150</v>
      </c>
      <c r="E93" s="114" t="s">
        <v>246</v>
      </c>
      <c r="F93" s="114" t="s">
        <v>252</v>
      </c>
      <c r="G93" s="114" t="s">
        <v>42</v>
      </c>
      <c r="H93" s="114" t="s">
        <v>42</v>
      </c>
      <c r="I93" s="114" t="s">
        <v>237</v>
      </c>
      <c r="J93" s="114"/>
      <c r="K93" s="114"/>
      <c r="L93" s="114" t="s">
        <v>344</v>
      </c>
      <c r="M93" s="114" t="s">
        <v>19</v>
      </c>
      <c r="N93" s="114" t="s">
        <v>345</v>
      </c>
      <c r="O93" s="162" t="s">
        <v>409</v>
      </c>
      <c r="P93" s="178">
        <v>1468109370</v>
      </c>
      <c r="Q93" s="178">
        <v>0</v>
      </c>
      <c r="R93" s="178">
        <v>0</v>
      </c>
      <c r="S93" s="178">
        <v>1468109370</v>
      </c>
      <c r="T93" s="178">
        <v>0</v>
      </c>
      <c r="U93" s="178">
        <v>0</v>
      </c>
      <c r="V93" s="178">
        <v>1468109370</v>
      </c>
      <c r="W93" s="178">
        <v>0</v>
      </c>
      <c r="X93" s="178">
        <v>0</v>
      </c>
      <c r="Y93" s="178">
        <v>0</v>
      </c>
      <c r="Z93" s="178">
        <v>0</v>
      </c>
    </row>
    <row r="94" spans="1:26" ht="19.899999999999999" customHeight="1" x14ac:dyDescent="0.25">
      <c r="A94" s="114" t="s">
        <v>340</v>
      </c>
      <c r="B94" s="115" t="s">
        <v>341</v>
      </c>
      <c r="C94" s="116" t="s">
        <v>421</v>
      </c>
      <c r="D94" s="114" t="s">
        <v>150</v>
      </c>
      <c r="E94" s="114" t="s">
        <v>246</v>
      </c>
      <c r="F94" s="114" t="s">
        <v>252</v>
      </c>
      <c r="G94" s="114" t="s">
        <v>42</v>
      </c>
      <c r="H94" s="114" t="s">
        <v>42</v>
      </c>
      <c r="I94" s="114" t="s">
        <v>246</v>
      </c>
      <c r="J94" s="114"/>
      <c r="K94" s="114"/>
      <c r="L94" s="114" t="s">
        <v>344</v>
      </c>
      <c r="M94" s="114" t="s">
        <v>19</v>
      </c>
      <c r="N94" s="114" t="s">
        <v>345</v>
      </c>
      <c r="O94" s="162" t="s">
        <v>422</v>
      </c>
      <c r="P94" s="178">
        <v>1505753200</v>
      </c>
      <c r="Q94" s="178">
        <v>0</v>
      </c>
      <c r="R94" s="178">
        <v>0</v>
      </c>
      <c r="S94" s="178">
        <v>1505753200</v>
      </c>
      <c r="T94" s="178">
        <v>0</v>
      </c>
      <c r="U94" s="178">
        <v>0</v>
      </c>
      <c r="V94" s="178">
        <v>1505753200</v>
      </c>
      <c r="W94" s="178">
        <v>0</v>
      </c>
      <c r="X94" s="178">
        <v>151720000</v>
      </c>
      <c r="Y94" s="178">
        <v>151720000</v>
      </c>
      <c r="Z94" s="178">
        <v>151720000</v>
      </c>
    </row>
    <row r="95" spans="1:26" ht="19.899999999999999" customHeight="1" x14ac:dyDescent="0.25">
      <c r="A95" s="114" t="s">
        <v>340</v>
      </c>
      <c r="B95" s="115" t="s">
        <v>341</v>
      </c>
      <c r="C95" s="116" t="s">
        <v>225</v>
      </c>
      <c r="D95" s="114" t="s">
        <v>150</v>
      </c>
      <c r="E95" s="114" t="s">
        <v>239</v>
      </c>
      <c r="F95" s="114" t="s">
        <v>42</v>
      </c>
      <c r="G95" s="114" t="s">
        <v>237</v>
      </c>
      <c r="H95" s="114" t="s">
        <v>42</v>
      </c>
      <c r="I95" s="114" t="s">
        <v>343</v>
      </c>
      <c r="J95" s="114" t="s">
        <v>252</v>
      </c>
      <c r="K95" s="114"/>
      <c r="L95" s="114" t="s">
        <v>344</v>
      </c>
      <c r="M95" s="114" t="s">
        <v>19</v>
      </c>
      <c r="N95" s="114" t="s">
        <v>345</v>
      </c>
      <c r="O95" s="162" t="s">
        <v>26</v>
      </c>
      <c r="P95" s="178">
        <v>28473273763</v>
      </c>
      <c r="Q95" s="178">
        <v>5736618365.6099997</v>
      </c>
      <c r="R95" s="178">
        <v>13127011515.01</v>
      </c>
      <c r="S95" s="178">
        <v>21082880613.599998</v>
      </c>
      <c r="T95" s="178">
        <v>0</v>
      </c>
      <c r="U95" s="178">
        <v>-2040755740.53</v>
      </c>
      <c r="V95" s="178">
        <v>23123636354.130001</v>
      </c>
      <c r="W95" s="178">
        <v>-1146503401.53</v>
      </c>
      <c r="X95" s="178">
        <v>4516296303.3900003</v>
      </c>
      <c r="Y95" s="178">
        <v>2343157658.8099999</v>
      </c>
      <c r="Z95" s="178">
        <v>2343157658.8099999</v>
      </c>
    </row>
    <row r="96" spans="1:26" ht="19.899999999999999" customHeight="1" x14ac:dyDescent="0.25">
      <c r="A96" s="114" t="s">
        <v>340</v>
      </c>
      <c r="B96" s="115" t="s">
        <v>341</v>
      </c>
      <c r="C96" s="116" t="s">
        <v>226</v>
      </c>
      <c r="D96" s="114" t="s">
        <v>150</v>
      </c>
      <c r="E96" s="114" t="s">
        <v>239</v>
      </c>
      <c r="F96" s="114" t="s">
        <v>42</v>
      </c>
      <c r="G96" s="114" t="s">
        <v>237</v>
      </c>
      <c r="H96" s="114" t="s">
        <v>42</v>
      </c>
      <c r="I96" s="114" t="s">
        <v>343</v>
      </c>
      <c r="J96" s="114" t="s">
        <v>253</v>
      </c>
      <c r="K96" s="114"/>
      <c r="L96" s="114" t="s">
        <v>344</v>
      </c>
      <c r="M96" s="114" t="s">
        <v>19</v>
      </c>
      <c r="N96" s="114" t="s">
        <v>345</v>
      </c>
      <c r="O96" s="162" t="s">
        <v>152</v>
      </c>
      <c r="P96" s="178">
        <v>16347026571</v>
      </c>
      <c r="Q96" s="178">
        <v>14895209069.01</v>
      </c>
      <c r="R96" s="178">
        <v>9725916542.6100006</v>
      </c>
      <c r="S96" s="178">
        <v>21516319097.400002</v>
      </c>
      <c r="T96" s="178">
        <v>0</v>
      </c>
      <c r="U96" s="178">
        <v>8980979821</v>
      </c>
      <c r="V96" s="178">
        <v>12535339276.4</v>
      </c>
      <c r="W96" s="178">
        <v>11669505912</v>
      </c>
      <c r="X96" s="178">
        <v>8189800628.0100002</v>
      </c>
      <c r="Y96" s="178">
        <v>1325309808.9000001</v>
      </c>
      <c r="Z96" s="178">
        <v>1325309808.9000001</v>
      </c>
    </row>
    <row r="97" spans="1:26" ht="19.899999999999999" customHeight="1" x14ac:dyDescent="0.25">
      <c r="A97" s="114" t="s">
        <v>340</v>
      </c>
      <c r="B97" s="115" t="s">
        <v>341</v>
      </c>
      <c r="C97" s="116" t="s">
        <v>228</v>
      </c>
      <c r="D97" s="114" t="s">
        <v>150</v>
      </c>
      <c r="E97" s="114" t="s">
        <v>239</v>
      </c>
      <c r="F97" s="114" t="s">
        <v>42</v>
      </c>
      <c r="G97" s="114" t="s">
        <v>237</v>
      </c>
      <c r="H97" s="114" t="s">
        <v>42</v>
      </c>
      <c r="I97" s="114" t="s">
        <v>343</v>
      </c>
      <c r="J97" s="114" t="s">
        <v>244</v>
      </c>
      <c r="K97" s="114"/>
      <c r="L97" s="114" t="s">
        <v>344</v>
      </c>
      <c r="M97" s="114" t="s">
        <v>19</v>
      </c>
      <c r="N97" s="114" t="s">
        <v>345</v>
      </c>
      <c r="O97" s="162" t="s">
        <v>140</v>
      </c>
      <c r="P97" s="178">
        <v>2158565737</v>
      </c>
      <c r="Q97" s="178">
        <v>1328000000</v>
      </c>
      <c r="R97" s="178">
        <v>1920252718</v>
      </c>
      <c r="S97" s="178">
        <v>1566313019</v>
      </c>
      <c r="T97" s="178">
        <v>0</v>
      </c>
      <c r="U97" s="178">
        <v>0</v>
      </c>
      <c r="V97" s="178">
        <v>1566313019</v>
      </c>
      <c r="W97" s="178">
        <v>0</v>
      </c>
      <c r="X97" s="178">
        <v>1518119162.49</v>
      </c>
      <c r="Y97" s="178">
        <v>1401156153</v>
      </c>
      <c r="Z97" s="178">
        <v>1401156153</v>
      </c>
    </row>
    <row r="98" spans="1:26" ht="19.899999999999999" customHeight="1" x14ac:dyDescent="0.25">
      <c r="A98" s="114" t="s">
        <v>340</v>
      </c>
      <c r="B98" s="115" t="s">
        <v>341</v>
      </c>
      <c r="C98" s="116" t="s">
        <v>431</v>
      </c>
      <c r="D98" s="114" t="s">
        <v>150</v>
      </c>
      <c r="E98" s="114" t="s">
        <v>239</v>
      </c>
      <c r="F98" s="114" t="s">
        <v>42</v>
      </c>
      <c r="G98" s="114" t="s">
        <v>237</v>
      </c>
      <c r="H98" s="114" t="s">
        <v>42</v>
      </c>
      <c r="I98" s="114" t="s">
        <v>343</v>
      </c>
      <c r="J98" s="114" t="s">
        <v>291</v>
      </c>
      <c r="K98" s="114"/>
      <c r="L98" s="114" t="s">
        <v>344</v>
      </c>
      <c r="M98" s="114" t="s">
        <v>19</v>
      </c>
      <c r="N98" s="114" t="s">
        <v>345</v>
      </c>
      <c r="O98" s="162" t="s">
        <v>432</v>
      </c>
      <c r="P98" s="178">
        <v>0</v>
      </c>
      <c r="Q98" s="178">
        <v>1990000000</v>
      </c>
      <c r="R98" s="178">
        <v>260320504</v>
      </c>
      <c r="S98" s="178">
        <v>1729679496</v>
      </c>
      <c r="T98" s="178">
        <v>0</v>
      </c>
      <c r="U98" s="178">
        <v>-25600143</v>
      </c>
      <c r="V98" s="178">
        <v>1755279639</v>
      </c>
      <c r="W98" s="178">
        <v>-25600143</v>
      </c>
      <c r="X98" s="178">
        <v>34747000</v>
      </c>
      <c r="Y98" s="178">
        <v>17373500</v>
      </c>
      <c r="Z98" s="178">
        <v>17373500</v>
      </c>
    </row>
    <row r="99" spans="1:26" ht="22.5" x14ac:dyDescent="0.25">
      <c r="A99" s="114" t="s">
        <v>340</v>
      </c>
      <c r="B99" s="115" t="s">
        <v>341</v>
      </c>
      <c r="C99" s="116" t="s">
        <v>304</v>
      </c>
      <c r="D99" s="114" t="s">
        <v>150</v>
      </c>
      <c r="E99" s="114" t="s">
        <v>239</v>
      </c>
      <c r="F99" s="114" t="s">
        <v>42</v>
      </c>
      <c r="G99" s="114" t="s">
        <v>237</v>
      </c>
      <c r="H99" s="114" t="s">
        <v>42</v>
      </c>
      <c r="I99" s="114" t="s">
        <v>343</v>
      </c>
      <c r="J99" s="114" t="s">
        <v>366</v>
      </c>
      <c r="K99" s="114"/>
      <c r="L99" s="114" t="s">
        <v>344</v>
      </c>
      <c r="M99" s="114" t="s">
        <v>19</v>
      </c>
      <c r="N99" s="114" t="s">
        <v>345</v>
      </c>
      <c r="O99" s="162" t="s">
        <v>135</v>
      </c>
      <c r="P99" s="178">
        <v>0</v>
      </c>
      <c r="Q99" s="178">
        <v>30928100</v>
      </c>
      <c r="R99" s="178">
        <v>4700500</v>
      </c>
      <c r="S99" s="178">
        <v>26227600</v>
      </c>
      <c r="T99" s="178">
        <v>0</v>
      </c>
      <c r="U99" s="178">
        <v>0</v>
      </c>
      <c r="V99" s="178">
        <v>26227600</v>
      </c>
      <c r="W99" s="178">
        <v>0</v>
      </c>
      <c r="X99" s="178">
        <v>0</v>
      </c>
      <c r="Y99" s="178">
        <v>0</v>
      </c>
      <c r="Z99" s="178">
        <v>0</v>
      </c>
    </row>
    <row r="100" spans="1:26" ht="19.899999999999999" customHeight="1" x14ac:dyDescent="0.25">
      <c r="A100" s="114" t="s">
        <v>340</v>
      </c>
      <c r="B100" s="115" t="s">
        <v>341</v>
      </c>
      <c r="C100" s="116" t="s">
        <v>233</v>
      </c>
      <c r="D100" s="114" t="s">
        <v>150</v>
      </c>
      <c r="E100" s="114" t="s">
        <v>239</v>
      </c>
      <c r="F100" s="114" t="s">
        <v>42</v>
      </c>
      <c r="G100" s="114" t="s">
        <v>237</v>
      </c>
      <c r="H100" s="114" t="s">
        <v>42</v>
      </c>
      <c r="I100" s="114" t="s">
        <v>343</v>
      </c>
      <c r="J100" s="114" t="s">
        <v>373</v>
      </c>
      <c r="K100" s="114"/>
      <c r="L100" s="114" t="s">
        <v>344</v>
      </c>
      <c r="M100" s="114" t="s">
        <v>19</v>
      </c>
      <c r="N100" s="114" t="s">
        <v>345</v>
      </c>
      <c r="O100" s="162" t="s">
        <v>157</v>
      </c>
      <c r="P100" s="178">
        <v>708770818</v>
      </c>
      <c r="Q100" s="178">
        <v>448580000</v>
      </c>
      <c r="R100" s="178">
        <v>341822623</v>
      </c>
      <c r="S100" s="178">
        <v>815528195</v>
      </c>
      <c r="T100" s="178">
        <v>0</v>
      </c>
      <c r="U100" s="178">
        <v>-284643679.60000002</v>
      </c>
      <c r="V100" s="178">
        <v>1100171874.5999999</v>
      </c>
      <c r="W100" s="178">
        <v>81157591.400000006</v>
      </c>
      <c r="X100" s="178">
        <v>115566577.40000001</v>
      </c>
      <c r="Y100" s="178">
        <v>110841204.40000001</v>
      </c>
      <c r="Z100" s="178">
        <v>113068695.40000001</v>
      </c>
    </row>
    <row r="101" spans="1:26" ht="19.899999999999999" customHeight="1" x14ac:dyDescent="0.25">
      <c r="A101" s="114" t="s">
        <v>340</v>
      </c>
      <c r="B101" s="115" t="s">
        <v>341</v>
      </c>
      <c r="C101" s="116" t="s">
        <v>305</v>
      </c>
      <c r="D101" s="114" t="s">
        <v>150</v>
      </c>
      <c r="E101" s="114" t="s">
        <v>239</v>
      </c>
      <c r="F101" s="114" t="s">
        <v>42</v>
      </c>
      <c r="G101" s="114" t="s">
        <v>237</v>
      </c>
      <c r="H101" s="114" t="s">
        <v>42</v>
      </c>
      <c r="I101" s="114" t="s">
        <v>343</v>
      </c>
      <c r="J101" s="114" t="s">
        <v>423</v>
      </c>
      <c r="K101" s="114"/>
      <c r="L101" s="114" t="s">
        <v>344</v>
      </c>
      <c r="M101" s="114" t="s">
        <v>19</v>
      </c>
      <c r="N101" s="114" t="s">
        <v>345</v>
      </c>
      <c r="O101" s="162" t="s">
        <v>295</v>
      </c>
      <c r="P101" s="178">
        <v>23968111</v>
      </c>
      <c r="Q101" s="178">
        <v>26000000</v>
      </c>
      <c r="R101" s="178">
        <v>24323855</v>
      </c>
      <c r="S101" s="178">
        <v>25644256</v>
      </c>
      <c r="T101" s="178">
        <v>0</v>
      </c>
      <c r="U101" s="178">
        <v>-25644256</v>
      </c>
      <c r="V101" s="178">
        <v>51288512</v>
      </c>
      <c r="W101" s="178">
        <v>0</v>
      </c>
      <c r="X101" s="178">
        <v>0</v>
      </c>
      <c r="Y101" s="178">
        <v>0</v>
      </c>
      <c r="Z101" s="178">
        <v>0</v>
      </c>
    </row>
    <row r="102" spans="1:26" ht="19.899999999999999" customHeight="1" x14ac:dyDescent="0.25">
      <c r="A102" s="114" t="s">
        <v>340</v>
      </c>
      <c r="B102" s="115" t="s">
        <v>341</v>
      </c>
      <c r="C102" s="116" t="s">
        <v>401</v>
      </c>
      <c r="D102" s="114" t="s">
        <v>150</v>
      </c>
      <c r="E102" s="114" t="s">
        <v>239</v>
      </c>
      <c r="F102" s="114" t="s">
        <v>42</v>
      </c>
      <c r="G102" s="114" t="s">
        <v>237</v>
      </c>
      <c r="H102" s="114" t="s">
        <v>42</v>
      </c>
      <c r="I102" s="114" t="s">
        <v>343</v>
      </c>
      <c r="J102" s="114" t="s">
        <v>400</v>
      </c>
      <c r="K102" s="114"/>
      <c r="L102" s="114" t="s">
        <v>344</v>
      </c>
      <c r="M102" s="114" t="s">
        <v>19</v>
      </c>
      <c r="N102" s="114" t="s">
        <v>345</v>
      </c>
      <c r="O102" s="162" t="s">
        <v>250</v>
      </c>
      <c r="P102" s="178">
        <v>0</v>
      </c>
      <c r="Q102" s="178">
        <v>1064075790</v>
      </c>
      <c r="R102" s="178">
        <v>115063067</v>
      </c>
      <c r="S102" s="178">
        <v>949012723</v>
      </c>
      <c r="T102" s="178">
        <v>0</v>
      </c>
      <c r="U102" s="178">
        <v>-14928323.57</v>
      </c>
      <c r="V102" s="178">
        <v>963941046.57000005</v>
      </c>
      <c r="W102" s="178">
        <v>-14928323.57</v>
      </c>
      <c r="X102" s="178">
        <v>222469898</v>
      </c>
      <c r="Y102" s="178">
        <v>116589663</v>
      </c>
      <c r="Z102" s="178">
        <v>116589663</v>
      </c>
    </row>
    <row r="103" spans="1:26" ht="19.899999999999999" customHeight="1" x14ac:dyDescent="0.25">
      <c r="A103" s="171" t="s">
        <v>340</v>
      </c>
      <c r="B103" s="168" t="s">
        <v>341</v>
      </c>
      <c r="C103" s="172" t="s">
        <v>526</v>
      </c>
      <c r="D103" s="171" t="s">
        <v>15</v>
      </c>
      <c r="E103" s="171" t="s">
        <v>455</v>
      </c>
      <c r="F103" s="171" t="s">
        <v>428</v>
      </c>
      <c r="G103" s="171" t="s">
        <v>42</v>
      </c>
      <c r="H103" s="171" t="s">
        <v>343</v>
      </c>
      <c r="I103" s="171" t="s">
        <v>42</v>
      </c>
      <c r="J103" s="171" t="s">
        <v>128</v>
      </c>
      <c r="K103" s="171" t="s">
        <v>128</v>
      </c>
      <c r="L103" s="171" t="s">
        <v>344</v>
      </c>
      <c r="M103" s="171" t="s">
        <v>19</v>
      </c>
      <c r="N103" s="171" t="s">
        <v>345</v>
      </c>
      <c r="O103" s="168" t="s">
        <v>515</v>
      </c>
      <c r="P103" s="178">
        <v>5700000000</v>
      </c>
      <c r="Q103" s="178">
        <v>0</v>
      </c>
      <c r="R103" s="178">
        <v>0</v>
      </c>
      <c r="S103" s="178">
        <v>5700000000</v>
      </c>
      <c r="T103" s="178">
        <v>0</v>
      </c>
      <c r="U103" s="178">
        <v>0</v>
      </c>
      <c r="V103" s="178">
        <v>5700000000</v>
      </c>
      <c r="W103" s="178">
        <v>0</v>
      </c>
      <c r="X103" s="178">
        <v>0</v>
      </c>
      <c r="Y103" s="178">
        <v>0</v>
      </c>
      <c r="Z103" s="178">
        <v>0</v>
      </c>
    </row>
    <row r="104" spans="1:26" ht="19.899999999999999" customHeight="1" x14ac:dyDescent="0.25">
      <c r="A104" s="171" t="s">
        <v>340</v>
      </c>
      <c r="B104" s="168" t="s">
        <v>341</v>
      </c>
      <c r="C104" s="172" t="s">
        <v>527</v>
      </c>
      <c r="D104" s="171" t="s">
        <v>15</v>
      </c>
      <c r="E104" s="171" t="s">
        <v>455</v>
      </c>
      <c r="F104" s="171" t="s">
        <v>428</v>
      </c>
      <c r="G104" s="171" t="s">
        <v>42</v>
      </c>
      <c r="H104" s="171" t="s">
        <v>343</v>
      </c>
      <c r="I104" s="171" t="s">
        <v>237</v>
      </c>
      <c r="J104" s="171" t="s">
        <v>128</v>
      </c>
      <c r="K104" s="171" t="s">
        <v>128</v>
      </c>
      <c r="L104" s="171" t="s">
        <v>344</v>
      </c>
      <c r="M104" s="171" t="s">
        <v>19</v>
      </c>
      <c r="N104" s="171" t="s">
        <v>345</v>
      </c>
      <c r="O104" s="168" t="s">
        <v>516</v>
      </c>
      <c r="P104" s="178">
        <v>574900398</v>
      </c>
      <c r="Q104" s="178">
        <v>0</v>
      </c>
      <c r="R104" s="178">
        <v>0</v>
      </c>
      <c r="S104" s="178">
        <v>574900398</v>
      </c>
      <c r="T104" s="178">
        <v>0</v>
      </c>
      <c r="U104" s="178">
        <v>0</v>
      </c>
      <c r="V104" s="178">
        <v>574900398</v>
      </c>
      <c r="W104" s="178">
        <v>0</v>
      </c>
      <c r="X104" s="178">
        <v>574000000</v>
      </c>
      <c r="Y104" s="178">
        <v>574000000</v>
      </c>
      <c r="Z104" s="178">
        <v>574000000</v>
      </c>
    </row>
    <row r="105" spans="1:26" ht="19.899999999999999" customHeight="1" x14ac:dyDescent="0.25">
      <c r="A105" s="171" t="s">
        <v>340</v>
      </c>
      <c r="B105" s="168" t="s">
        <v>341</v>
      </c>
      <c r="C105" s="172" t="s">
        <v>528</v>
      </c>
      <c r="D105" s="171" t="s">
        <v>15</v>
      </c>
      <c r="E105" s="171" t="s">
        <v>455</v>
      </c>
      <c r="F105" s="171" t="s">
        <v>428</v>
      </c>
      <c r="G105" s="171" t="s">
        <v>42</v>
      </c>
      <c r="H105" s="171" t="s">
        <v>343</v>
      </c>
      <c r="I105" s="171" t="s">
        <v>244</v>
      </c>
      <c r="J105" s="171" t="s">
        <v>128</v>
      </c>
      <c r="K105" s="171" t="s">
        <v>128</v>
      </c>
      <c r="L105" s="171" t="s">
        <v>344</v>
      </c>
      <c r="M105" s="171" t="s">
        <v>19</v>
      </c>
      <c r="N105" s="171" t="s">
        <v>345</v>
      </c>
      <c r="O105" s="168" t="s">
        <v>390</v>
      </c>
      <c r="P105" s="178">
        <v>25099602</v>
      </c>
      <c r="Q105" s="178">
        <v>0</v>
      </c>
      <c r="R105" s="178">
        <v>0</v>
      </c>
      <c r="S105" s="178">
        <v>25099602</v>
      </c>
      <c r="T105" s="178">
        <v>0</v>
      </c>
      <c r="U105" s="178">
        <v>0</v>
      </c>
      <c r="V105" s="178">
        <v>25099602</v>
      </c>
      <c r="W105" s="178">
        <v>0</v>
      </c>
      <c r="X105" s="178">
        <v>0</v>
      </c>
      <c r="Y105" s="178">
        <v>0</v>
      </c>
      <c r="Z105" s="178">
        <v>0</v>
      </c>
    </row>
    <row r="106" spans="1:26" ht="19.899999999999999" customHeight="1" x14ac:dyDescent="0.25">
      <c r="A106" s="171" t="s">
        <v>340</v>
      </c>
      <c r="B106" s="168" t="s">
        <v>341</v>
      </c>
      <c r="C106" s="172" t="s">
        <v>508</v>
      </c>
      <c r="D106" s="171" t="s">
        <v>15</v>
      </c>
      <c r="E106" s="171" t="s">
        <v>455</v>
      </c>
      <c r="F106" s="171" t="s">
        <v>428</v>
      </c>
      <c r="G106" s="171" t="s">
        <v>237</v>
      </c>
      <c r="H106" s="171" t="s">
        <v>343</v>
      </c>
      <c r="I106" s="171" t="s">
        <v>42</v>
      </c>
      <c r="J106" s="171" t="s">
        <v>128</v>
      </c>
      <c r="K106" s="171" t="s">
        <v>128</v>
      </c>
      <c r="L106" s="171" t="s">
        <v>344</v>
      </c>
      <c r="M106" s="171" t="s">
        <v>19</v>
      </c>
      <c r="N106" s="171" t="s">
        <v>345</v>
      </c>
      <c r="O106" s="168" t="s">
        <v>415</v>
      </c>
      <c r="P106" s="178">
        <v>5159362550</v>
      </c>
      <c r="Q106" s="178">
        <v>0</v>
      </c>
      <c r="R106" s="178">
        <v>0</v>
      </c>
      <c r="S106" s="178">
        <v>5159362550</v>
      </c>
      <c r="T106" s="178">
        <v>0</v>
      </c>
      <c r="U106" s="178">
        <v>0</v>
      </c>
      <c r="V106" s="178">
        <v>5159362550</v>
      </c>
      <c r="W106" s="178">
        <v>0</v>
      </c>
      <c r="X106" s="178">
        <v>3984047809</v>
      </c>
      <c r="Y106" s="178">
        <v>3984047809</v>
      </c>
      <c r="Z106" s="178">
        <v>3984047809</v>
      </c>
    </row>
    <row r="107" spans="1:26" ht="19.899999999999999" customHeight="1" x14ac:dyDescent="0.25">
      <c r="A107" s="171" t="s">
        <v>340</v>
      </c>
      <c r="B107" s="168" t="s">
        <v>341</v>
      </c>
      <c r="C107" s="172" t="s">
        <v>509</v>
      </c>
      <c r="D107" s="171" t="s">
        <v>15</v>
      </c>
      <c r="E107" s="171" t="s">
        <v>455</v>
      </c>
      <c r="F107" s="171" t="s">
        <v>428</v>
      </c>
      <c r="G107" s="171" t="s">
        <v>237</v>
      </c>
      <c r="H107" s="171" t="s">
        <v>343</v>
      </c>
      <c r="I107" s="171" t="s">
        <v>237</v>
      </c>
      <c r="J107" s="171" t="s">
        <v>128</v>
      </c>
      <c r="K107" s="171" t="s">
        <v>128</v>
      </c>
      <c r="L107" s="171" t="s">
        <v>344</v>
      </c>
      <c r="M107" s="171" t="s">
        <v>19</v>
      </c>
      <c r="N107" s="171" t="s">
        <v>345</v>
      </c>
      <c r="O107" s="168" t="s">
        <v>465</v>
      </c>
      <c r="P107" s="178">
        <v>2805027228</v>
      </c>
      <c r="Q107" s="178">
        <v>0</v>
      </c>
      <c r="R107" s="178">
        <v>0</v>
      </c>
      <c r="S107" s="178">
        <v>2805027228</v>
      </c>
      <c r="T107" s="178">
        <v>0</v>
      </c>
      <c r="U107" s="178">
        <v>0</v>
      </c>
      <c r="V107" s="178">
        <v>2805027228</v>
      </c>
      <c r="W107" s="178">
        <v>0</v>
      </c>
      <c r="X107" s="178">
        <v>0</v>
      </c>
      <c r="Y107" s="178">
        <v>0</v>
      </c>
      <c r="Z107" s="178">
        <v>0</v>
      </c>
    </row>
    <row r="108" spans="1:26" ht="19.899999999999999" customHeight="1" x14ac:dyDescent="0.25">
      <c r="A108" s="171" t="s">
        <v>340</v>
      </c>
      <c r="B108" s="168" t="s">
        <v>341</v>
      </c>
      <c r="C108" s="172" t="s">
        <v>510</v>
      </c>
      <c r="D108" s="171" t="s">
        <v>15</v>
      </c>
      <c r="E108" s="171" t="s">
        <v>455</v>
      </c>
      <c r="F108" s="171" t="s">
        <v>428</v>
      </c>
      <c r="G108" s="171" t="s">
        <v>237</v>
      </c>
      <c r="H108" s="171" t="s">
        <v>343</v>
      </c>
      <c r="I108" s="171" t="s">
        <v>246</v>
      </c>
      <c r="J108" s="171" t="s">
        <v>128</v>
      </c>
      <c r="K108" s="171" t="s">
        <v>128</v>
      </c>
      <c r="L108" s="171" t="s">
        <v>344</v>
      </c>
      <c r="M108" s="171" t="s">
        <v>19</v>
      </c>
      <c r="N108" s="171" t="s">
        <v>345</v>
      </c>
      <c r="O108" s="168" t="s">
        <v>467</v>
      </c>
      <c r="P108" s="178">
        <v>6099355242</v>
      </c>
      <c r="Q108" s="178">
        <v>0</v>
      </c>
      <c r="R108" s="178">
        <v>0</v>
      </c>
      <c r="S108" s="178">
        <v>6099355242</v>
      </c>
      <c r="T108" s="178">
        <v>0</v>
      </c>
      <c r="U108" s="178">
        <v>0</v>
      </c>
      <c r="V108" s="178">
        <v>6099355242</v>
      </c>
      <c r="W108" s="178">
        <v>0</v>
      </c>
      <c r="X108" s="178">
        <v>0</v>
      </c>
      <c r="Y108" s="178">
        <v>0</v>
      </c>
      <c r="Z108" s="178">
        <v>0</v>
      </c>
    </row>
    <row r="109" spans="1:26" ht="19.899999999999999" customHeight="1" x14ac:dyDescent="0.25">
      <c r="A109" s="171" t="s">
        <v>340</v>
      </c>
      <c r="B109" s="168" t="s">
        <v>341</v>
      </c>
      <c r="C109" s="172" t="s">
        <v>511</v>
      </c>
      <c r="D109" s="171" t="s">
        <v>15</v>
      </c>
      <c r="E109" s="171" t="s">
        <v>455</v>
      </c>
      <c r="F109" s="171" t="s">
        <v>428</v>
      </c>
      <c r="G109" s="171" t="s">
        <v>237</v>
      </c>
      <c r="H109" s="171" t="s">
        <v>343</v>
      </c>
      <c r="I109" s="171" t="s">
        <v>235</v>
      </c>
      <c r="J109" s="171" t="s">
        <v>128</v>
      </c>
      <c r="K109" s="171" t="s">
        <v>128</v>
      </c>
      <c r="L109" s="171" t="s">
        <v>344</v>
      </c>
      <c r="M109" s="171" t="s">
        <v>19</v>
      </c>
      <c r="N109" s="171" t="s">
        <v>345</v>
      </c>
      <c r="O109" s="168" t="s">
        <v>417</v>
      </c>
      <c r="P109" s="178">
        <v>3864541833</v>
      </c>
      <c r="Q109" s="178">
        <v>0</v>
      </c>
      <c r="R109" s="178">
        <v>0</v>
      </c>
      <c r="S109" s="178">
        <v>3864541833</v>
      </c>
      <c r="T109" s="178">
        <v>0</v>
      </c>
      <c r="U109" s="178">
        <v>1294820716</v>
      </c>
      <c r="V109" s="178">
        <v>2569721117</v>
      </c>
      <c r="W109" s="178">
        <v>1294820716</v>
      </c>
      <c r="X109" s="178">
        <v>2836653386</v>
      </c>
      <c r="Y109" s="178">
        <v>1541832669</v>
      </c>
      <c r="Z109" s="178">
        <v>1541832669</v>
      </c>
    </row>
    <row r="110" spans="1:26" ht="19.899999999999999" customHeight="1" x14ac:dyDescent="0.25">
      <c r="A110" s="171" t="s">
        <v>340</v>
      </c>
      <c r="B110" s="168" t="s">
        <v>341</v>
      </c>
      <c r="C110" s="172" t="s">
        <v>537</v>
      </c>
      <c r="D110" s="171" t="s">
        <v>15</v>
      </c>
      <c r="E110" s="171" t="s">
        <v>455</v>
      </c>
      <c r="F110" s="171" t="s">
        <v>428</v>
      </c>
      <c r="G110" s="171" t="s">
        <v>237</v>
      </c>
      <c r="H110" s="171" t="s">
        <v>343</v>
      </c>
      <c r="I110" s="171" t="s">
        <v>244</v>
      </c>
      <c r="J110" s="171" t="s">
        <v>128</v>
      </c>
      <c r="K110" s="171" t="s">
        <v>128</v>
      </c>
      <c r="L110" s="171" t="s">
        <v>344</v>
      </c>
      <c r="M110" s="171" t="s">
        <v>19</v>
      </c>
      <c r="N110" s="171" t="s">
        <v>345</v>
      </c>
      <c r="O110" s="168" t="s">
        <v>390</v>
      </c>
      <c r="P110" s="178">
        <v>71713147</v>
      </c>
      <c r="Q110" s="178">
        <v>0</v>
      </c>
      <c r="R110" s="178">
        <v>0</v>
      </c>
      <c r="S110" s="178">
        <v>71713147</v>
      </c>
      <c r="T110" s="178">
        <v>0</v>
      </c>
      <c r="U110" s="178">
        <v>0</v>
      </c>
      <c r="V110" s="178">
        <v>71713147</v>
      </c>
      <c r="W110" s="178">
        <v>0</v>
      </c>
      <c r="X110" s="178">
        <v>0</v>
      </c>
      <c r="Y110" s="178">
        <v>0</v>
      </c>
      <c r="Z110" s="178">
        <v>0</v>
      </c>
    </row>
    <row r="111" spans="1:26" ht="19.899999999999999" customHeight="1" x14ac:dyDescent="0.25">
      <c r="A111" s="171" t="s">
        <v>340</v>
      </c>
      <c r="B111" s="168" t="s">
        <v>341</v>
      </c>
      <c r="C111" s="172" t="s">
        <v>529</v>
      </c>
      <c r="D111" s="171" t="s">
        <v>15</v>
      </c>
      <c r="E111" s="171" t="s">
        <v>455</v>
      </c>
      <c r="F111" s="171" t="s">
        <v>428</v>
      </c>
      <c r="G111" s="171" t="s">
        <v>246</v>
      </c>
      <c r="H111" s="171" t="s">
        <v>343</v>
      </c>
      <c r="I111" s="171" t="s">
        <v>42</v>
      </c>
      <c r="J111" s="171" t="s">
        <v>128</v>
      </c>
      <c r="K111" s="171" t="s">
        <v>128</v>
      </c>
      <c r="L111" s="171" t="s">
        <v>344</v>
      </c>
      <c r="M111" s="171" t="s">
        <v>19</v>
      </c>
      <c r="N111" s="171" t="s">
        <v>345</v>
      </c>
      <c r="O111" s="168" t="s">
        <v>517</v>
      </c>
      <c r="P111" s="178">
        <v>1454183267</v>
      </c>
      <c r="Q111" s="178">
        <v>0</v>
      </c>
      <c r="R111" s="178">
        <v>0</v>
      </c>
      <c r="S111" s="178">
        <v>1454183267</v>
      </c>
      <c r="T111" s="178">
        <v>0</v>
      </c>
      <c r="U111" s="178">
        <v>-2522719</v>
      </c>
      <c r="V111" s="178">
        <v>1456705986</v>
      </c>
      <c r="W111" s="178">
        <v>-2522719</v>
      </c>
      <c r="X111" s="178">
        <v>175477281</v>
      </c>
      <c r="Y111" s="178">
        <v>175477281</v>
      </c>
      <c r="Z111" s="178">
        <v>175477281</v>
      </c>
    </row>
    <row r="112" spans="1:26" ht="19.899999999999999" customHeight="1" x14ac:dyDescent="0.25">
      <c r="A112" s="171" t="s">
        <v>340</v>
      </c>
      <c r="B112" s="168" t="s">
        <v>341</v>
      </c>
      <c r="C112" s="172" t="s">
        <v>530</v>
      </c>
      <c r="D112" s="171" t="s">
        <v>15</v>
      </c>
      <c r="E112" s="171" t="s">
        <v>455</v>
      </c>
      <c r="F112" s="171" t="s">
        <v>428</v>
      </c>
      <c r="G112" s="171" t="s">
        <v>246</v>
      </c>
      <c r="H112" s="171" t="s">
        <v>343</v>
      </c>
      <c r="I112" s="171" t="s">
        <v>237</v>
      </c>
      <c r="J112" s="171" t="s">
        <v>128</v>
      </c>
      <c r="K112" s="171" t="s">
        <v>128</v>
      </c>
      <c r="L112" s="171" t="s">
        <v>344</v>
      </c>
      <c r="M112" s="171" t="s">
        <v>19</v>
      </c>
      <c r="N112" s="171" t="s">
        <v>345</v>
      </c>
      <c r="O112" s="168" t="s">
        <v>518</v>
      </c>
      <c r="P112" s="178">
        <v>3579681275</v>
      </c>
      <c r="Q112" s="178">
        <v>0</v>
      </c>
      <c r="R112" s="178">
        <v>0</v>
      </c>
      <c r="S112" s="178">
        <v>3579681275</v>
      </c>
      <c r="T112" s="178">
        <v>0</v>
      </c>
      <c r="U112" s="178">
        <v>-251951173.19999999</v>
      </c>
      <c r="V112" s="178">
        <v>3831632448.1999998</v>
      </c>
      <c r="W112" s="178">
        <v>221101100.80000001</v>
      </c>
      <c r="X112" s="178">
        <v>1806613032.8</v>
      </c>
      <c r="Y112" s="178">
        <v>1225696352.8</v>
      </c>
      <c r="Z112" s="178">
        <v>1225696352.8</v>
      </c>
    </row>
    <row r="113" spans="1:26" ht="19.899999999999999" customHeight="1" x14ac:dyDescent="0.25">
      <c r="A113" s="171" t="s">
        <v>340</v>
      </c>
      <c r="B113" s="168" t="s">
        <v>341</v>
      </c>
      <c r="C113" s="172" t="s">
        <v>531</v>
      </c>
      <c r="D113" s="171" t="s">
        <v>15</v>
      </c>
      <c r="E113" s="171" t="s">
        <v>455</v>
      </c>
      <c r="F113" s="171" t="s">
        <v>428</v>
      </c>
      <c r="G113" s="171" t="s">
        <v>246</v>
      </c>
      <c r="H113" s="171" t="s">
        <v>343</v>
      </c>
      <c r="I113" s="171" t="s">
        <v>246</v>
      </c>
      <c r="J113" s="171" t="s">
        <v>128</v>
      </c>
      <c r="K113" s="171" t="s">
        <v>128</v>
      </c>
      <c r="L113" s="171" t="s">
        <v>344</v>
      </c>
      <c r="M113" s="171" t="s">
        <v>19</v>
      </c>
      <c r="N113" s="171" t="s">
        <v>345</v>
      </c>
      <c r="O113" s="168" t="s">
        <v>519</v>
      </c>
      <c r="P113" s="178">
        <v>545816733</v>
      </c>
      <c r="Q113" s="178">
        <v>0</v>
      </c>
      <c r="R113" s="178">
        <v>0</v>
      </c>
      <c r="S113" s="178">
        <v>545816733</v>
      </c>
      <c r="T113" s="178">
        <v>0</v>
      </c>
      <c r="U113" s="178">
        <v>0</v>
      </c>
      <c r="V113" s="178">
        <v>545816733</v>
      </c>
      <c r="W113" s="178">
        <v>0</v>
      </c>
      <c r="X113" s="178">
        <v>0</v>
      </c>
      <c r="Y113" s="178">
        <v>0</v>
      </c>
      <c r="Z113" s="178">
        <v>0</v>
      </c>
    </row>
    <row r="114" spans="1:26" ht="19.899999999999999" customHeight="1" x14ac:dyDescent="0.25">
      <c r="A114" s="171" t="s">
        <v>340</v>
      </c>
      <c r="B114" s="168" t="s">
        <v>341</v>
      </c>
      <c r="C114" s="172" t="s">
        <v>532</v>
      </c>
      <c r="D114" s="171" t="s">
        <v>15</v>
      </c>
      <c r="E114" s="171" t="s">
        <v>455</v>
      </c>
      <c r="F114" s="171" t="s">
        <v>428</v>
      </c>
      <c r="G114" s="171" t="s">
        <v>246</v>
      </c>
      <c r="H114" s="171" t="s">
        <v>343</v>
      </c>
      <c r="I114" s="171" t="s">
        <v>244</v>
      </c>
      <c r="J114" s="171" t="s">
        <v>128</v>
      </c>
      <c r="K114" s="171" t="s">
        <v>128</v>
      </c>
      <c r="L114" s="171" t="s">
        <v>344</v>
      </c>
      <c r="M114" s="171" t="s">
        <v>19</v>
      </c>
      <c r="N114" s="171" t="s">
        <v>345</v>
      </c>
      <c r="O114" s="168" t="s">
        <v>390</v>
      </c>
      <c r="P114" s="178">
        <v>22318725</v>
      </c>
      <c r="Q114" s="178">
        <v>0</v>
      </c>
      <c r="R114" s="178">
        <v>0</v>
      </c>
      <c r="S114" s="178">
        <v>22318725</v>
      </c>
      <c r="T114" s="178">
        <v>0</v>
      </c>
      <c r="U114" s="178">
        <v>0</v>
      </c>
      <c r="V114" s="178">
        <v>22318725</v>
      </c>
      <c r="W114" s="178">
        <v>0</v>
      </c>
      <c r="X114" s="178">
        <v>0</v>
      </c>
      <c r="Y114" s="178">
        <v>0</v>
      </c>
      <c r="Z114" s="178">
        <v>0</v>
      </c>
    </row>
    <row r="115" spans="1:26" ht="19.899999999999999" customHeight="1" x14ac:dyDescent="0.25">
      <c r="A115" s="171" t="s">
        <v>340</v>
      </c>
      <c r="B115" s="168" t="s">
        <v>341</v>
      </c>
      <c r="C115" s="172" t="s">
        <v>538</v>
      </c>
      <c r="D115" s="171" t="s">
        <v>15</v>
      </c>
      <c r="E115" s="171" t="s">
        <v>427</v>
      </c>
      <c r="F115" s="171" t="s">
        <v>428</v>
      </c>
      <c r="G115" s="171" t="s">
        <v>42</v>
      </c>
      <c r="H115" s="171" t="s">
        <v>343</v>
      </c>
      <c r="I115" s="171" t="s">
        <v>42</v>
      </c>
      <c r="J115" s="171"/>
      <c r="K115" s="171"/>
      <c r="L115" s="171" t="s">
        <v>344</v>
      </c>
      <c r="M115" s="171" t="s">
        <v>19</v>
      </c>
      <c r="N115" s="171" t="s">
        <v>345</v>
      </c>
      <c r="O115" s="168" t="s">
        <v>433</v>
      </c>
      <c r="P115" s="178">
        <v>26494023904</v>
      </c>
      <c r="Q115" s="178">
        <v>0</v>
      </c>
      <c r="R115" s="178">
        <v>0</v>
      </c>
      <c r="S115" s="178">
        <v>26494023904</v>
      </c>
      <c r="T115" s="178">
        <v>0</v>
      </c>
      <c r="U115" s="178">
        <v>0</v>
      </c>
      <c r="V115" s="178">
        <v>26494023904</v>
      </c>
      <c r="W115" s="178">
        <v>0</v>
      </c>
      <c r="X115" s="178">
        <v>26494023904</v>
      </c>
      <c r="Y115" s="178">
        <v>26494023904</v>
      </c>
      <c r="Z115" s="178">
        <v>26494023904</v>
      </c>
    </row>
    <row r="116" spans="1:26" ht="19.899999999999999" customHeight="1" x14ac:dyDescent="0.25">
      <c r="A116" s="171" t="s">
        <v>340</v>
      </c>
      <c r="B116" s="168" t="s">
        <v>341</v>
      </c>
      <c r="C116" s="172" t="s">
        <v>538</v>
      </c>
      <c r="D116" s="171" t="s">
        <v>15</v>
      </c>
      <c r="E116" s="171" t="s">
        <v>427</v>
      </c>
      <c r="F116" s="171" t="s">
        <v>428</v>
      </c>
      <c r="G116" s="171" t="s">
        <v>42</v>
      </c>
      <c r="H116" s="171" t="s">
        <v>343</v>
      </c>
      <c r="I116" s="171" t="s">
        <v>42</v>
      </c>
      <c r="J116" s="171"/>
      <c r="K116" s="171"/>
      <c r="L116" s="171" t="s">
        <v>344</v>
      </c>
      <c r="M116" s="171" t="s">
        <v>366</v>
      </c>
      <c r="N116" s="171" t="s">
        <v>345</v>
      </c>
      <c r="O116" s="168" t="s">
        <v>433</v>
      </c>
      <c r="P116" s="178">
        <v>60456673306</v>
      </c>
      <c r="Q116" s="178">
        <v>12267226155</v>
      </c>
      <c r="R116" s="178">
        <v>0</v>
      </c>
      <c r="S116" s="178">
        <v>72723899461</v>
      </c>
      <c r="T116" s="178">
        <v>0</v>
      </c>
      <c r="U116" s="178">
        <v>1967059030.77</v>
      </c>
      <c r="V116" s="178">
        <v>70756840430.229996</v>
      </c>
      <c r="W116" s="178">
        <v>10973845152.77</v>
      </c>
      <c r="X116" s="178">
        <v>53619795108.769997</v>
      </c>
      <c r="Y116" s="178">
        <v>26457827783.77</v>
      </c>
      <c r="Z116" s="178">
        <v>26457827783.77</v>
      </c>
    </row>
    <row r="117" spans="1:26" ht="19.899999999999999" customHeight="1" x14ac:dyDescent="0.25">
      <c r="A117" s="171" t="s">
        <v>340</v>
      </c>
      <c r="B117" s="168" t="s">
        <v>341</v>
      </c>
      <c r="C117" s="172" t="s">
        <v>539</v>
      </c>
      <c r="D117" s="171" t="s">
        <v>15</v>
      </c>
      <c r="E117" s="171" t="s">
        <v>427</v>
      </c>
      <c r="F117" s="171" t="s">
        <v>428</v>
      </c>
      <c r="G117" s="171" t="s">
        <v>42</v>
      </c>
      <c r="H117" s="171" t="s">
        <v>343</v>
      </c>
      <c r="I117" s="171" t="s">
        <v>237</v>
      </c>
      <c r="J117" s="171"/>
      <c r="K117" s="171"/>
      <c r="L117" s="171" t="s">
        <v>344</v>
      </c>
      <c r="M117" s="171" t="s">
        <v>366</v>
      </c>
      <c r="N117" s="171" t="s">
        <v>345</v>
      </c>
      <c r="O117" s="168" t="s">
        <v>434</v>
      </c>
      <c r="P117" s="178">
        <v>12794322709</v>
      </c>
      <c r="Q117" s="178">
        <v>0</v>
      </c>
      <c r="R117" s="178">
        <v>11679762285</v>
      </c>
      <c r="S117" s="178">
        <v>1114560424</v>
      </c>
      <c r="T117" s="178">
        <v>0</v>
      </c>
      <c r="U117" s="178">
        <v>248548481.90000001</v>
      </c>
      <c r="V117" s="178">
        <v>866011942.10000002</v>
      </c>
      <c r="W117" s="178">
        <v>248548481.90000001</v>
      </c>
      <c r="X117" s="178">
        <v>441714101.89999998</v>
      </c>
      <c r="Y117" s="178">
        <v>91752968.900000006</v>
      </c>
      <c r="Z117" s="178">
        <v>91752968.900000006</v>
      </c>
    </row>
    <row r="118" spans="1:26" ht="19.899999999999999" customHeight="1" x14ac:dyDescent="0.25">
      <c r="A118" s="171" t="s">
        <v>340</v>
      </c>
      <c r="B118" s="168" t="s">
        <v>341</v>
      </c>
      <c r="C118" s="172" t="s">
        <v>540</v>
      </c>
      <c r="D118" s="171" t="s">
        <v>15</v>
      </c>
      <c r="E118" s="171" t="s">
        <v>427</v>
      </c>
      <c r="F118" s="171" t="s">
        <v>428</v>
      </c>
      <c r="G118" s="171" t="s">
        <v>42</v>
      </c>
      <c r="H118" s="171" t="s">
        <v>343</v>
      </c>
      <c r="I118" s="171" t="s">
        <v>246</v>
      </c>
      <c r="J118" s="171"/>
      <c r="K118" s="171"/>
      <c r="L118" s="171" t="s">
        <v>344</v>
      </c>
      <c r="M118" s="171" t="s">
        <v>366</v>
      </c>
      <c r="N118" s="171" t="s">
        <v>345</v>
      </c>
      <c r="O118" s="168" t="s">
        <v>435</v>
      </c>
      <c r="P118" s="178">
        <v>2788844622</v>
      </c>
      <c r="Q118" s="178">
        <v>0</v>
      </c>
      <c r="R118" s="178">
        <v>587463870</v>
      </c>
      <c r="S118" s="178">
        <v>2201380752</v>
      </c>
      <c r="T118" s="178">
        <v>0</v>
      </c>
      <c r="U118" s="178">
        <v>0</v>
      </c>
      <c r="V118" s="178">
        <v>2201380752</v>
      </c>
      <c r="W118" s="178">
        <v>0</v>
      </c>
      <c r="X118" s="178">
        <v>1492319773</v>
      </c>
      <c r="Y118" s="178">
        <v>696415894</v>
      </c>
      <c r="Z118" s="178">
        <v>696415894</v>
      </c>
    </row>
    <row r="119" spans="1:26" ht="19.899999999999999" customHeight="1" x14ac:dyDescent="0.25">
      <c r="A119" s="171" t="s">
        <v>340</v>
      </c>
      <c r="B119" s="168" t="s">
        <v>341</v>
      </c>
      <c r="C119" s="172" t="s">
        <v>541</v>
      </c>
      <c r="D119" s="171" t="s">
        <v>15</v>
      </c>
      <c r="E119" s="171" t="s">
        <v>427</v>
      </c>
      <c r="F119" s="171" t="s">
        <v>428</v>
      </c>
      <c r="G119" s="171" t="s">
        <v>42</v>
      </c>
      <c r="H119" s="171" t="s">
        <v>343</v>
      </c>
      <c r="I119" s="171" t="s">
        <v>244</v>
      </c>
      <c r="J119" s="171"/>
      <c r="K119" s="171"/>
      <c r="L119" s="171" t="s">
        <v>344</v>
      </c>
      <c r="M119" s="171" t="s">
        <v>19</v>
      </c>
      <c r="N119" s="171" t="s">
        <v>345</v>
      </c>
      <c r="O119" s="168" t="s">
        <v>413</v>
      </c>
      <c r="P119" s="178">
        <v>105976096</v>
      </c>
      <c r="Q119" s="178">
        <v>0</v>
      </c>
      <c r="R119" s="178">
        <v>0</v>
      </c>
      <c r="S119" s="178">
        <v>105976096</v>
      </c>
      <c r="T119" s="178">
        <v>0</v>
      </c>
      <c r="U119" s="178">
        <v>0</v>
      </c>
      <c r="V119" s="178">
        <v>105976096</v>
      </c>
      <c r="W119" s="178">
        <v>0</v>
      </c>
      <c r="X119" s="178">
        <v>0</v>
      </c>
      <c r="Y119" s="178">
        <v>0</v>
      </c>
      <c r="Z119" s="178">
        <v>0</v>
      </c>
    </row>
    <row r="120" spans="1:26" ht="19.899999999999999" customHeight="1" x14ac:dyDescent="0.25">
      <c r="A120" s="171" t="s">
        <v>340</v>
      </c>
      <c r="B120" s="168" t="s">
        <v>341</v>
      </c>
      <c r="C120" s="172" t="s">
        <v>541</v>
      </c>
      <c r="D120" s="171" t="s">
        <v>15</v>
      </c>
      <c r="E120" s="171" t="s">
        <v>427</v>
      </c>
      <c r="F120" s="171" t="s">
        <v>428</v>
      </c>
      <c r="G120" s="171" t="s">
        <v>42</v>
      </c>
      <c r="H120" s="171" t="s">
        <v>343</v>
      </c>
      <c r="I120" s="171" t="s">
        <v>244</v>
      </c>
      <c r="J120" s="171"/>
      <c r="K120" s="171"/>
      <c r="L120" s="171" t="s">
        <v>344</v>
      </c>
      <c r="M120" s="171" t="s">
        <v>366</v>
      </c>
      <c r="N120" s="171" t="s">
        <v>345</v>
      </c>
      <c r="O120" s="168" t="s">
        <v>413</v>
      </c>
      <c r="P120" s="178">
        <v>304159363</v>
      </c>
      <c r="Q120" s="178">
        <v>0</v>
      </c>
      <c r="R120" s="178">
        <v>0</v>
      </c>
      <c r="S120" s="178">
        <v>304159363</v>
      </c>
      <c r="T120" s="178">
        <v>0</v>
      </c>
      <c r="U120" s="178">
        <v>0</v>
      </c>
      <c r="V120" s="178">
        <v>304159363</v>
      </c>
      <c r="W120" s="178">
        <v>0</v>
      </c>
      <c r="X120" s="178">
        <v>0</v>
      </c>
      <c r="Y120" s="178">
        <v>0</v>
      </c>
      <c r="Z120" s="178">
        <v>0</v>
      </c>
    </row>
    <row r="121" spans="1:26" ht="19.899999999999999" customHeight="1" x14ac:dyDescent="0.25">
      <c r="A121" s="171" t="s">
        <v>340</v>
      </c>
      <c r="B121" s="168" t="s">
        <v>341</v>
      </c>
      <c r="C121" s="172" t="s">
        <v>533</v>
      </c>
      <c r="D121" s="171" t="s">
        <v>15</v>
      </c>
      <c r="E121" s="171" t="s">
        <v>462</v>
      </c>
      <c r="F121" s="171" t="s">
        <v>428</v>
      </c>
      <c r="G121" s="171" t="s">
        <v>42</v>
      </c>
      <c r="H121" s="171" t="s">
        <v>343</v>
      </c>
      <c r="I121" s="171" t="s">
        <v>42</v>
      </c>
      <c r="J121" s="171" t="s">
        <v>128</v>
      </c>
      <c r="K121" s="171" t="s">
        <v>128</v>
      </c>
      <c r="L121" s="171" t="s">
        <v>344</v>
      </c>
      <c r="M121" s="171" t="s">
        <v>19</v>
      </c>
      <c r="N121" s="171" t="s">
        <v>345</v>
      </c>
      <c r="O121" s="168" t="s">
        <v>377</v>
      </c>
      <c r="P121" s="178">
        <v>7365194804</v>
      </c>
      <c r="Q121" s="178">
        <v>0</v>
      </c>
      <c r="R121" s="178">
        <v>0</v>
      </c>
      <c r="S121" s="178">
        <v>7365194804</v>
      </c>
      <c r="T121" s="178">
        <v>0</v>
      </c>
      <c r="U121" s="178">
        <v>-13063883.109999999</v>
      </c>
      <c r="V121" s="178">
        <v>7378258687.1099997</v>
      </c>
      <c r="W121" s="178">
        <v>2352097969.8899999</v>
      </c>
      <c r="X121" s="178">
        <v>7273311159.1599998</v>
      </c>
      <c r="Y121" s="178">
        <v>4005865189.1599998</v>
      </c>
      <c r="Z121" s="178">
        <v>4005865189.1599998</v>
      </c>
    </row>
    <row r="122" spans="1:26" ht="19.899999999999999" customHeight="1" x14ac:dyDescent="0.25">
      <c r="A122" s="171" t="s">
        <v>340</v>
      </c>
      <c r="B122" s="168" t="s">
        <v>341</v>
      </c>
      <c r="C122" s="172" t="s">
        <v>534</v>
      </c>
      <c r="D122" s="171" t="s">
        <v>15</v>
      </c>
      <c r="E122" s="171" t="s">
        <v>462</v>
      </c>
      <c r="F122" s="171" t="s">
        <v>428</v>
      </c>
      <c r="G122" s="171" t="s">
        <v>42</v>
      </c>
      <c r="H122" s="171" t="s">
        <v>343</v>
      </c>
      <c r="I122" s="171" t="s">
        <v>237</v>
      </c>
      <c r="J122" s="171" t="s">
        <v>128</v>
      </c>
      <c r="K122" s="171" t="s">
        <v>128</v>
      </c>
      <c r="L122" s="171" t="s">
        <v>344</v>
      </c>
      <c r="M122" s="171" t="s">
        <v>19</v>
      </c>
      <c r="N122" s="171" t="s">
        <v>345</v>
      </c>
      <c r="O122" s="168" t="s">
        <v>520</v>
      </c>
      <c r="P122" s="178">
        <v>2960079681</v>
      </c>
      <c r="Q122" s="178">
        <v>0</v>
      </c>
      <c r="R122" s="178">
        <v>0</v>
      </c>
      <c r="S122" s="178">
        <v>2960079681</v>
      </c>
      <c r="T122" s="178">
        <v>0</v>
      </c>
      <c r="U122" s="178">
        <v>-18531073</v>
      </c>
      <c r="V122" s="178">
        <v>2978610754</v>
      </c>
      <c r="W122" s="178">
        <v>1991468927</v>
      </c>
      <c r="X122" s="178">
        <v>2937547589.3400002</v>
      </c>
      <c r="Y122" s="178">
        <v>1657660018.76</v>
      </c>
      <c r="Z122" s="178">
        <v>1657660018.76</v>
      </c>
    </row>
    <row r="123" spans="1:26" ht="19.899999999999999" customHeight="1" x14ac:dyDescent="0.25">
      <c r="A123" s="171" t="s">
        <v>340</v>
      </c>
      <c r="B123" s="168" t="s">
        <v>341</v>
      </c>
      <c r="C123" s="172" t="s">
        <v>535</v>
      </c>
      <c r="D123" s="171" t="s">
        <v>15</v>
      </c>
      <c r="E123" s="171" t="s">
        <v>462</v>
      </c>
      <c r="F123" s="171" t="s">
        <v>428</v>
      </c>
      <c r="G123" s="171" t="s">
        <v>42</v>
      </c>
      <c r="H123" s="171" t="s">
        <v>343</v>
      </c>
      <c r="I123" s="171" t="s">
        <v>246</v>
      </c>
      <c r="J123" s="171" t="s">
        <v>128</v>
      </c>
      <c r="K123" s="171" t="s">
        <v>128</v>
      </c>
      <c r="L123" s="171" t="s">
        <v>344</v>
      </c>
      <c r="M123" s="171" t="s">
        <v>19</v>
      </c>
      <c r="N123" s="171" t="s">
        <v>345</v>
      </c>
      <c r="O123" s="168" t="s">
        <v>381</v>
      </c>
      <c r="P123" s="178">
        <v>1626916750</v>
      </c>
      <c r="Q123" s="178">
        <v>0</v>
      </c>
      <c r="R123" s="178">
        <v>0</v>
      </c>
      <c r="S123" s="178">
        <v>1626916750</v>
      </c>
      <c r="T123" s="178">
        <v>0</v>
      </c>
      <c r="U123" s="178">
        <v>0</v>
      </c>
      <c r="V123" s="178">
        <v>1626916750</v>
      </c>
      <c r="W123" s="178">
        <v>247000000</v>
      </c>
      <c r="X123" s="178">
        <v>233000000</v>
      </c>
      <c r="Y123" s="178">
        <v>0</v>
      </c>
      <c r="Z123" s="178">
        <v>0</v>
      </c>
    </row>
    <row r="124" spans="1:26" ht="22.5" x14ac:dyDescent="0.25">
      <c r="A124" s="171" t="s">
        <v>340</v>
      </c>
      <c r="B124" s="168" t="s">
        <v>341</v>
      </c>
      <c r="C124" s="172" t="s">
        <v>536</v>
      </c>
      <c r="D124" s="171" t="s">
        <v>15</v>
      </c>
      <c r="E124" s="171" t="s">
        <v>462</v>
      </c>
      <c r="F124" s="171" t="s">
        <v>428</v>
      </c>
      <c r="G124" s="171" t="s">
        <v>42</v>
      </c>
      <c r="H124" s="171" t="s">
        <v>343</v>
      </c>
      <c r="I124" s="171" t="s">
        <v>244</v>
      </c>
      <c r="J124" s="171" t="s">
        <v>128</v>
      </c>
      <c r="K124" s="171" t="s">
        <v>128</v>
      </c>
      <c r="L124" s="171" t="s">
        <v>344</v>
      </c>
      <c r="M124" s="171" t="s">
        <v>19</v>
      </c>
      <c r="N124" s="171" t="s">
        <v>345</v>
      </c>
      <c r="O124" s="168" t="s">
        <v>390</v>
      </c>
      <c r="P124" s="178">
        <v>47808765</v>
      </c>
      <c r="Q124" s="178">
        <v>0</v>
      </c>
      <c r="R124" s="178">
        <v>0</v>
      </c>
      <c r="S124" s="178">
        <v>47808765</v>
      </c>
      <c r="T124" s="178">
        <v>0</v>
      </c>
      <c r="U124" s="178">
        <v>0</v>
      </c>
      <c r="V124" s="178">
        <v>47808765</v>
      </c>
      <c r="W124" s="178">
        <v>0</v>
      </c>
      <c r="X124" s="178">
        <v>0</v>
      </c>
      <c r="Y124" s="178">
        <v>0</v>
      </c>
      <c r="Z124" s="178">
        <v>0</v>
      </c>
    </row>
  </sheetData>
  <autoFilter ref="A4:Z4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topLeftCell="B19" workbookViewId="0">
      <selection activeCell="P12" sqref="P12"/>
    </sheetView>
  </sheetViews>
  <sheetFormatPr baseColWidth="10" defaultColWidth="11.42578125" defaultRowHeight="15" x14ac:dyDescent="0.25"/>
  <cols>
    <col min="1" max="1" width="13.42578125" style="112" customWidth="1"/>
    <col min="2" max="2" width="27" style="112" customWidth="1"/>
    <col min="3" max="3" width="21.5703125" style="112" customWidth="1"/>
    <col min="4" max="11" width="5.42578125" style="112" customWidth="1"/>
    <col min="12" max="12" width="9.5703125" style="112" customWidth="1"/>
    <col min="13" max="13" width="8" style="112" customWidth="1"/>
    <col min="14" max="14" width="9.5703125" style="112" customWidth="1"/>
    <col min="15" max="15" width="27.5703125" style="112" customWidth="1"/>
    <col min="16" max="19" width="18.85546875" style="112" customWidth="1"/>
    <col min="20" max="20" width="21.5703125" style="112" customWidth="1"/>
    <col min="21" max="21" width="14.28515625" style="112" bestFit="1" customWidth="1"/>
    <col min="22" max="16384" width="11.42578125" style="112"/>
  </cols>
  <sheetData>
    <row r="1" spans="1:21" x14ac:dyDescent="0.25">
      <c r="A1" s="110" t="s">
        <v>311</v>
      </c>
      <c r="B1" s="110">
        <v>2017</v>
      </c>
      <c r="C1" s="111" t="s">
        <v>128</v>
      </c>
      <c r="D1" s="111" t="s">
        <v>128</v>
      </c>
      <c r="E1" s="111" t="s">
        <v>128</v>
      </c>
      <c r="F1" s="111" t="s">
        <v>128</v>
      </c>
      <c r="G1" s="111" t="s">
        <v>128</v>
      </c>
      <c r="H1" s="111" t="s">
        <v>128</v>
      </c>
      <c r="I1" s="111" t="s">
        <v>128</v>
      </c>
      <c r="J1" s="111" t="s">
        <v>128</v>
      </c>
      <c r="K1" s="111" t="s">
        <v>128</v>
      </c>
      <c r="L1" s="111" t="s">
        <v>128</v>
      </c>
      <c r="M1" s="111" t="s">
        <v>128</v>
      </c>
      <c r="N1" s="111" t="s">
        <v>128</v>
      </c>
      <c r="O1" s="111" t="s">
        <v>128</v>
      </c>
      <c r="P1" s="111" t="s">
        <v>128</v>
      </c>
      <c r="Q1" s="111" t="s">
        <v>128</v>
      </c>
      <c r="R1" s="111" t="s">
        <v>128</v>
      </c>
      <c r="S1" s="111" t="s">
        <v>128</v>
      </c>
      <c r="T1" s="112" t="s">
        <v>128</v>
      </c>
      <c r="U1" s="112" t="s">
        <v>128</v>
      </c>
    </row>
    <row r="2" spans="1:21" x14ac:dyDescent="0.25">
      <c r="A2" s="110" t="s">
        <v>312</v>
      </c>
      <c r="B2" s="110" t="s">
        <v>393</v>
      </c>
      <c r="C2" s="111" t="s">
        <v>128</v>
      </c>
      <c r="D2" s="111" t="s">
        <v>128</v>
      </c>
      <c r="E2" s="111" t="s">
        <v>128</v>
      </c>
      <c r="F2" s="111" t="s">
        <v>128</v>
      </c>
      <c r="G2" s="111" t="s">
        <v>128</v>
      </c>
      <c r="H2" s="111" t="s">
        <v>128</v>
      </c>
      <c r="I2" s="111" t="s">
        <v>128</v>
      </c>
      <c r="J2" s="111" t="s">
        <v>128</v>
      </c>
      <c r="K2" s="111" t="s">
        <v>128</v>
      </c>
      <c r="L2" s="111" t="s">
        <v>128</v>
      </c>
      <c r="M2" s="111" t="s">
        <v>128</v>
      </c>
      <c r="N2" s="111" t="s">
        <v>128</v>
      </c>
      <c r="O2" s="111" t="s">
        <v>128</v>
      </c>
      <c r="P2" s="111" t="s">
        <v>128</v>
      </c>
      <c r="Q2" s="111" t="s">
        <v>128</v>
      </c>
      <c r="R2" s="111" t="s">
        <v>128</v>
      </c>
      <c r="S2" s="111" t="s">
        <v>128</v>
      </c>
      <c r="T2" s="112" t="s">
        <v>128</v>
      </c>
      <c r="U2" s="112" t="s">
        <v>128</v>
      </c>
    </row>
    <row r="3" spans="1:21" x14ac:dyDescent="0.25">
      <c r="A3" s="110" t="s">
        <v>314</v>
      </c>
      <c r="B3" s="110" t="s">
        <v>451</v>
      </c>
      <c r="C3" s="111" t="s">
        <v>128</v>
      </c>
      <c r="D3" s="111" t="s">
        <v>128</v>
      </c>
      <c r="E3" s="111" t="s">
        <v>128</v>
      </c>
      <c r="F3" s="111" t="s">
        <v>128</v>
      </c>
      <c r="G3" s="111" t="s">
        <v>128</v>
      </c>
      <c r="H3" s="111" t="s">
        <v>128</v>
      </c>
      <c r="I3" s="111" t="s">
        <v>128</v>
      </c>
      <c r="J3" s="111" t="s">
        <v>128</v>
      </c>
      <c r="K3" s="111" t="s">
        <v>128</v>
      </c>
      <c r="L3" s="111" t="s">
        <v>128</v>
      </c>
      <c r="M3" s="111" t="s">
        <v>128</v>
      </c>
      <c r="N3" s="111" t="s">
        <v>128</v>
      </c>
      <c r="O3" s="111" t="s">
        <v>128</v>
      </c>
      <c r="P3" s="111" t="s">
        <v>128</v>
      </c>
      <c r="Q3" s="111" t="s">
        <v>128</v>
      </c>
      <c r="R3" s="111" t="s">
        <v>128</v>
      </c>
      <c r="S3" s="111" t="s">
        <v>128</v>
      </c>
      <c r="T3" s="112" t="s">
        <v>128</v>
      </c>
      <c r="U3" s="112" t="s">
        <v>128</v>
      </c>
    </row>
    <row r="4" spans="1:21" ht="24" x14ac:dyDescent="0.25">
      <c r="A4" s="131" t="s">
        <v>315</v>
      </c>
      <c r="B4" s="131" t="s">
        <v>316</v>
      </c>
      <c r="C4" s="131" t="s">
        <v>317</v>
      </c>
      <c r="D4" s="131" t="s">
        <v>318</v>
      </c>
      <c r="E4" s="131" t="s">
        <v>3</v>
      </c>
      <c r="F4" s="131" t="s">
        <v>319</v>
      </c>
      <c r="G4" s="131" t="s">
        <v>320</v>
      </c>
      <c r="H4" s="131" t="s">
        <v>321</v>
      </c>
      <c r="I4" s="131" t="s">
        <v>322</v>
      </c>
      <c r="J4" s="131" t="s">
        <v>323</v>
      </c>
      <c r="K4" s="131" t="s">
        <v>324</v>
      </c>
      <c r="L4" s="131" t="s">
        <v>325</v>
      </c>
      <c r="M4" s="131" t="s">
        <v>326</v>
      </c>
      <c r="N4" s="131" t="s">
        <v>327</v>
      </c>
      <c r="O4" s="131" t="s">
        <v>328</v>
      </c>
      <c r="P4" s="131" t="s">
        <v>424</v>
      </c>
      <c r="Q4" s="131" t="s">
        <v>425</v>
      </c>
      <c r="R4" s="131" t="s">
        <v>336</v>
      </c>
      <c r="S4" s="131" t="s">
        <v>337</v>
      </c>
      <c r="T4" s="131" t="s">
        <v>338</v>
      </c>
      <c r="U4" s="131" t="s">
        <v>339</v>
      </c>
    </row>
    <row r="5" spans="1:21" ht="22.5" x14ac:dyDescent="0.25">
      <c r="A5" s="132" t="s">
        <v>340</v>
      </c>
      <c r="B5" s="133" t="s">
        <v>341</v>
      </c>
      <c r="C5" s="134" t="s">
        <v>342</v>
      </c>
      <c r="D5" s="132" t="s">
        <v>150</v>
      </c>
      <c r="E5" s="132" t="s">
        <v>42</v>
      </c>
      <c r="F5" s="132" t="s">
        <v>343</v>
      </c>
      <c r="G5" s="132" t="s">
        <v>42</v>
      </c>
      <c r="H5" s="132" t="s">
        <v>42</v>
      </c>
      <c r="I5" s="132"/>
      <c r="J5" s="132"/>
      <c r="K5" s="132"/>
      <c r="L5" s="132" t="s">
        <v>344</v>
      </c>
      <c r="M5" s="132" t="s">
        <v>19</v>
      </c>
      <c r="N5" s="132" t="s">
        <v>345</v>
      </c>
      <c r="O5" s="133" t="s">
        <v>283</v>
      </c>
      <c r="P5" s="136"/>
      <c r="Q5" s="136"/>
      <c r="R5" s="173">
        <v>0</v>
      </c>
      <c r="S5" s="173">
        <v>0</v>
      </c>
      <c r="T5" s="173">
        <v>0</v>
      </c>
      <c r="U5" s="173">
        <v>0</v>
      </c>
    </row>
    <row r="6" spans="1:21" ht="22.5" x14ac:dyDescent="0.25">
      <c r="A6" s="132" t="s">
        <v>340</v>
      </c>
      <c r="B6" s="133" t="s">
        <v>341</v>
      </c>
      <c r="C6" s="134" t="s">
        <v>347</v>
      </c>
      <c r="D6" s="132" t="s">
        <v>150</v>
      </c>
      <c r="E6" s="132" t="s">
        <v>42</v>
      </c>
      <c r="F6" s="132" t="s">
        <v>343</v>
      </c>
      <c r="G6" s="132" t="s">
        <v>42</v>
      </c>
      <c r="H6" s="132" t="s">
        <v>235</v>
      </c>
      <c r="I6" s="132"/>
      <c r="J6" s="132"/>
      <c r="K6" s="132"/>
      <c r="L6" s="132" t="s">
        <v>344</v>
      </c>
      <c r="M6" s="132" t="s">
        <v>19</v>
      </c>
      <c r="N6" s="132" t="s">
        <v>345</v>
      </c>
      <c r="O6" s="133" t="s">
        <v>236</v>
      </c>
      <c r="P6" s="136"/>
      <c r="Q6" s="136"/>
      <c r="R6" s="173">
        <v>0</v>
      </c>
      <c r="S6" s="173">
        <v>0</v>
      </c>
      <c r="T6" s="173">
        <v>0</v>
      </c>
      <c r="U6" s="173">
        <v>0</v>
      </c>
    </row>
    <row r="7" spans="1:21" ht="22.5" x14ac:dyDescent="0.25">
      <c r="A7" s="132" t="s">
        <v>340</v>
      </c>
      <c r="B7" s="133" t="s">
        <v>341</v>
      </c>
      <c r="C7" s="134" t="s">
        <v>348</v>
      </c>
      <c r="D7" s="132" t="s">
        <v>150</v>
      </c>
      <c r="E7" s="132" t="s">
        <v>42</v>
      </c>
      <c r="F7" s="132" t="s">
        <v>343</v>
      </c>
      <c r="G7" s="132" t="s">
        <v>42</v>
      </c>
      <c r="H7" s="132" t="s">
        <v>239</v>
      </c>
      <c r="I7" s="132"/>
      <c r="J7" s="132"/>
      <c r="K7" s="132"/>
      <c r="L7" s="132" t="s">
        <v>344</v>
      </c>
      <c r="M7" s="132" t="s">
        <v>19</v>
      </c>
      <c r="N7" s="132" t="s">
        <v>345</v>
      </c>
      <c r="O7" s="133" t="s">
        <v>240</v>
      </c>
      <c r="P7" s="136"/>
      <c r="Q7" s="136"/>
      <c r="R7" s="173">
        <v>0</v>
      </c>
      <c r="S7" s="173">
        <v>0</v>
      </c>
      <c r="T7" s="173">
        <v>0</v>
      </c>
      <c r="U7" s="173">
        <v>0</v>
      </c>
    </row>
    <row r="8" spans="1:21" ht="33.75" x14ac:dyDescent="0.25">
      <c r="A8" s="132" t="s">
        <v>340</v>
      </c>
      <c r="B8" s="133" t="s">
        <v>341</v>
      </c>
      <c r="C8" s="134" t="s">
        <v>350</v>
      </c>
      <c r="D8" s="132" t="s">
        <v>150</v>
      </c>
      <c r="E8" s="132" t="s">
        <v>42</v>
      </c>
      <c r="F8" s="132" t="s">
        <v>343</v>
      </c>
      <c r="G8" s="132" t="s">
        <v>42</v>
      </c>
      <c r="H8" s="132" t="s">
        <v>244</v>
      </c>
      <c r="I8" s="132"/>
      <c r="J8" s="132"/>
      <c r="K8" s="132"/>
      <c r="L8" s="132" t="s">
        <v>344</v>
      </c>
      <c r="M8" s="132" t="s">
        <v>19</v>
      </c>
      <c r="N8" s="132" t="s">
        <v>345</v>
      </c>
      <c r="O8" s="133" t="s">
        <v>245</v>
      </c>
      <c r="P8" s="136"/>
      <c r="Q8" s="136"/>
      <c r="R8" s="173">
        <v>0</v>
      </c>
      <c r="S8" s="173">
        <v>0</v>
      </c>
      <c r="T8" s="173">
        <v>0</v>
      </c>
      <c r="U8" s="173">
        <v>0</v>
      </c>
    </row>
    <row r="9" spans="1:21" ht="22.5" x14ac:dyDescent="0.25">
      <c r="A9" s="132" t="s">
        <v>340</v>
      </c>
      <c r="B9" s="133" t="s">
        <v>341</v>
      </c>
      <c r="C9" s="134" t="s">
        <v>351</v>
      </c>
      <c r="D9" s="132" t="s">
        <v>150</v>
      </c>
      <c r="E9" s="132" t="s">
        <v>42</v>
      </c>
      <c r="F9" s="132" t="s">
        <v>343</v>
      </c>
      <c r="G9" s="132" t="s">
        <v>237</v>
      </c>
      <c r="H9" s="132"/>
      <c r="I9" s="132"/>
      <c r="J9" s="132"/>
      <c r="K9" s="132"/>
      <c r="L9" s="132" t="s">
        <v>344</v>
      </c>
      <c r="M9" s="132" t="s">
        <v>19</v>
      </c>
      <c r="N9" s="132" t="s">
        <v>345</v>
      </c>
      <c r="O9" s="133" t="s">
        <v>18</v>
      </c>
      <c r="P9" s="136"/>
      <c r="Q9" s="136"/>
      <c r="R9" s="173">
        <v>0</v>
      </c>
      <c r="S9" s="173">
        <v>0</v>
      </c>
      <c r="T9" s="173">
        <v>0</v>
      </c>
      <c r="U9" s="173">
        <v>0</v>
      </c>
    </row>
    <row r="10" spans="1:21" ht="33.75" x14ac:dyDescent="0.25">
      <c r="A10" s="132" t="s">
        <v>340</v>
      </c>
      <c r="B10" s="133" t="s">
        <v>341</v>
      </c>
      <c r="C10" s="134" t="s">
        <v>355</v>
      </c>
      <c r="D10" s="132" t="s">
        <v>150</v>
      </c>
      <c r="E10" s="132" t="s">
        <v>42</v>
      </c>
      <c r="F10" s="132" t="s">
        <v>343</v>
      </c>
      <c r="G10" s="132" t="s">
        <v>239</v>
      </c>
      <c r="H10" s="132"/>
      <c r="I10" s="132"/>
      <c r="J10" s="132"/>
      <c r="K10" s="132"/>
      <c r="L10" s="132" t="s">
        <v>344</v>
      </c>
      <c r="M10" s="132" t="s">
        <v>19</v>
      </c>
      <c r="N10" s="132" t="s">
        <v>345</v>
      </c>
      <c r="O10" s="133" t="s">
        <v>251</v>
      </c>
      <c r="P10" s="136"/>
      <c r="Q10" s="136"/>
      <c r="R10" s="173">
        <v>0</v>
      </c>
      <c r="S10" s="173">
        <v>0</v>
      </c>
      <c r="T10" s="173">
        <v>0</v>
      </c>
      <c r="U10" s="173">
        <v>0</v>
      </c>
    </row>
    <row r="11" spans="1:21" ht="22.5" x14ac:dyDescent="0.25">
      <c r="A11" s="132" t="s">
        <v>340</v>
      </c>
      <c r="B11" s="133" t="s">
        <v>341</v>
      </c>
      <c r="C11" s="134" t="s">
        <v>356</v>
      </c>
      <c r="D11" s="132" t="s">
        <v>150</v>
      </c>
      <c r="E11" s="132" t="s">
        <v>237</v>
      </c>
      <c r="F11" s="132" t="s">
        <v>343</v>
      </c>
      <c r="G11" s="132" t="s">
        <v>246</v>
      </c>
      <c r="H11" s="132"/>
      <c r="I11" s="132"/>
      <c r="J11" s="132"/>
      <c r="K11" s="132"/>
      <c r="L11" s="132" t="s">
        <v>344</v>
      </c>
      <c r="M11" s="132" t="s">
        <v>19</v>
      </c>
      <c r="N11" s="132" t="s">
        <v>345</v>
      </c>
      <c r="O11" s="133" t="s">
        <v>257</v>
      </c>
      <c r="P11" s="136"/>
      <c r="Q11" s="136"/>
      <c r="R11" s="173">
        <v>0</v>
      </c>
      <c r="S11" s="173">
        <v>0</v>
      </c>
      <c r="T11" s="173">
        <v>0</v>
      </c>
      <c r="U11" s="173">
        <v>0</v>
      </c>
    </row>
    <row r="12" spans="1:21" ht="22.5" x14ac:dyDescent="0.25">
      <c r="A12" s="132" t="s">
        <v>340</v>
      </c>
      <c r="B12" s="133" t="s">
        <v>341</v>
      </c>
      <c r="C12" s="134" t="s">
        <v>359</v>
      </c>
      <c r="D12" s="132" t="s">
        <v>150</v>
      </c>
      <c r="E12" s="132" t="s">
        <v>237</v>
      </c>
      <c r="F12" s="132" t="s">
        <v>343</v>
      </c>
      <c r="G12" s="132" t="s">
        <v>235</v>
      </c>
      <c r="H12" s="132"/>
      <c r="I12" s="132"/>
      <c r="J12" s="132"/>
      <c r="K12" s="132"/>
      <c r="L12" s="132" t="s">
        <v>344</v>
      </c>
      <c r="M12" s="132" t="s">
        <v>19</v>
      </c>
      <c r="N12" s="132" t="s">
        <v>345</v>
      </c>
      <c r="O12" s="133" t="s">
        <v>22</v>
      </c>
      <c r="P12" s="136"/>
      <c r="Q12" s="136"/>
      <c r="R12" s="173">
        <v>-6977862</v>
      </c>
      <c r="S12" s="173">
        <v>58000</v>
      </c>
      <c r="T12" s="173">
        <v>58000</v>
      </c>
      <c r="U12" s="173">
        <v>58000</v>
      </c>
    </row>
    <row r="13" spans="1:21" ht="22.5" x14ac:dyDescent="0.25">
      <c r="A13" s="132" t="s">
        <v>340</v>
      </c>
      <c r="B13" s="133" t="s">
        <v>341</v>
      </c>
      <c r="C13" s="134" t="s">
        <v>223</v>
      </c>
      <c r="D13" s="132" t="s">
        <v>150</v>
      </c>
      <c r="E13" s="132" t="s">
        <v>246</v>
      </c>
      <c r="F13" s="132" t="s">
        <v>237</v>
      </c>
      <c r="G13" s="132" t="s">
        <v>42</v>
      </c>
      <c r="H13" s="132" t="s">
        <v>42</v>
      </c>
      <c r="I13" s="132"/>
      <c r="J13" s="132"/>
      <c r="K13" s="132"/>
      <c r="L13" s="132" t="s">
        <v>344</v>
      </c>
      <c r="M13" s="132" t="s">
        <v>19</v>
      </c>
      <c r="N13" s="132" t="s">
        <v>345</v>
      </c>
      <c r="O13" s="133" t="s">
        <v>129</v>
      </c>
      <c r="P13" s="136"/>
      <c r="Q13" s="136"/>
      <c r="R13" s="173">
        <v>0</v>
      </c>
      <c r="S13" s="173">
        <v>0</v>
      </c>
      <c r="T13" s="173">
        <v>0</v>
      </c>
      <c r="U13" s="173">
        <v>0</v>
      </c>
    </row>
    <row r="14" spans="1:21" ht="22.5" x14ac:dyDescent="0.25">
      <c r="A14" s="132" t="s">
        <v>340</v>
      </c>
      <c r="B14" s="133" t="s">
        <v>341</v>
      </c>
      <c r="C14" s="134" t="s">
        <v>224</v>
      </c>
      <c r="D14" s="132" t="s">
        <v>150</v>
      </c>
      <c r="E14" s="132" t="s">
        <v>246</v>
      </c>
      <c r="F14" s="132" t="s">
        <v>252</v>
      </c>
      <c r="G14" s="132" t="s">
        <v>42</v>
      </c>
      <c r="H14" s="132" t="s">
        <v>42</v>
      </c>
      <c r="I14" s="132"/>
      <c r="J14" s="132"/>
      <c r="K14" s="132"/>
      <c r="L14" s="132" t="s">
        <v>344</v>
      </c>
      <c r="M14" s="132" t="s">
        <v>19</v>
      </c>
      <c r="N14" s="132" t="s">
        <v>345</v>
      </c>
      <c r="O14" s="133" t="s">
        <v>132</v>
      </c>
      <c r="P14" s="136"/>
      <c r="Q14" s="136"/>
      <c r="R14" s="173">
        <v>0</v>
      </c>
      <c r="S14" s="173">
        <v>0</v>
      </c>
      <c r="T14" s="173">
        <v>0</v>
      </c>
      <c r="U14" s="173">
        <v>0</v>
      </c>
    </row>
    <row r="15" spans="1:21" ht="22.5" x14ac:dyDescent="0.25">
      <c r="A15" s="132" t="s">
        <v>340</v>
      </c>
      <c r="B15" s="133" t="s">
        <v>341</v>
      </c>
      <c r="C15" s="134" t="s">
        <v>370</v>
      </c>
      <c r="D15" s="132" t="s">
        <v>150</v>
      </c>
      <c r="E15" s="132" t="s">
        <v>239</v>
      </c>
      <c r="F15" s="132" t="s">
        <v>42</v>
      </c>
      <c r="G15" s="132" t="s">
        <v>237</v>
      </c>
      <c r="H15" s="132" t="s">
        <v>42</v>
      </c>
      <c r="I15" s="132"/>
      <c r="J15" s="132"/>
      <c r="K15" s="132"/>
      <c r="L15" s="132" t="s">
        <v>344</v>
      </c>
      <c r="M15" s="132" t="s">
        <v>19</v>
      </c>
      <c r="N15" s="132" t="s">
        <v>345</v>
      </c>
      <c r="O15" s="133" t="s">
        <v>25</v>
      </c>
      <c r="P15" s="136"/>
      <c r="Q15" s="136"/>
      <c r="R15" s="173">
        <v>-152893908</v>
      </c>
      <c r="S15" s="173">
        <v>0.44</v>
      </c>
      <c r="T15" s="173">
        <v>0.44</v>
      </c>
      <c r="U15" s="173">
        <v>0.44</v>
      </c>
    </row>
    <row r="16" spans="1:21" ht="33.75" x14ac:dyDescent="0.25">
      <c r="A16" s="132" t="s">
        <v>340</v>
      </c>
      <c r="B16" s="133" t="s">
        <v>341</v>
      </c>
      <c r="C16" s="134" t="s">
        <v>307</v>
      </c>
      <c r="D16" s="132" t="s">
        <v>15</v>
      </c>
      <c r="E16" s="132" t="s">
        <v>375</v>
      </c>
      <c r="F16" s="132" t="s">
        <v>374</v>
      </c>
      <c r="G16" s="132" t="s">
        <v>237</v>
      </c>
      <c r="H16" s="132" t="s">
        <v>128</v>
      </c>
      <c r="I16" s="132" t="s">
        <v>128</v>
      </c>
      <c r="J16" s="132" t="s">
        <v>128</v>
      </c>
      <c r="K16" s="132" t="s">
        <v>128</v>
      </c>
      <c r="L16" s="132" t="s">
        <v>344</v>
      </c>
      <c r="M16" s="132" t="s">
        <v>19</v>
      </c>
      <c r="N16" s="132" t="s">
        <v>345</v>
      </c>
      <c r="O16" s="133" t="s">
        <v>308</v>
      </c>
      <c r="P16" s="136"/>
      <c r="Q16" s="136"/>
      <c r="R16" s="173">
        <v>-57176032</v>
      </c>
      <c r="S16" s="173">
        <v>0</v>
      </c>
      <c r="T16" s="173">
        <v>0</v>
      </c>
      <c r="U16" s="173">
        <v>0</v>
      </c>
    </row>
    <row r="17" spans="1:21" ht="56.25" x14ac:dyDescent="0.25">
      <c r="A17" s="132" t="s">
        <v>340</v>
      </c>
      <c r="B17" s="133" t="s">
        <v>341</v>
      </c>
      <c r="C17" s="134" t="s">
        <v>300</v>
      </c>
      <c r="D17" s="132" t="s">
        <v>15</v>
      </c>
      <c r="E17" s="132" t="s">
        <v>384</v>
      </c>
      <c r="F17" s="132" t="s">
        <v>374</v>
      </c>
      <c r="G17" s="132" t="s">
        <v>42</v>
      </c>
      <c r="H17" s="132"/>
      <c r="I17" s="132"/>
      <c r="J17" s="132"/>
      <c r="K17" s="132"/>
      <c r="L17" s="132" t="s">
        <v>344</v>
      </c>
      <c r="M17" s="132" t="s">
        <v>19</v>
      </c>
      <c r="N17" s="132" t="s">
        <v>345</v>
      </c>
      <c r="O17" s="133" t="s">
        <v>403</v>
      </c>
      <c r="P17" s="136"/>
      <c r="Q17" s="136"/>
      <c r="R17" s="173">
        <v>0</v>
      </c>
      <c r="S17" s="173">
        <v>0</v>
      </c>
      <c r="T17" s="173">
        <v>0</v>
      </c>
      <c r="U17" s="173">
        <v>0</v>
      </c>
    </row>
    <row r="18" spans="1:21" ht="33.75" x14ac:dyDescent="0.25">
      <c r="A18" s="132" t="s">
        <v>340</v>
      </c>
      <c r="B18" s="133" t="s">
        <v>341</v>
      </c>
      <c r="C18" s="134" t="s">
        <v>301</v>
      </c>
      <c r="D18" s="132" t="s">
        <v>15</v>
      </c>
      <c r="E18" s="132" t="s">
        <v>391</v>
      </c>
      <c r="F18" s="132" t="s">
        <v>374</v>
      </c>
      <c r="G18" s="132" t="s">
        <v>239</v>
      </c>
      <c r="H18" s="132" t="s">
        <v>128</v>
      </c>
      <c r="I18" s="132" t="s">
        <v>128</v>
      </c>
      <c r="J18" s="132" t="s">
        <v>128</v>
      </c>
      <c r="K18" s="132" t="s">
        <v>128</v>
      </c>
      <c r="L18" s="132" t="s">
        <v>344</v>
      </c>
      <c r="M18" s="132" t="s">
        <v>19</v>
      </c>
      <c r="N18" s="132" t="s">
        <v>345</v>
      </c>
      <c r="O18" s="133" t="s">
        <v>234</v>
      </c>
      <c r="P18" s="136"/>
      <c r="Q18" s="136"/>
      <c r="R18" s="173">
        <v>0</v>
      </c>
      <c r="S18" s="173">
        <v>0</v>
      </c>
      <c r="T18" s="173">
        <v>0</v>
      </c>
      <c r="U18" s="173">
        <v>0</v>
      </c>
    </row>
    <row r="19" spans="1:21" ht="45" x14ac:dyDescent="0.25">
      <c r="A19" s="132" t="s">
        <v>340</v>
      </c>
      <c r="B19" s="133" t="s">
        <v>341</v>
      </c>
      <c r="C19" s="134" t="s">
        <v>419</v>
      </c>
      <c r="D19" s="132" t="s">
        <v>15</v>
      </c>
      <c r="E19" s="132" t="s">
        <v>391</v>
      </c>
      <c r="F19" s="132" t="s">
        <v>374</v>
      </c>
      <c r="G19" s="132" t="s">
        <v>252</v>
      </c>
      <c r="H19" s="132" t="s">
        <v>128</v>
      </c>
      <c r="I19" s="132" t="s">
        <v>128</v>
      </c>
      <c r="J19" s="132" t="s">
        <v>128</v>
      </c>
      <c r="K19" s="132" t="s">
        <v>128</v>
      </c>
      <c r="L19" s="132" t="s">
        <v>344</v>
      </c>
      <c r="M19" s="132" t="s">
        <v>366</v>
      </c>
      <c r="N19" s="132" t="s">
        <v>345</v>
      </c>
      <c r="O19" s="133" t="s">
        <v>404</v>
      </c>
      <c r="P19" s="136"/>
      <c r="Q19" s="136"/>
      <c r="R19" s="173">
        <v>0</v>
      </c>
      <c r="S19" s="173">
        <v>0</v>
      </c>
      <c r="T19" s="173">
        <v>0</v>
      </c>
      <c r="U19" s="173">
        <v>0</v>
      </c>
    </row>
    <row r="20" spans="1:21" ht="45" x14ac:dyDescent="0.25">
      <c r="A20" s="132" t="s">
        <v>340</v>
      </c>
      <c r="B20" s="133" t="s">
        <v>341</v>
      </c>
      <c r="C20" s="134" t="s">
        <v>420</v>
      </c>
      <c r="D20" s="132" t="s">
        <v>15</v>
      </c>
      <c r="E20" s="132" t="s">
        <v>391</v>
      </c>
      <c r="F20" s="132" t="s">
        <v>374</v>
      </c>
      <c r="G20" s="132" t="s">
        <v>253</v>
      </c>
      <c r="H20" s="132" t="s">
        <v>128</v>
      </c>
      <c r="I20" s="132" t="s">
        <v>128</v>
      </c>
      <c r="J20" s="132" t="s">
        <v>128</v>
      </c>
      <c r="K20" s="132" t="s">
        <v>128</v>
      </c>
      <c r="L20" s="132" t="s">
        <v>344</v>
      </c>
      <c r="M20" s="132" t="s">
        <v>19</v>
      </c>
      <c r="N20" s="132" t="s">
        <v>345</v>
      </c>
      <c r="O20" s="133" t="s">
        <v>405</v>
      </c>
      <c r="P20" s="136"/>
      <c r="Q20" s="136"/>
      <c r="R20" s="173">
        <v>-184382078</v>
      </c>
      <c r="S20" s="173">
        <v>467500000</v>
      </c>
      <c r="T20" s="173">
        <v>467500000</v>
      </c>
      <c r="U20" s="173">
        <v>467500000</v>
      </c>
    </row>
    <row r="21" spans="1:21" ht="22.5" x14ac:dyDescent="0.25">
      <c r="A21" s="143" t="s">
        <v>340</v>
      </c>
      <c r="B21" s="144" t="s">
        <v>341</v>
      </c>
      <c r="C21" s="145" t="s">
        <v>158</v>
      </c>
      <c r="D21" s="143" t="s">
        <v>150</v>
      </c>
      <c r="E21" s="143" t="s">
        <v>42</v>
      </c>
      <c r="F21" s="143" t="s">
        <v>343</v>
      </c>
      <c r="G21" s="143" t="s">
        <v>42</v>
      </c>
      <c r="H21" s="143" t="s">
        <v>42</v>
      </c>
      <c r="I21" s="143" t="s">
        <v>42</v>
      </c>
      <c r="J21" s="143"/>
      <c r="K21" s="143"/>
      <c r="L21" s="143" t="s">
        <v>344</v>
      </c>
      <c r="M21" s="143" t="s">
        <v>19</v>
      </c>
      <c r="N21" s="143" t="s">
        <v>345</v>
      </c>
      <c r="O21" s="148" t="s">
        <v>284</v>
      </c>
      <c r="P21" s="146"/>
      <c r="Q21" s="146"/>
      <c r="R21" s="177">
        <v>0</v>
      </c>
      <c r="S21" s="177">
        <v>0</v>
      </c>
      <c r="T21" s="177">
        <v>0</v>
      </c>
      <c r="U21" s="177">
        <v>0</v>
      </c>
    </row>
    <row r="22" spans="1:21" ht="22.5" x14ac:dyDescent="0.25">
      <c r="A22" s="143" t="s">
        <v>340</v>
      </c>
      <c r="B22" s="144" t="s">
        <v>341</v>
      </c>
      <c r="C22" s="145" t="s">
        <v>159</v>
      </c>
      <c r="D22" s="143" t="s">
        <v>150</v>
      </c>
      <c r="E22" s="143" t="s">
        <v>42</v>
      </c>
      <c r="F22" s="143" t="s">
        <v>343</v>
      </c>
      <c r="G22" s="143" t="s">
        <v>42</v>
      </c>
      <c r="H22" s="143" t="s">
        <v>42</v>
      </c>
      <c r="I22" s="143" t="s">
        <v>237</v>
      </c>
      <c r="J22" s="143"/>
      <c r="K22" s="143"/>
      <c r="L22" s="143" t="s">
        <v>344</v>
      </c>
      <c r="M22" s="143" t="s">
        <v>19</v>
      </c>
      <c r="N22" s="143" t="s">
        <v>345</v>
      </c>
      <c r="O22" s="144" t="s">
        <v>285</v>
      </c>
      <c r="P22" s="146"/>
      <c r="Q22" s="146"/>
      <c r="R22" s="177">
        <v>0</v>
      </c>
      <c r="S22" s="177">
        <v>0</v>
      </c>
      <c r="T22" s="177">
        <v>0</v>
      </c>
      <c r="U22" s="177">
        <v>0</v>
      </c>
    </row>
    <row r="23" spans="1:21" ht="22.5" x14ac:dyDescent="0.25">
      <c r="A23" s="143" t="s">
        <v>340</v>
      </c>
      <c r="B23" s="144" t="s">
        <v>341</v>
      </c>
      <c r="C23" s="145" t="s">
        <v>160</v>
      </c>
      <c r="D23" s="143" t="s">
        <v>150</v>
      </c>
      <c r="E23" s="143" t="s">
        <v>42</v>
      </c>
      <c r="F23" s="143" t="s">
        <v>343</v>
      </c>
      <c r="G23" s="143" t="s">
        <v>42</v>
      </c>
      <c r="H23" s="143" t="s">
        <v>42</v>
      </c>
      <c r="I23" s="143" t="s">
        <v>235</v>
      </c>
      <c r="J23" s="143"/>
      <c r="K23" s="143"/>
      <c r="L23" s="143" t="s">
        <v>344</v>
      </c>
      <c r="M23" s="143" t="s">
        <v>19</v>
      </c>
      <c r="N23" s="143" t="s">
        <v>345</v>
      </c>
      <c r="O23" s="144" t="s">
        <v>346</v>
      </c>
      <c r="P23" s="146"/>
      <c r="Q23" s="146"/>
      <c r="R23" s="177">
        <v>0</v>
      </c>
      <c r="S23" s="177">
        <v>0</v>
      </c>
      <c r="T23" s="177">
        <v>0</v>
      </c>
      <c r="U23" s="177">
        <v>0</v>
      </c>
    </row>
    <row r="24" spans="1:21" ht="22.5" x14ac:dyDescent="0.25">
      <c r="A24" s="143" t="s">
        <v>340</v>
      </c>
      <c r="B24" s="144" t="s">
        <v>341</v>
      </c>
      <c r="C24" s="145" t="s">
        <v>161</v>
      </c>
      <c r="D24" s="143" t="s">
        <v>150</v>
      </c>
      <c r="E24" s="143" t="s">
        <v>42</v>
      </c>
      <c r="F24" s="143" t="s">
        <v>343</v>
      </c>
      <c r="G24" s="143" t="s">
        <v>42</v>
      </c>
      <c r="H24" s="143" t="s">
        <v>235</v>
      </c>
      <c r="I24" s="143" t="s">
        <v>42</v>
      </c>
      <c r="J24" s="143"/>
      <c r="K24" s="143"/>
      <c r="L24" s="143" t="s">
        <v>344</v>
      </c>
      <c r="M24" s="143" t="s">
        <v>19</v>
      </c>
      <c r="N24" s="143" t="s">
        <v>345</v>
      </c>
      <c r="O24" s="144" t="s">
        <v>286</v>
      </c>
      <c r="P24" s="146"/>
      <c r="Q24" s="146"/>
      <c r="R24" s="177">
        <v>0</v>
      </c>
      <c r="S24" s="177">
        <v>0</v>
      </c>
      <c r="T24" s="177">
        <v>0</v>
      </c>
      <c r="U24" s="177">
        <v>0</v>
      </c>
    </row>
    <row r="25" spans="1:21" ht="22.5" x14ac:dyDescent="0.25">
      <c r="A25" s="143" t="s">
        <v>340</v>
      </c>
      <c r="B25" s="144" t="s">
        <v>341</v>
      </c>
      <c r="C25" s="145" t="s">
        <v>162</v>
      </c>
      <c r="D25" s="143" t="s">
        <v>150</v>
      </c>
      <c r="E25" s="143" t="s">
        <v>42</v>
      </c>
      <c r="F25" s="143" t="s">
        <v>343</v>
      </c>
      <c r="G25" s="143" t="s">
        <v>42</v>
      </c>
      <c r="H25" s="143" t="s">
        <v>235</v>
      </c>
      <c r="I25" s="143" t="s">
        <v>237</v>
      </c>
      <c r="J25" s="143"/>
      <c r="K25" s="143"/>
      <c r="L25" s="143" t="s">
        <v>344</v>
      </c>
      <c r="M25" s="143" t="s">
        <v>19</v>
      </c>
      <c r="N25" s="143" t="s">
        <v>345</v>
      </c>
      <c r="O25" s="144" t="s">
        <v>238</v>
      </c>
      <c r="P25" s="146"/>
      <c r="Q25" s="146"/>
      <c r="R25" s="177">
        <v>0</v>
      </c>
      <c r="S25" s="177">
        <v>0</v>
      </c>
      <c r="T25" s="177">
        <v>0</v>
      </c>
      <c r="U25" s="177">
        <v>0</v>
      </c>
    </row>
    <row r="26" spans="1:21" ht="22.5" x14ac:dyDescent="0.25">
      <c r="A26" s="143" t="s">
        <v>340</v>
      </c>
      <c r="B26" s="144" t="s">
        <v>341</v>
      </c>
      <c r="C26" s="145" t="s">
        <v>163</v>
      </c>
      <c r="D26" s="143" t="s">
        <v>150</v>
      </c>
      <c r="E26" s="143" t="s">
        <v>42</v>
      </c>
      <c r="F26" s="143" t="s">
        <v>343</v>
      </c>
      <c r="G26" s="143" t="s">
        <v>42</v>
      </c>
      <c r="H26" s="143" t="s">
        <v>239</v>
      </c>
      <c r="I26" s="143" t="s">
        <v>237</v>
      </c>
      <c r="J26" s="143"/>
      <c r="K26" s="143"/>
      <c r="L26" s="143" t="s">
        <v>344</v>
      </c>
      <c r="M26" s="143" t="s">
        <v>19</v>
      </c>
      <c r="N26" s="143" t="s">
        <v>345</v>
      </c>
      <c r="O26" s="144" t="s">
        <v>287</v>
      </c>
      <c r="P26" s="146"/>
      <c r="Q26" s="146"/>
      <c r="R26" s="177">
        <v>0</v>
      </c>
      <c r="S26" s="177">
        <v>0</v>
      </c>
      <c r="T26" s="177">
        <v>0</v>
      </c>
      <c r="U26" s="177">
        <v>0</v>
      </c>
    </row>
    <row r="27" spans="1:21" ht="22.5" x14ac:dyDescent="0.25">
      <c r="A27" s="143" t="s">
        <v>340</v>
      </c>
      <c r="B27" s="144" t="s">
        <v>341</v>
      </c>
      <c r="C27" s="145" t="s">
        <v>164</v>
      </c>
      <c r="D27" s="143" t="s">
        <v>150</v>
      </c>
      <c r="E27" s="143" t="s">
        <v>42</v>
      </c>
      <c r="F27" s="143" t="s">
        <v>343</v>
      </c>
      <c r="G27" s="143" t="s">
        <v>42</v>
      </c>
      <c r="H27" s="143" t="s">
        <v>239</v>
      </c>
      <c r="I27" s="143" t="s">
        <v>239</v>
      </c>
      <c r="J27" s="143"/>
      <c r="K27" s="143"/>
      <c r="L27" s="143" t="s">
        <v>344</v>
      </c>
      <c r="M27" s="143" t="s">
        <v>19</v>
      </c>
      <c r="N27" s="143" t="s">
        <v>345</v>
      </c>
      <c r="O27" s="144" t="s">
        <v>242</v>
      </c>
      <c r="P27" s="146"/>
      <c r="Q27" s="146"/>
      <c r="R27" s="177">
        <v>0</v>
      </c>
      <c r="S27" s="177">
        <v>0</v>
      </c>
      <c r="T27" s="177">
        <v>0</v>
      </c>
      <c r="U27" s="177">
        <v>0</v>
      </c>
    </row>
    <row r="28" spans="1:21" ht="22.5" x14ac:dyDescent="0.25">
      <c r="A28" s="143" t="s">
        <v>340</v>
      </c>
      <c r="B28" s="144" t="s">
        <v>341</v>
      </c>
      <c r="C28" s="145" t="s">
        <v>165</v>
      </c>
      <c r="D28" s="143" t="s">
        <v>150</v>
      </c>
      <c r="E28" s="143" t="s">
        <v>42</v>
      </c>
      <c r="F28" s="143" t="s">
        <v>343</v>
      </c>
      <c r="G28" s="143" t="s">
        <v>42</v>
      </c>
      <c r="H28" s="143" t="s">
        <v>239</v>
      </c>
      <c r="I28" s="143" t="s">
        <v>249</v>
      </c>
      <c r="J28" s="143"/>
      <c r="K28" s="143"/>
      <c r="L28" s="143" t="s">
        <v>344</v>
      </c>
      <c r="M28" s="143" t="s">
        <v>19</v>
      </c>
      <c r="N28" s="143" t="s">
        <v>345</v>
      </c>
      <c r="O28" s="144" t="s">
        <v>349</v>
      </c>
      <c r="P28" s="146"/>
      <c r="Q28" s="146"/>
      <c r="R28" s="177">
        <v>0</v>
      </c>
      <c r="S28" s="177">
        <v>0</v>
      </c>
      <c r="T28" s="177">
        <v>0</v>
      </c>
      <c r="U28" s="177">
        <v>0</v>
      </c>
    </row>
    <row r="29" spans="1:21" ht="22.5" x14ac:dyDescent="0.25">
      <c r="A29" s="143" t="s">
        <v>340</v>
      </c>
      <c r="B29" s="144" t="s">
        <v>341</v>
      </c>
      <c r="C29" s="145" t="s">
        <v>166</v>
      </c>
      <c r="D29" s="143" t="s">
        <v>150</v>
      </c>
      <c r="E29" s="143" t="s">
        <v>42</v>
      </c>
      <c r="F29" s="143" t="s">
        <v>343</v>
      </c>
      <c r="G29" s="143" t="s">
        <v>42</v>
      </c>
      <c r="H29" s="143" t="s">
        <v>239</v>
      </c>
      <c r="I29" s="143" t="s">
        <v>288</v>
      </c>
      <c r="J29" s="143"/>
      <c r="K29" s="143"/>
      <c r="L29" s="143" t="s">
        <v>344</v>
      </c>
      <c r="M29" s="143" t="s">
        <v>19</v>
      </c>
      <c r="N29" s="143" t="s">
        <v>345</v>
      </c>
      <c r="O29" s="144" t="s">
        <v>289</v>
      </c>
      <c r="P29" s="146"/>
      <c r="Q29" s="146"/>
      <c r="R29" s="177">
        <v>0</v>
      </c>
      <c r="S29" s="177">
        <v>0</v>
      </c>
      <c r="T29" s="177">
        <v>0</v>
      </c>
      <c r="U29" s="177">
        <v>0</v>
      </c>
    </row>
    <row r="30" spans="1:21" ht="22.5" x14ac:dyDescent="0.25">
      <c r="A30" s="143" t="s">
        <v>340</v>
      </c>
      <c r="B30" s="144" t="s">
        <v>341</v>
      </c>
      <c r="C30" s="145" t="s">
        <v>167</v>
      </c>
      <c r="D30" s="143" t="s">
        <v>150</v>
      </c>
      <c r="E30" s="143" t="s">
        <v>42</v>
      </c>
      <c r="F30" s="143" t="s">
        <v>343</v>
      </c>
      <c r="G30" s="143" t="s">
        <v>42</v>
      </c>
      <c r="H30" s="143" t="s">
        <v>239</v>
      </c>
      <c r="I30" s="143" t="s">
        <v>291</v>
      </c>
      <c r="J30" s="143"/>
      <c r="K30" s="143"/>
      <c r="L30" s="143" t="s">
        <v>344</v>
      </c>
      <c r="M30" s="143" t="s">
        <v>19</v>
      </c>
      <c r="N30" s="143" t="s">
        <v>345</v>
      </c>
      <c r="O30" s="144" t="s">
        <v>290</v>
      </c>
      <c r="P30" s="146"/>
      <c r="Q30" s="146"/>
      <c r="R30" s="177">
        <v>0</v>
      </c>
      <c r="S30" s="177">
        <v>0</v>
      </c>
      <c r="T30" s="177">
        <v>0</v>
      </c>
      <c r="U30" s="177">
        <v>0</v>
      </c>
    </row>
    <row r="31" spans="1:21" ht="22.5" x14ac:dyDescent="0.25">
      <c r="A31" s="143" t="s">
        <v>340</v>
      </c>
      <c r="B31" s="144" t="s">
        <v>341</v>
      </c>
      <c r="C31" s="145" t="s">
        <v>394</v>
      </c>
      <c r="D31" s="143" t="s">
        <v>150</v>
      </c>
      <c r="E31" s="143" t="s">
        <v>42</v>
      </c>
      <c r="F31" s="143" t="s">
        <v>343</v>
      </c>
      <c r="G31" s="143" t="s">
        <v>42</v>
      </c>
      <c r="H31" s="143" t="s">
        <v>239</v>
      </c>
      <c r="I31" s="143" t="s">
        <v>395</v>
      </c>
      <c r="J31" s="143"/>
      <c r="K31" s="143"/>
      <c r="L31" s="143" t="s">
        <v>344</v>
      </c>
      <c r="M31" s="143" t="s">
        <v>19</v>
      </c>
      <c r="N31" s="143" t="s">
        <v>345</v>
      </c>
      <c r="O31" s="144" t="s">
        <v>396</v>
      </c>
      <c r="P31" s="146"/>
      <c r="Q31" s="146"/>
      <c r="R31" s="177">
        <v>0</v>
      </c>
      <c r="S31" s="177">
        <v>0</v>
      </c>
      <c r="T31" s="177">
        <v>0</v>
      </c>
      <c r="U31" s="177">
        <v>0</v>
      </c>
    </row>
    <row r="32" spans="1:21" ht="22.5" x14ac:dyDescent="0.25">
      <c r="A32" s="143" t="s">
        <v>340</v>
      </c>
      <c r="B32" s="144" t="s">
        <v>341</v>
      </c>
      <c r="C32" s="145" t="s">
        <v>168</v>
      </c>
      <c r="D32" s="143" t="s">
        <v>150</v>
      </c>
      <c r="E32" s="143" t="s">
        <v>42</v>
      </c>
      <c r="F32" s="143" t="s">
        <v>343</v>
      </c>
      <c r="G32" s="143" t="s">
        <v>42</v>
      </c>
      <c r="H32" s="143" t="s">
        <v>239</v>
      </c>
      <c r="I32" s="143" t="s">
        <v>241</v>
      </c>
      <c r="J32" s="143"/>
      <c r="K32" s="143"/>
      <c r="L32" s="143" t="s">
        <v>344</v>
      </c>
      <c r="M32" s="143" t="s">
        <v>19</v>
      </c>
      <c r="N32" s="143" t="s">
        <v>345</v>
      </c>
      <c r="O32" s="144" t="s">
        <v>243</v>
      </c>
      <c r="P32" s="146"/>
      <c r="Q32" s="146"/>
      <c r="R32" s="177">
        <v>0</v>
      </c>
      <c r="S32" s="177">
        <v>0</v>
      </c>
      <c r="T32" s="177">
        <v>0</v>
      </c>
      <c r="U32" s="177">
        <v>0</v>
      </c>
    </row>
    <row r="33" spans="1:21" ht="22.5" x14ac:dyDescent="0.25">
      <c r="A33" s="143" t="s">
        <v>340</v>
      </c>
      <c r="B33" s="144" t="s">
        <v>341</v>
      </c>
      <c r="C33" s="145" t="s">
        <v>169</v>
      </c>
      <c r="D33" s="143" t="s">
        <v>150</v>
      </c>
      <c r="E33" s="143" t="s">
        <v>42</v>
      </c>
      <c r="F33" s="143" t="s">
        <v>343</v>
      </c>
      <c r="G33" s="143" t="s">
        <v>42</v>
      </c>
      <c r="H33" s="143" t="s">
        <v>244</v>
      </c>
      <c r="I33" s="143" t="s">
        <v>42</v>
      </c>
      <c r="J33" s="143"/>
      <c r="K33" s="143"/>
      <c r="L33" s="143" t="s">
        <v>344</v>
      </c>
      <c r="M33" s="143" t="s">
        <v>19</v>
      </c>
      <c r="N33" s="143" t="s">
        <v>345</v>
      </c>
      <c r="O33" s="144" t="s">
        <v>247</v>
      </c>
      <c r="P33" s="146"/>
      <c r="Q33" s="146"/>
      <c r="R33" s="177">
        <v>0</v>
      </c>
      <c r="S33" s="177">
        <v>0</v>
      </c>
      <c r="T33" s="177">
        <v>0</v>
      </c>
      <c r="U33" s="177">
        <v>0</v>
      </c>
    </row>
    <row r="34" spans="1:21" ht="22.5" x14ac:dyDescent="0.25">
      <c r="A34" s="143" t="s">
        <v>340</v>
      </c>
      <c r="B34" s="144" t="s">
        <v>341</v>
      </c>
      <c r="C34" s="145" t="s">
        <v>170</v>
      </c>
      <c r="D34" s="143" t="s">
        <v>150</v>
      </c>
      <c r="E34" s="143" t="s">
        <v>42</v>
      </c>
      <c r="F34" s="143" t="s">
        <v>343</v>
      </c>
      <c r="G34" s="143" t="s">
        <v>42</v>
      </c>
      <c r="H34" s="143" t="s">
        <v>244</v>
      </c>
      <c r="I34" s="143" t="s">
        <v>246</v>
      </c>
      <c r="J34" s="143"/>
      <c r="K34" s="143"/>
      <c r="L34" s="143" t="s">
        <v>344</v>
      </c>
      <c r="M34" s="143" t="s">
        <v>19</v>
      </c>
      <c r="N34" s="143" t="s">
        <v>345</v>
      </c>
      <c r="O34" s="144" t="s">
        <v>248</v>
      </c>
      <c r="P34" s="146"/>
      <c r="Q34" s="146"/>
      <c r="R34" s="177">
        <v>0</v>
      </c>
      <c r="S34" s="177">
        <v>0</v>
      </c>
      <c r="T34" s="177">
        <v>0</v>
      </c>
      <c r="U34" s="177">
        <v>0</v>
      </c>
    </row>
    <row r="35" spans="1:21" ht="22.5" x14ac:dyDescent="0.25">
      <c r="A35" s="143" t="s">
        <v>340</v>
      </c>
      <c r="B35" s="144" t="s">
        <v>341</v>
      </c>
      <c r="C35" s="145" t="s">
        <v>171</v>
      </c>
      <c r="D35" s="143" t="s">
        <v>150</v>
      </c>
      <c r="E35" s="143" t="s">
        <v>42</v>
      </c>
      <c r="F35" s="143" t="s">
        <v>343</v>
      </c>
      <c r="G35" s="143" t="s">
        <v>237</v>
      </c>
      <c r="H35" s="143" t="s">
        <v>134</v>
      </c>
      <c r="I35" s="143"/>
      <c r="J35" s="143"/>
      <c r="K35" s="143"/>
      <c r="L35" s="143" t="s">
        <v>344</v>
      </c>
      <c r="M35" s="143" t="s">
        <v>19</v>
      </c>
      <c r="N35" s="143" t="s">
        <v>345</v>
      </c>
      <c r="O35" s="144" t="s">
        <v>26</v>
      </c>
      <c r="P35" s="146"/>
      <c r="Q35" s="146"/>
      <c r="R35" s="177">
        <v>0</v>
      </c>
      <c r="S35" s="177">
        <v>0</v>
      </c>
      <c r="T35" s="177">
        <v>0</v>
      </c>
      <c r="U35" s="177">
        <v>0</v>
      </c>
    </row>
    <row r="36" spans="1:21" ht="22.5" x14ac:dyDescent="0.25">
      <c r="A36" s="143" t="s">
        <v>340</v>
      </c>
      <c r="B36" s="144" t="s">
        <v>341</v>
      </c>
      <c r="C36" s="145" t="s">
        <v>172</v>
      </c>
      <c r="D36" s="143" t="s">
        <v>150</v>
      </c>
      <c r="E36" s="143" t="s">
        <v>42</v>
      </c>
      <c r="F36" s="143" t="s">
        <v>343</v>
      </c>
      <c r="G36" s="143" t="s">
        <v>237</v>
      </c>
      <c r="H36" s="143" t="s">
        <v>249</v>
      </c>
      <c r="I36" s="143"/>
      <c r="J36" s="143"/>
      <c r="K36" s="143"/>
      <c r="L36" s="143" t="s">
        <v>344</v>
      </c>
      <c r="M36" s="143" t="s">
        <v>19</v>
      </c>
      <c r="N36" s="143" t="s">
        <v>345</v>
      </c>
      <c r="O36" s="144" t="s">
        <v>250</v>
      </c>
      <c r="P36" s="146"/>
      <c r="Q36" s="146"/>
      <c r="R36" s="177">
        <v>0</v>
      </c>
      <c r="S36" s="177">
        <v>0</v>
      </c>
      <c r="T36" s="177">
        <v>0</v>
      </c>
      <c r="U36" s="177">
        <v>0</v>
      </c>
    </row>
    <row r="37" spans="1:21" ht="22.5" x14ac:dyDescent="0.25">
      <c r="A37" s="143" t="s">
        <v>340</v>
      </c>
      <c r="B37" s="144" t="s">
        <v>341</v>
      </c>
      <c r="C37" s="145" t="s">
        <v>173</v>
      </c>
      <c r="D37" s="143" t="s">
        <v>150</v>
      </c>
      <c r="E37" s="143" t="s">
        <v>42</v>
      </c>
      <c r="F37" s="143" t="s">
        <v>343</v>
      </c>
      <c r="G37" s="143" t="s">
        <v>239</v>
      </c>
      <c r="H37" s="143" t="s">
        <v>42</v>
      </c>
      <c r="I37" s="143" t="s">
        <v>42</v>
      </c>
      <c r="J37" s="143"/>
      <c r="K37" s="143"/>
      <c r="L37" s="143" t="s">
        <v>344</v>
      </c>
      <c r="M37" s="143" t="s">
        <v>19</v>
      </c>
      <c r="N37" s="143" t="s">
        <v>345</v>
      </c>
      <c r="O37" s="144" t="s">
        <v>292</v>
      </c>
      <c r="P37" s="146"/>
      <c r="Q37" s="146"/>
      <c r="R37" s="177">
        <v>0</v>
      </c>
      <c r="S37" s="177">
        <v>0</v>
      </c>
      <c r="T37" s="177">
        <v>0</v>
      </c>
      <c r="U37" s="177">
        <v>0</v>
      </c>
    </row>
    <row r="38" spans="1:21" ht="22.5" x14ac:dyDescent="0.25">
      <c r="A38" s="143" t="s">
        <v>340</v>
      </c>
      <c r="B38" s="144" t="s">
        <v>341</v>
      </c>
      <c r="C38" s="145" t="s">
        <v>174</v>
      </c>
      <c r="D38" s="143" t="s">
        <v>150</v>
      </c>
      <c r="E38" s="143" t="s">
        <v>42</v>
      </c>
      <c r="F38" s="143" t="s">
        <v>343</v>
      </c>
      <c r="G38" s="143" t="s">
        <v>239</v>
      </c>
      <c r="H38" s="143" t="s">
        <v>42</v>
      </c>
      <c r="I38" s="143" t="s">
        <v>246</v>
      </c>
      <c r="J38" s="143"/>
      <c r="K38" s="143"/>
      <c r="L38" s="143" t="s">
        <v>344</v>
      </c>
      <c r="M38" s="143" t="s">
        <v>19</v>
      </c>
      <c r="N38" s="143" t="s">
        <v>345</v>
      </c>
      <c r="O38" s="144" t="s">
        <v>293</v>
      </c>
      <c r="P38" s="146"/>
      <c r="Q38" s="146"/>
      <c r="R38" s="177">
        <v>0</v>
      </c>
      <c r="S38" s="177">
        <v>0</v>
      </c>
      <c r="T38" s="177">
        <v>0</v>
      </c>
      <c r="U38" s="177">
        <v>0</v>
      </c>
    </row>
    <row r="39" spans="1:21" ht="22.5" x14ac:dyDescent="0.25">
      <c r="A39" s="143" t="s">
        <v>340</v>
      </c>
      <c r="B39" s="144" t="s">
        <v>341</v>
      </c>
      <c r="C39" s="145" t="s">
        <v>175</v>
      </c>
      <c r="D39" s="143" t="s">
        <v>150</v>
      </c>
      <c r="E39" s="143" t="s">
        <v>42</v>
      </c>
      <c r="F39" s="143" t="s">
        <v>343</v>
      </c>
      <c r="G39" s="143" t="s">
        <v>239</v>
      </c>
      <c r="H39" s="143" t="s">
        <v>42</v>
      </c>
      <c r="I39" s="143" t="s">
        <v>235</v>
      </c>
      <c r="J39" s="143"/>
      <c r="K39" s="143"/>
      <c r="L39" s="143" t="s">
        <v>344</v>
      </c>
      <c r="M39" s="143" t="s">
        <v>19</v>
      </c>
      <c r="N39" s="143" t="s">
        <v>345</v>
      </c>
      <c r="O39" s="144" t="s">
        <v>294</v>
      </c>
      <c r="P39" s="146"/>
      <c r="Q39" s="146"/>
      <c r="R39" s="177">
        <v>0</v>
      </c>
      <c r="S39" s="177">
        <v>0</v>
      </c>
      <c r="T39" s="177">
        <v>0</v>
      </c>
      <c r="U39" s="177">
        <v>0</v>
      </c>
    </row>
    <row r="40" spans="1:21" ht="45" x14ac:dyDescent="0.25">
      <c r="A40" s="143" t="s">
        <v>340</v>
      </c>
      <c r="B40" s="144" t="s">
        <v>341</v>
      </c>
      <c r="C40" s="145" t="s">
        <v>176</v>
      </c>
      <c r="D40" s="143" t="s">
        <v>150</v>
      </c>
      <c r="E40" s="143" t="s">
        <v>42</v>
      </c>
      <c r="F40" s="143" t="s">
        <v>343</v>
      </c>
      <c r="G40" s="143" t="s">
        <v>239</v>
      </c>
      <c r="H40" s="143" t="s">
        <v>42</v>
      </c>
      <c r="I40" s="143" t="s">
        <v>239</v>
      </c>
      <c r="J40" s="143"/>
      <c r="K40" s="143"/>
      <c r="L40" s="143" t="s">
        <v>344</v>
      </c>
      <c r="M40" s="143" t="s">
        <v>19</v>
      </c>
      <c r="N40" s="143" t="s">
        <v>345</v>
      </c>
      <c r="O40" s="144" t="s">
        <v>295</v>
      </c>
      <c r="P40" s="146"/>
      <c r="Q40" s="146"/>
      <c r="R40" s="177">
        <v>0</v>
      </c>
      <c r="S40" s="177">
        <v>0</v>
      </c>
      <c r="T40" s="177">
        <v>0</v>
      </c>
      <c r="U40" s="177">
        <v>0</v>
      </c>
    </row>
    <row r="41" spans="1:21" ht="22.5" x14ac:dyDescent="0.25">
      <c r="A41" s="143" t="s">
        <v>340</v>
      </c>
      <c r="B41" s="144" t="s">
        <v>341</v>
      </c>
      <c r="C41" s="145" t="s">
        <v>177</v>
      </c>
      <c r="D41" s="143" t="s">
        <v>150</v>
      </c>
      <c r="E41" s="143" t="s">
        <v>42</v>
      </c>
      <c r="F41" s="143" t="s">
        <v>343</v>
      </c>
      <c r="G41" s="143" t="s">
        <v>239</v>
      </c>
      <c r="H41" s="143" t="s">
        <v>237</v>
      </c>
      <c r="I41" s="143" t="s">
        <v>237</v>
      </c>
      <c r="J41" s="143"/>
      <c r="K41" s="143"/>
      <c r="L41" s="143" t="s">
        <v>344</v>
      </c>
      <c r="M41" s="143" t="s">
        <v>19</v>
      </c>
      <c r="N41" s="143" t="s">
        <v>345</v>
      </c>
      <c r="O41" s="144" t="s">
        <v>296</v>
      </c>
      <c r="P41" s="146"/>
      <c r="Q41" s="146"/>
      <c r="R41" s="177">
        <v>0</v>
      </c>
      <c r="S41" s="177">
        <v>0</v>
      </c>
      <c r="T41" s="177">
        <v>0</v>
      </c>
      <c r="U41" s="177">
        <v>0</v>
      </c>
    </row>
    <row r="42" spans="1:21" ht="22.5" x14ac:dyDescent="0.25">
      <c r="A42" s="143" t="s">
        <v>340</v>
      </c>
      <c r="B42" s="144" t="s">
        <v>341</v>
      </c>
      <c r="C42" s="145" t="s">
        <v>178</v>
      </c>
      <c r="D42" s="143" t="s">
        <v>150</v>
      </c>
      <c r="E42" s="143" t="s">
        <v>42</v>
      </c>
      <c r="F42" s="143" t="s">
        <v>343</v>
      </c>
      <c r="G42" s="143" t="s">
        <v>239</v>
      </c>
      <c r="H42" s="143" t="s">
        <v>237</v>
      </c>
      <c r="I42" s="143" t="s">
        <v>246</v>
      </c>
      <c r="J42" s="143"/>
      <c r="K42" s="143"/>
      <c r="L42" s="143" t="s">
        <v>344</v>
      </c>
      <c r="M42" s="143" t="s">
        <v>19</v>
      </c>
      <c r="N42" s="143" t="s">
        <v>345</v>
      </c>
      <c r="O42" s="144" t="s">
        <v>254</v>
      </c>
      <c r="P42" s="146"/>
      <c r="Q42" s="146"/>
      <c r="R42" s="177">
        <v>0</v>
      </c>
      <c r="S42" s="177">
        <v>0</v>
      </c>
      <c r="T42" s="177">
        <v>0</v>
      </c>
      <c r="U42" s="177">
        <v>0</v>
      </c>
    </row>
    <row r="43" spans="1:21" ht="22.5" x14ac:dyDescent="0.25">
      <c r="A43" s="143" t="s">
        <v>340</v>
      </c>
      <c r="B43" s="144" t="s">
        <v>341</v>
      </c>
      <c r="C43" s="145" t="s">
        <v>179</v>
      </c>
      <c r="D43" s="143" t="s">
        <v>150</v>
      </c>
      <c r="E43" s="143" t="s">
        <v>42</v>
      </c>
      <c r="F43" s="143" t="s">
        <v>343</v>
      </c>
      <c r="G43" s="143" t="s">
        <v>239</v>
      </c>
      <c r="H43" s="143" t="s">
        <v>252</v>
      </c>
      <c r="I43" s="143"/>
      <c r="J43" s="143"/>
      <c r="K43" s="143"/>
      <c r="L43" s="143" t="s">
        <v>344</v>
      </c>
      <c r="M43" s="143" t="s">
        <v>19</v>
      </c>
      <c r="N43" s="143" t="s">
        <v>345</v>
      </c>
      <c r="O43" s="144" t="s">
        <v>255</v>
      </c>
      <c r="P43" s="146"/>
      <c r="Q43" s="146"/>
      <c r="R43" s="177">
        <v>0</v>
      </c>
      <c r="S43" s="177">
        <v>0</v>
      </c>
      <c r="T43" s="177">
        <v>0</v>
      </c>
      <c r="U43" s="177">
        <v>0</v>
      </c>
    </row>
    <row r="44" spans="1:21" ht="22.5" x14ac:dyDescent="0.25">
      <c r="A44" s="143" t="s">
        <v>340</v>
      </c>
      <c r="B44" s="144" t="s">
        <v>341</v>
      </c>
      <c r="C44" s="145" t="s">
        <v>180</v>
      </c>
      <c r="D44" s="143" t="s">
        <v>150</v>
      </c>
      <c r="E44" s="143" t="s">
        <v>42</v>
      </c>
      <c r="F44" s="143" t="s">
        <v>343</v>
      </c>
      <c r="G44" s="143" t="s">
        <v>239</v>
      </c>
      <c r="H44" s="143" t="s">
        <v>253</v>
      </c>
      <c r="I44" s="143"/>
      <c r="J44" s="143"/>
      <c r="K44" s="143"/>
      <c r="L44" s="143" t="s">
        <v>344</v>
      </c>
      <c r="M44" s="143" t="s">
        <v>19</v>
      </c>
      <c r="N44" s="143" t="s">
        <v>345</v>
      </c>
      <c r="O44" s="144" t="s">
        <v>256</v>
      </c>
      <c r="P44" s="146"/>
      <c r="Q44" s="146"/>
      <c r="R44" s="177">
        <v>0</v>
      </c>
      <c r="S44" s="177">
        <v>0</v>
      </c>
      <c r="T44" s="177">
        <v>0</v>
      </c>
      <c r="U44" s="177">
        <v>0</v>
      </c>
    </row>
    <row r="45" spans="1:21" ht="22.5" x14ac:dyDescent="0.25">
      <c r="A45" s="143" t="s">
        <v>340</v>
      </c>
      <c r="B45" s="144" t="s">
        <v>341</v>
      </c>
      <c r="C45" s="145" t="s">
        <v>184</v>
      </c>
      <c r="D45" s="143" t="s">
        <v>150</v>
      </c>
      <c r="E45" s="143" t="s">
        <v>237</v>
      </c>
      <c r="F45" s="143" t="s">
        <v>343</v>
      </c>
      <c r="G45" s="143" t="s">
        <v>246</v>
      </c>
      <c r="H45" s="143" t="s">
        <v>258</v>
      </c>
      <c r="I45" s="143" t="s">
        <v>260</v>
      </c>
      <c r="J45" s="143"/>
      <c r="K45" s="143"/>
      <c r="L45" s="143" t="s">
        <v>344</v>
      </c>
      <c r="M45" s="143" t="s">
        <v>19</v>
      </c>
      <c r="N45" s="143" t="s">
        <v>345</v>
      </c>
      <c r="O45" s="144" t="s">
        <v>264</v>
      </c>
      <c r="P45" s="146"/>
      <c r="Q45" s="146"/>
      <c r="R45" s="177">
        <v>0</v>
      </c>
      <c r="S45" s="177">
        <v>0</v>
      </c>
      <c r="T45" s="177">
        <v>0</v>
      </c>
      <c r="U45" s="177">
        <v>0</v>
      </c>
    </row>
    <row r="46" spans="1:21" ht="22.5" x14ac:dyDescent="0.25">
      <c r="A46" s="143" t="s">
        <v>340</v>
      </c>
      <c r="B46" s="144" t="s">
        <v>341</v>
      </c>
      <c r="C46" s="145" t="s">
        <v>192</v>
      </c>
      <c r="D46" s="143" t="s">
        <v>150</v>
      </c>
      <c r="E46" s="143" t="s">
        <v>237</v>
      </c>
      <c r="F46" s="143" t="s">
        <v>343</v>
      </c>
      <c r="G46" s="143" t="s">
        <v>235</v>
      </c>
      <c r="H46" s="143" t="s">
        <v>237</v>
      </c>
      <c r="I46" s="143" t="s">
        <v>237</v>
      </c>
      <c r="J46" s="143"/>
      <c r="K46" s="143"/>
      <c r="L46" s="143" t="s">
        <v>344</v>
      </c>
      <c r="M46" s="143" t="s">
        <v>19</v>
      </c>
      <c r="N46" s="143" t="s">
        <v>345</v>
      </c>
      <c r="O46" s="144" t="s">
        <v>265</v>
      </c>
      <c r="P46" s="146"/>
      <c r="Q46" s="146"/>
      <c r="R46" s="177">
        <v>0</v>
      </c>
      <c r="S46" s="177">
        <v>0</v>
      </c>
      <c r="T46" s="177">
        <v>0</v>
      </c>
      <c r="U46" s="177">
        <v>0</v>
      </c>
    </row>
    <row r="47" spans="1:21" ht="22.5" x14ac:dyDescent="0.25">
      <c r="A47" s="143" t="s">
        <v>340</v>
      </c>
      <c r="B47" s="144" t="s">
        <v>341</v>
      </c>
      <c r="C47" s="145" t="s">
        <v>196</v>
      </c>
      <c r="D47" s="143" t="s">
        <v>150</v>
      </c>
      <c r="E47" s="143" t="s">
        <v>237</v>
      </c>
      <c r="F47" s="143" t="s">
        <v>343</v>
      </c>
      <c r="G47" s="143" t="s">
        <v>235</v>
      </c>
      <c r="H47" s="143" t="s">
        <v>235</v>
      </c>
      <c r="I47" s="143" t="s">
        <v>42</v>
      </c>
      <c r="J47" s="143"/>
      <c r="K47" s="143"/>
      <c r="L47" s="143" t="s">
        <v>344</v>
      </c>
      <c r="M47" s="143" t="s">
        <v>19</v>
      </c>
      <c r="N47" s="143" t="s">
        <v>345</v>
      </c>
      <c r="O47" s="144" t="s">
        <v>136</v>
      </c>
      <c r="P47" s="146"/>
      <c r="Q47" s="146"/>
      <c r="R47" s="177">
        <v>0</v>
      </c>
      <c r="S47" s="177">
        <v>0</v>
      </c>
      <c r="T47" s="177">
        <v>0</v>
      </c>
      <c r="U47" s="177">
        <v>0</v>
      </c>
    </row>
    <row r="48" spans="1:21" ht="22.5" x14ac:dyDescent="0.25">
      <c r="A48" s="143" t="s">
        <v>340</v>
      </c>
      <c r="B48" s="144" t="s">
        <v>341</v>
      </c>
      <c r="C48" s="145" t="s">
        <v>197</v>
      </c>
      <c r="D48" s="143" t="s">
        <v>150</v>
      </c>
      <c r="E48" s="143" t="s">
        <v>237</v>
      </c>
      <c r="F48" s="143" t="s">
        <v>343</v>
      </c>
      <c r="G48" s="143" t="s">
        <v>235</v>
      </c>
      <c r="H48" s="143" t="s">
        <v>235</v>
      </c>
      <c r="I48" s="143" t="s">
        <v>288</v>
      </c>
      <c r="J48" s="143"/>
      <c r="K48" s="143"/>
      <c r="L48" s="143" t="s">
        <v>344</v>
      </c>
      <c r="M48" s="143" t="s">
        <v>19</v>
      </c>
      <c r="N48" s="143" t="s">
        <v>345</v>
      </c>
      <c r="O48" s="144" t="s">
        <v>137</v>
      </c>
      <c r="P48" s="146"/>
      <c r="Q48" s="146"/>
      <c r="R48" s="177">
        <v>-1</v>
      </c>
      <c r="S48" s="177">
        <v>0</v>
      </c>
      <c r="T48" s="177">
        <v>0</v>
      </c>
      <c r="U48" s="177">
        <v>0</v>
      </c>
    </row>
    <row r="49" spans="1:21" ht="22.5" x14ac:dyDescent="0.25">
      <c r="A49" s="143" t="s">
        <v>340</v>
      </c>
      <c r="B49" s="144" t="s">
        <v>341</v>
      </c>
      <c r="C49" s="145" t="s">
        <v>198</v>
      </c>
      <c r="D49" s="143" t="s">
        <v>150</v>
      </c>
      <c r="E49" s="143" t="s">
        <v>237</v>
      </c>
      <c r="F49" s="143" t="s">
        <v>343</v>
      </c>
      <c r="G49" s="143" t="s">
        <v>235</v>
      </c>
      <c r="H49" s="143" t="s">
        <v>235</v>
      </c>
      <c r="I49" s="143" t="s">
        <v>360</v>
      </c>
      <c r="J49" s="143"/>
      <c r="K49" s="143"/>
      <c r="L49" s="143" t="s">
        <v>344</v>
      </c>
      <c r="M49" s="143" t="s">
        <v>19</v>
      </c>
      <c r="N49" s="143" t="s">
        <v>345</v>
      </c>
      <c r="O49" s="144" t="s">
        <v>138</v>
      </c>
      <c r="P49" s="146"/>
      <c r="Q49" s="146"/>
      <c r="R49" s="177">
        <v>-1384</v>
      </c>
      <c r="S49" s="177">
        <v>0</v>
      </c>
      <c r="T49" s="177">
        <v>0</v>
      </c>
      <c r="U49" s="177">
        <v>0</v>
      </c>
    </row>
    <row r="50" spans="1:21" ht="22.5" x14ac:dyDescent="0.25">
      <c r="A50" s="143" t="s">
        <v>340</v>
      </c>
      <c r="B50" s="144" t="s">
        <v>341</v>
      </c>
      <c r="C50" s="145" t="s">
        <v>199</v>
      </c>
      <c r="D50" s="143" t="s">
        <v>150</v>
      </c>
      <c r="E50" s="143" t="s">
        <v>237</v>
      </c>
      <c r="F50" s="143" t="s">
        <v>343</v>
      </c>
      <c r="G50" s="143" t="s">
        <v>235</v>
      </c>
      <c r="H50" s="143" t="s">
        <v>235</v>
      </c>
      <c r="I50" s="143" t="s">
        <v>361</v>
      </c>
      <c r="J50" s="143"/>
      <c r="K50" s="143"/>
      <c r="L50" s="143" t="s">
        <v>344</v>
      </c>
      <c r="M50" s="143" t="s">
        <v>19</v>
      </c>
      <c r="N50" s="143" t="s">
        <v>345</v>
      </c>
      <c r="O50" s="144" t="s">
        <v>139</v>
      </c>
      <c r="P50" s="146"/>
      <c r="Q50" s="146"/>
      <c r="R50" s="177">
        <v>-491297</v>
      </c>
      <c r="S50" s="177">
        <v>0</v>
      </c>
      <c r="T50" s="177">
        <v>0</v>
      </c>
      <c r="U50" s="177">
        <v>0</v>
      </c>
    </row>
    <row r="51" spans="1:21" ht="22.5" x14ac:dyDescent="0.25">
      <c r="A51" s="143" t="s">
        <v>340</v>
      </c>
      <c r="B51" s="144" t="s">
        <v>341</v>
      </c>
      <c r="C51" s="145" t="s">
        <v>200</v>
      </c>
      <c r="D51" s="143" t="s">
        <v>150</v>
      </c>
      <c r="E51" s="143" t="s">
        <v>237</v>
      </c>
      <c r="F51" s="143" t="s">
        <v>343</v>
      </c>
      <c r="G51" s="143" t="s">
        <v>235</v>
      </c>
      <c r="H51" s="143" t="s">
        <v>235</v>
      </c>
      <c r="I51" s="143" t="s">
        <v>362</v>
      </c>
      <c r="J51" s="143"/>
      <c r="K51" s="143"/>
      <c r="L51" s="143" t="s">
        <v>344</v>
      </c>
      <c r="M51" s="143" t="s">
        <v>19</v>
      </c>
      <c r="N51" s="143" t="s">
        <v>345</v>
      </c>
      <c r="O51" s="144" t="s">
        <v>269</v>
      </c>
      <c r="P51" s="146"/>
      <c r="Q51" s="146"/>
      <c r="R51" s="177">
        <v>-841</v>
      </c>
      <c r="S51" s="177">
        <v>0</v>
      </c>
      <c r="T51" s="177">
        <v>0</v>
      </c>
      <c r="U51" s="177">
        <v>0</v>
      </c>
    </row>
    <row r="52" spans="1:21" ht="22.5" x14ac:dyDescent="0.25">
      <c r="A52" s="143" t="s">
        <v>340</v>
      </c>
      <c r="B52" s="144" t="s">
        <v>341</v>
      </c>
      <c r="C52" s="145" t="s">
        <v>203</v>
      </c>
      <c r="D52" s="143" t="s">
        <v>150</v>
      </c>
      <c r="E52" s="143" t="s">
        <v>237</v>
      </c>
      <c r="F52" s="143" t="s">
        <v>343</v>
      </c>
      <c r="G52" s="143" t="s">
        <v>235</v>
      </c>
      <c r="H52" s="143" t="s">
        <v>239</v>
      </c>
      <c r="I52" s="143" t="s">
        <v>42</v>
      </c>
      <c r="J52" s="143"/>
      <c r="K52" s="143"/>
      <c r="L52" s="143" t="s">
        <v>344</v>
      </c>
      <c r="M52" s="143" t="s">
        <v>19</v>
      </c>
      <c r="N52" s="143" t="s">
        <v>345</v>
      </c>
      <c r="O52" s="144" t="s">
        <v>141</v>
      </c>
      <c r="P52" s="146"/>
      <c r="Q52" s="146"/>
      <c r="R52" s="177">
        <v>0</v>
      </c>
      <c r="S52" s="177">
        <v>0</v>
      </c>
      <c r="T52" s="177">
        <v>0</v>
      </c>
      <c r="U52" s="177">
        <v>0</v>
      </c>
    </row>
    <row r="53" spans="1:21" ht="22.5" x14ac:dyDescent="0.25">
      <c r="A53" s="143" t="s">
        <v>340</v>
      </c>
      <c r="B53" s="144" t="s">
        <v>341</v>
      </c>
      <c r="C53" s="145" t="s">
        <v>204</v>
      </c>
      <c r="D53" s="143" t="s">
        <v>150</v>
      </c>
      <c r="E53" s="143" t="s">
        <v>237</v>
      </c>
      <c r="F53" s="143" t="s">
        <v>343</v>
      </c>
      <c r="G53" s="143" t="s">
        <v>235</v>
      </c>
      <c r="H53" s="143" t="s">
        <v>239</v>
      </c>
      <c r="I53" s="143" t="s">
        <v>237</v>
      </c>
      <c r="J53" s="143"/>
      <c r="K53" s="143"/>
      <c r="L53" s="143" t="s">
        <v>344</v>
      </c>
      <c r="M53" s="143" t="s">
        <v>19</v>
      </c>
      <c r="N53" s="143" t="s">
        <v>345</v>
      </c>
      <c r="O53" s="144" t="s">
        <v>142</v>
      </c>
      <c r="P53" s="146"/>
      <c r="Q53" s="146"/>
      <c r="R53" s="177">
        <v>-1840096</v>
      </c>
      <c r="S53" s="177">
        <v>58000</v>
      </c>
      <c r="T53" s="177">
        <v>58000</v>
      </c>
      <c r="U53" s="177">
        <v>58000</v>
      </c>
    </row>
    <row r="54" spans="1:21" ht="22.5" x14ac:dyDescent="0.25">
      <c r="A54" s="143" t="s">
        <v>340</v>
      </c>
      <c r="B54" s="144" t="s">
        <v>341</v>
      </c>
      <c r="C54" s="145" t="s">
        <v>205</v>
      </c>
      <c r="D54" s="143" t="s">
        <v>150</v>
      </c>
      <c r="E54" s="143" t="s">
        <v>237</v>
      </c>
      <c r="F54" s="143" t="s">
        <v>343</v>
      </c>
      <c r="G54" s="143" t="s">
        <v>235</v>
      </c>
      <c r="H54" s="143" t="s">
        <v>239</v>
      </c>
      <c r="I54" s="143" t="s">
        <v>252</v>
      </c>
      <c r="J54" s="143"/>
      <c r="K54" s="143"/>
      <c r="L54" s="143" t="s">
        <v>344</v>
      </c>
      <c r="M54" s="143" t="s">
        <v>19</v>
      </c>
      <c r="N54" s="143" t="s">
        <v>345</v>
      </c>
      <c r="O54" s="144" t="s">
        <v>143</v>
      </c>
      <c r="P54" s="146"/>
      <c r="Q54" s="146"/>
      <c r="R54" s="177">
        <v>-4375000</v>
      </c>
      <c r="S54" s="177">
        <v>0</v>
      </c>
      <c r="T54" s="177">
        <v>0</v>
      </c>
      <c r="U54" s="177">
        <v>0</v>
      </c>
    </row>
    <row r="55" spans="1:21" ht="22.5" x14ac:dyDescent="0.25">
      <c r="A55" s="143" t="s">
        <v>340</v>
      </c>
      <c r="B55" s="144" t="s">
        <v>341</v>
      </c>
      <c r="C55" s="145" t="s">
        <v>206</v>
      </c>
      <c r="D55" s="143" t="s">
        <v>150</v>
      </c>
      <c r="E55" s="143" t="s">
        <v>237</v>
      </c>
      <c r="F55" s="143" t="s">
        <v>343</v>
      </c>
      <c r="G55" s="143" t="s">
        <v>235</v>
      </c>
      <c r="H55" s="143" t="s">
        <v>239</v>
      </c>
      <c r="I55" s="143" t="s">
        <v>259</v>
      </c>
      <c r="J55" s="143"/>
      <c r="K55" s="143"/>
      <c r="L55" s="143" t="s">
        <v>344</v>
      </c>
      <c r="M55" s="143" t="s">
        <v>19</v>
      </c>
      <c r="N55" s="143" t="s">
        <v>345</v>
      </c>
      <c r="O55" s="144" t="s">
        <v>144</v>
      </c>
      <c r="P55" s="146"/>
      <c r="Q55" s="146"/>
      <c r="R55" s="177">
        <v>0</v>
      </c>
      <c r="S55" s="177">
        <v>0</v>
      </c>
      <c r="T55" s="177">
        <v>0</v>
      </c>
      <c r="U55" s="177">
        <v>0</v>
      </c>
    </row>
    <row r="56" spans="1:21" ht="22.5" x14ac:dyDescent="0.25">
      <c r="A56" s="143" t="s">
        <v>340</v>
      </c>
      <c r="B56" s="144" t="s">
        <v>341</v>
      </c>
      <c r="C56" s="145" t="s">
        <v>207</v>
      </c>
      <c r="D56" s="143" t="s">
        <v>150</v>
      </c>
      <c r="E56" s="143" t="s">
        <v>237</v>
      </c>
      <c r="F56" s="143" t="s">
        <v>343</v>
      </c>
      <c r="G56" s="143" t="s">
        <v>235</v>
      </c>
      <c r="H56" s="143" t="s">
        <v>239</v>
      </c>
      <c r="I56" s="143" t="s">
        <v>244</v>
      </c>
      <c r="J56" s="143"/>
      <c r="K56" s="143"/>
      <c r="L56" s="143" t="s">
        <v>344</v>
      </c>
      <c r="M56" s="143" t="s">
        <v>19</v>
      </c>
      <c r="N56" s="143" t="s">
        <v>345</v>
      </c>
      <c r="O56" s="144" t="s">
        <v>145</v>
      </c>
      <c r="P56" s="146"/>
      <c r="Q56" s="146"/>
      <c r="R56" s="177">
        <v>0</v>
      </c>
      <c r="S56" s="177">
        <v>0</v>
      </c>
      <c r="T56" s="177">
        <v>0</v>
      </c>
      <c r="U56" s="177">
        <v>0</v>
      </c>
    </row>
    <row r="57" spans="1:21" ht="22.5" x14ac:dyDescent="0.25">
      <c r="A57" s="143" t="s">
        <v>340</v>
      </c>
      <c r="B57" s="144" t="s">
        <v>341</v>
      </c>
      <c r="C57" s="145" t="s">
        <v>208</v>
      </c>
      <c r="D57" s="143" t="s">
        <v>150</v>
      </c>
      <c r="E57" s="143" t="s">
        <v>237</v>
      </c>
      <c r="F57" s="143" t="s">
        <v>343</v>
      </c>
      <c r="G57" s="143" t="s">
        <v>235</v>
      </c>
      <c r="H57" s="143" t="s">
        <v>239</v>
      </c>
      <c r="I57" s="143" t="s">
        <v>363</v>
      </c>
      <c r="J57" s="143"/>
      <c r="K57" s="143"/>
      <c r="L57" s="143" t="s">
        <v>344</v>
      </c>
      <c r="M57" s="143" t="s">
        <v>19</v>
      </c>
      <c r="N57" s="143" t="s">
        <v>345</v>
      </c>
      <c r="O57" s="144" t="s">
        <v>146</v>
      </c>
      <c r="P57" s="146"/>
      <c r="Q57" s="146"/>
      <c r="R57" s="177">
        <v>0</v>
      </c>
      <c r="S57" s="177">
        <v>0</v>
      </c>
      <c r="T57" s="177">
        <v>0</v>
      </c>
      <c r="U57" s="177">
        <v>0</v>
      </c>
    </row>
    <row r="58" spans="1:21" ht="22.5" x14ac:dyDescent="0.25">
      <c r="A58" s="143" t="s">
        <v>340</v>
      </c>
      <c r="B58" s="144" t="s">
        <v>341</v>
      </c>
      <c r="C58" s="145" t="s">
        <v>210</v>
      </c>
      <c r="D58" s="143" t="s">
        <v>150</v>
      </c>
      <c r="E58" s="143" t="s">
        <v>237</v>
      </c>
      <c r="F58" s="143" t="s">
        <v>343</v>
      </c>
      <c r="G58" s="143" t="s">
        <v>235</v>
      </c>
      <c r="H58" s="143" t="s">
        <v>252</v>
      </c>
      <c r="I58" s="143" t="s">
        <v>237</v>
      </c>
      <c r="J58" s="143"/>
      <c r="K58" s="143"/>
      <c r="L58" s="143" t="s">
        <v>344</v>
      </c>
      <c r="M58" s="143" t="s">
        <v>19</v>
      </c>
      <c r="N58" s="143" t="s">
        <v>345</v>
      </c>
      <c r="O58" s="144" t="s">
        <v>147</v>
      </c>
      <c r="P58" s="146"/>
      <c r="Q58" s="146"/>
      <c r="R58" s="177">
        <v>0</v>
      </c>
      <c r="S58" s="177">
        <v>0</v>
      </c>
      <c r="T58" s="177">
        <v>0</v>
      </c>
      <c r="U58" s="177">
        <v>0</v>
      </c>
    </row>
    <row r="59" spans="1:21" ht="22.5" x14ac:dyDescent="0.25">
      <c r="A59" s="143" t="s">
        <v>340</v>
      </c>
      <c r="B59" s="144" t="s">
        <v>341</v>
      </c>
      <c r="C59" s="145" t="s">
        <v>216</v>
      </c>
      <c r="D59" s="143" t="s">
        <v>150</v>
      </c>
      <c r="E59" s="143" t="s">
        <v>237</v>
      </c>
      <c r="F59" s="143" t="s">
        <v>343</v>
      </c>
      <c r="G59" s="143" t="s">
        <v>235</v>
      </c>
      <c r="H59" s="143" t="s">
        <v>253</v>
      </c>
      <c r="I59" s="143" t="s">
        <v>252</v>
      </c>
      <c r="J59" s="143"/>
      <c r="K59" s="143"/>
      <c r="L59" s="143" t="s">
        <v>344</v>
      </c>
      <c r="M59" s="143" t="s">
        <v>19</v>
      </c>
      <c r="N59" s="143" t="s">
        <v>345</v>
      </c>
      <c r="O59" s="144" t="s">
        <v>148</v>
      </c>
      <c r="P59" s="146"/>
      <c r="Q59" s="146"/>
      <c r="R59" s="177">
        <v>0</v>
      </c>
      <c r="S59" s="177">
        <v>0</v>
      </c>
      <c r="T59" s="177">
        <v>0</v>
      </c>
      <c r="U59" s="177">
        <v>0</v>
      </c>
    </row>
    <row r="60" spans="1:21" ht="22.5" x14ac:dyDescent="0.25">
      <c r="A60" s="143" t="s">
        <v>340</v>
      </c>
      <c r="B60" s="144" t="s">
        <v>341</v>
      </c>
      <c r="C60" s="145" t="s">
        <v>217</v>
      </c>
      <c r="D60" s="143" t="s">
        <v>150</v>
      </c>
      <c r="E60" s="143" t="s">
        <v>237</v>
      </c>
      <c r="F60" s="143" t="s">
        <v>343</v>
      </c>
      <c r="G60" s="143" t="s">
        <v>235</v>
      </c>
      <c r="H60" s="143" t="s">
        <v>259</v>
      </c>
      <c r="I60" s="143" t="s">
        <v>42</v>
      </c>
      <c r="J60" s="143"/>
      <c r="K60" s="143"/>
      <c r="L60" s="143" t="s">
        <v>344</v>
      </c>
      <c r="M60" s="143" t="s">
        <v>19</v>
      </c>
      <c r="N60" s="143" t="s">
        <v>345</v>
      </c>
      <c r="O60" s="144" t="s">
        <v>274</v>
      </c>
      <c r="P60" s="146"/>
      <c r="Q60" s="146"/>
      <c r="R60" s="177">
        <v>0</v>
      </c>
      <c r="S60" s="177">
        <v>0</v>
      </c>
      <c r="T60" s="177">
        <v>0</v>
      </c>
      <c r="U60" s="177">
        <v>0</v>
      </c>
    </row>
    <row r="61" spans="1:21" ht="22.5" x14ac:dyDescent="0.25">
      <c r="A61" s="143" t="s">
        <v>340</v>
      </c>
      <c r="B61" s="144" t="s">
        <v>341</v>
      </c>
      <c r="C61" s="145" t="s">
        <v>218</v>
      </c>
      <c r="D61" s="143" t="s">
        <v>150</v>
      </c>
      <c r="E61" s="143" t="s">
        <v>237</v>
      </c>
      <c r="F61" s="143" t="s">
        <v>343</v>
      </c>
      <c r="G61" s="143" t="s">
        <v>235</v>
      </c>
      <c r="H61" s="143" t="s">
        <v>259</v>
      </c>
      <c r="I61" s="143" t="s">
        <v>237</v>
      </c>
      <c r="J61" s="143"/>
      <c r="K61" s="143"/>
      <c r="L61" s="143" t="s">
        <v>344</v>
      </c>
      <c r="M61" s="143" t="s">
        <v>19</v>
      </c>
      <c r="N61" s="143" t="s">
        <v>345</v>
      </c>
      <c r="O61" s="144" t="s">
        <v>275</v>
      </c>
      <c r="P61" s="146"/>
      <c r="Q61" s="146"/>
      <c r="R61" s="177">
        <v>0</v>
      </c>
      <c r="S61" s="177">
        <v>0</v>
      </c>
      <c r="T61" s="177">
        <v>0</v>
      </c>
      <c r="U61" s="177">
        <v>0</v>
      </c>
    </row>
    <row r="62" spans="1:21" ht="22.5" x14ac:dyDescent="0.25">
      <c r="A62" s="143" t="s">
        <v>340</v>
      </c>
      <c r="B62" s="144" t="s">
        <v>341</v>
      </c>
      <c r="C62" s="145" t="s">
        <v>219</v>
      </c>
      <c r="D62" s="143" t="s">
        <v>150</v>
      </c>
      <c r="E62" s="143" t="s">
        <v>237</v>
      </c>
      <c r="F62" s="143" t="s">
        <v>343</v>
      </c>
      <c r="G62" s="143" t="s">
        <v>235</v>
      </c>
      <c r="H62" s="143" t="s">
        <v>259</v>
      </c>
      <c r="I62" s="143" t="s">
        <v>239</v>
      </c>
      <c r="J62" s="143"/>
      <c r="K62" s="143"/>
      <c r="L62" s="143" t="s">
        <v>344</v>
      </c>
      <c r="M62" s="143" t="s">
        <v>19</v>
      </c>
      <c r="N62" s="143" t="s">
        <v>345</v>
      </c>
      <c r="O62" s="144" t="s">
        <v>276</v>
      </c>
      <c r="P62" s="146"/>
      <c r="Q62" s="146"/>
      <c r="R62" s="177">
        <v>0</v>
      </c>
      <c r="S62" s="177">
        <v>0</v>
      </c>
      <c r="T62" s="177">
        <v>0</v>
      </c>
      <c r="U62" s="177">
        <v>0</v>
      </c>
    </row>
    <row r="63" spans="1:21" ht="22.5" x14ac:dyDescent="0.25">
      <c r="A63" s="143" t="s">
        <v>340</v>
      </c>
      <c r="B63" s="144" t="s">
        <v>341</v>
      </c>
      <c r="C63" s="145" t="s">
        <v>220</v>
      </c>
      <c r="D63" s="143" t="s">
        <v>150</v>
      </c>
      <c r="E63" s="143" t="s">
        <v>237</v>
      </c>
      <c r="F63" s="143" t="s">
        <v>343</v>
      </c>
      <c r="G63" s="143" t="s">
        <v>235</v>
      </c>
      <c r="H63" s="143" t="s">
        <v>259</v>
      </c>
      <c r="I63" s="143" t="s">
        <v>252</v>
      </c>
      <c r="J63" s="143"/>
      <c r="K63" s="143"/>
      <c r="L63" s="143" t="s">
        <v>344</v>
      </c>
      <c r="M63" s="143" t="s">
        <v>19</v>
      </c>
      <c r="N63" s="143" t="s">
        <v>345</v>
      </c>
      <c r="O63" s="144" t="s">
        <v>277</v>
      </c>
      <c r="P63" s="146"/>
      <c r="Q63" s="146"/>
      <c r="R63" s="177">
        <v>0</v>
      </c>
      <c r="S63" s="177">
        <v>0</v>
      </c>
      <c r="T63" s="177">
        <v>0</v>
      </c>
      <c r="U63" s="177">
        <v>0</v>
      </c>
    </row>
    <row r="64" spans="1:21" ht="22.5" x14ac:dyDescent="0.25">
      <c r="A64" s="143" t="s">
        <v>340</v>
      </c>
      <c r="B64" s="144" t="s">
        <v>341</v>
      </c>
      <c r="C64" s="145" t="s">
        <v>221</v>
      </c>
      <c r="D64" s="143" t="s">
        <v>150</v>
      </c>
      <c r="E64" s="143" t="s">
        <v>237</v>
      </c>
      <c r="F64" s="143" t="s">
        <v>343</v>
      </c>
      <c r="G64" s="143" t="s">
        <v>235</v>
      </c>
      <c r="H64" s="143" t="s">
        <v>244</v>
      </c>
      <c r="I64" s="143" t="s">
        <v>239</v>
      </c>
      <c r="J64" s="143"/>
      <c r="K64" s="143"/>
      <c r="L64" s="143" t="s">
        <v>344</v>
      </c>
      <c r="M64" s="143" t="s">
        <v>19</v>
      </c>
      <c r="N64" s="143" t="s">
        <v>345</v>
      </c>
      <c r="O64" s="144" t="s">
        <v>278</v>
      </c>
      <c r="P64" s="146"/>
      <c r="Q64" s="146"/>
      <c r="R64" s="177">
        <v>0</v>
      </c>
      <c r="S64" s="177">
        <v>0</v>
      </c>
      <c r="T64" s="177">
        <v>0</v>
      </c>
      <c r="U64" s="177">
        <v>0</v>
      </c>
    </row>
    <row r="65" spans="1:21" ht="22.5" x14ac:dyDescent="0.25">
      <c r="A65" s="143" t="s">
        <v>340</v>
      </c>
      <c r="B65" s="144" t="s">
        <v>341</v>
      </c>
      <c r="C65" s="145" t="s">
        <v>222</v>
      </c>
      <c r="D65" s="143" t="s">
        <v>150</v>
      </c>
      <c r="E65" s="143" t="s">
        <v>237</v>
      </c>
      <c r="F65" s="143" t="s">
        <v>343</v>
      </c>
      <c r="G65" s="143" t="s">
        <v>235</v>
      </c>
      <c r="H65" s="143" t="s">
        <v>244</v>
      </c>
      <c r="I65" s="143" t="s">
        <v>364</v>
      </c>
      <c r="J65" s="143"/>
      <c r="K65" s="143"/>
      <c r="L65" s="143" t="s">
        <v>344</v>
      </c>
      <c r="M65" s="143" t="s">
        <v>19</v>
      </c>
      <c r="N65" s="143" t="s">
        <v>345</v>
      </c>
      <c r="O65" s="144" t="s">
        <v>156</v>
      </c>
      <c r="P65" s="146"/>
      <c r="Q65" s="146"/>
      <c r="R65" s="177">
        <v>0</v>
      </c>
      <c r="S65" s="177">
        <v>0</v>
      </c>
      <c r="T65" s="177">
        <v>0</v>
      </c>
      <c r="U65" s="177">
        <v>0</v>
      </c>
    </row>
    <row r="66" spans="1:21" ht="22.5" x14ac:dyDescent="0.25">
      <c r="A66" s="143" t="s">
        <v>340</v>
      </c>
      <c r="B66" s="144" t="s">
        <v>341</v>
      </c>
      <c r="C66" s="145" t="s">
        <v>309</v>
      </c>
      <c r="D66" s="143" t="s">
        <v>150</v>
      </c>
      <c r="E66" s="143" t="s">
        <v>237</v>
      </c>
      <c r="F66" s="143" t="s">
        <v>343</v>
      </c>
      <c r="G66" s="143" t="s">
        <v>235</v>
      </c>
      <c r="H66" s="143" t="s">
        <v>352</v>
      </c>
      <c r="I66" s="143" t="s">
        <v>42</v>
      </c>
      <c r="J66" s="143"/>
      <c r="K66" s="143"/>
      <c r="L66" s="143" t="s">
        <v>344</v>
      </c>
      <c r="M66" s="143" t="s">
        <v>19</v>
      </c>
      <c r="N66" s="143" t="s">
        <v>345</v>
      </c>
      <c r="O66" s="144" t="s">
        <v>365</v>
      </c>
      <c r="P66" s="146"/>
      <c r="Q66" s="146"/>
      <c r="R66" s="177">
        <v>-48855</v>
      </c>
      <c r="S66" s="177">
        <v>0</v>
      </c>
      <c r="T66" s="177">
        <v>0</v>
      </c>
      <c r="U66" s="177">
        <v>0</v>
      </c>
    </row>
    <row r="67" spans="1:21" ht="22.5" x14ac:dyDescent="0.25">
      <c r="A67" s="143" t="s">
        <v>340</v>
      </c>
      <c r="B67" s="144" t="s">
        <v>341</v>
      </c>
      <c r="C67" s="145" t="s">
        <v>189</v>
      </c>
      <c r="D67" s="143" t="s">
        <v>150</v>
      </c>
      <c r="E67" s="143" t="s">
        <v>237</v>
      </c>
      <c r="F67" s="143" t="s">
        <v>343</v>
      </c>
      <c r="G67" s="143" t="s">
        <v>235</v>
      </c>
      <c r="H67" s="143" t="s">
        <v>352</v>
      </c>
      <c r="I67" s="143" t="s">
        <v>237</v>
      </c>
      <c r="J67" s="143"/>
      <c r="K67" s="143"/>
      <c r="L67" s="143" t="s">
        <v>344</v>
      </c>
      <c r="M67" s="143" t="s">
        <v>19</v>
      </c>
      <c r="N67" s="143" t="s">
        <v>345</v>
      </c>
      <c r="O67" s="144" t="s">
        <v>149</v>
      </c>
      <c r="P67" s="146"/>
      <c r="Q67" s="146"/>
      <c r="R67" s="177">
        <v>-220388</v>
      </c>
      <c r="S67" s="177">
        <v>0</v>
      </c>
      <c r="T67" s="177">
        <v>0</v>
      </c>
      <c r="U67" s="177">
        <v>0</v>
      </c>
    </row>
    <row r="68" spans="1:21" ht="22.5" x14ac:dyDescent="0.25">
      <c r="A68" s="143" t="s">
        <v>340</v>
      </c>
      <c r="B68" s="144" t="s">
        <v>341</v>
      </c>
      <c r="C68" s="145" t="s">
        <v>193</v>
      </c>
      <c r="D68" s="143" t="s">
        <v>150</v>
      </c>
      <c r="E68" s="143" t="s">
        <v>237</v>
      </c>
      <c r="F68" s="143" t="s">
        <v>343</v>
      </c>
      <c r="G68" s="143" t="s">
        <v>235</v>
      </c>
      <c r="H68" s="143" t="s">
        <v>366</v>
      </c>
      <c r="I68" s="143" t="s">
        <v>42</v>
      </c>
      <c r="J68" s="143"/>
      <c r="K68" s="143"/>
      <c r="L68" s="143" t="s">
        <v>344</v>
      </c>
      <c r="M68" s="143" t="s">
        <v>19</v>
      </c>
      <c r="N68" s="143" t="s">
        <v>345</v>
      </c>
      <c r="O68" s="144" t="s">
        <v>266</v>
      </c>
      <c r="P68" s="146"/>
      <c r="Q68" s="146"/>
      <c r="R68" s="177">
        <v>0</v>
      </c>
      <c r="S68" s="177">
        <v>0</v>
      </c>
      <c r="T68" s="177">
        <v>0</v>
      </c>
      <c r="U68" s="177">
        <v>0</v>
      </c>
    </row>
    <row r="69" spans="1:21" ht="22.5" x14ac:dyDescent="0.25">
      <c r="A69" s="143" t="s">
        <v>340</v>
      </c>
      <c r="B69" s="144" t="s">
        <v>341</v>
      </c>
      <c r="C69" s="145" t="s">
        <v>194</v>
      </c>
      <c r="D69" s="143" t="s">
        <v>150</v>
      </c>
      <c r="E69" s="143" t="s">
        <v>237</v>
      </c>
      <c r="F69" s="143" t="s">
        <v>343</v>
      </c>
      <c r="G69" s="143" t="s">
        <v>235</v>
      </c>
      <c r="H69" s="143" t="s">
        <v>366</v>
      </c>
      <c r="I69" s="143" t="s">
        <v>235</v>
      </c>
      <c r="J69" s="143"/>
      <c r="K69" s="143"/>
      <c r="L69" s="143" t="s">
        <v>344</v>
      </c>
      <c r="M69" s="143" t="s">
        <v>19</v>
      </c>
      <c r="N69" s="143" t="s">
        <v>345</v>
      </c>
      <c r="O69" s="144" t="s">
        <v>267</v>
      </c>
      <c r="P69" s="146"/>
      <c r="Q69" s="146"/>
      <c r="R69" s="177">
        <v>0</v>
      </c>
      <c r="S69" s="177">
        <v>0</v>
      </c>
      <c r="T69" s="177">
        <v>0</v>
      </c>
      <c r="U69" s="177">
        <v>0</v>
      </c>
    </row>
    <row r="70" spans="1:21" ht="22.5" x14ac:dyDescent="0.25">
      <c r="A70" s="143" t="s">
        <v>340</v>
      </c>
      <c r="B70" s="144" t="s">
        <v>341</v>
      </c>
      <c r="C70" s="145" t="s">
        <v>195</v>
      </c>
      <c r="D70" s="143" t="s">
        <v>150</v>
      </c>
      <c r="E70" s="143" t="s">
        <v>237</v>
      </c>
      <c r="F70" s="143" t="s">
        <v>343</v>
      </c>
      <c r="G70" s="143" t="s">
        <v>235</v>
      </c>
      <c r="H70" s="143" t="s">
        <v>366</v>
      </c>
      <c r="I70" s="143" t="s">
        <v>239</v>
      </c>
      <c r="J70" s="143"/>
      <c r="K70" s="143"/>
      <c r="L70" s="143" t="s">
        <v>344</v>
      </c>
      <c r="M70" s="143" t="s">
        <v>19</v>
      </c>
      <c r="N70" s="143" t="s">
        <v>345</v>
      </c>
      <c r="O70" s="144" t="s">
        <v>268</v>
      </c>
      <c r="P70" s="146"/>
      <c r="Q70" s="146"/>
      <c r="R70" s="177">
        <v>0</v>
      </c>
      <c r="S70" s="177">
        <v>0</v>
      </c>
      <c r="T70" s="177">
        <v>0</v>
      </c>
      <c r="U70" s="177">
        <v>0</v>
      </c>
    </row>
    <row r="71" spans="1:21" ht="22.5" x14ac:dyDescent="0.25">
      <c r="A71" s="143" t="s">
        <v>340</v>
      </c>
      <c r="B71" s="144" t="s">
        <v>341</v>
      </c>
      <c r="C71" s="145" t="s">
        <v>202</v>
      </c>
      <c r="D71" s="143" t="s">
        <v>150</v>
      </c>
      <c r="E71" s="143" t="s">
        <v>237</v>
      </c>
      <c r="F71" s="143" t="s">
        <v>343</v>
      </c>
      <c r="G71" s="143" t="s">
        <v>235</v>
      </c>
      <c r="H71" s="143" t="s">
        <v>368</v>
      </c>
      <c r="I71" s="143" t="s">
        <v>364</v>
      </c>
      <c r="J71" s="143"/>
      <c r="K71" s="143"/>
      <c r="L71" s="143" t="s">
        <v>344</v>
      </c>
      <c r="M71" s="143" t="s">
        <v>19</v>
      </c>
      <c r="N71" s="143" t="s">
        <v>345</v>
      </c>
      <c r="O71" s="144" t="s">
        <v>151</v>
      </c>
      <c r="P71" s="146"/>
      <c r="Q71" s="146"/>
      <c r="R71" s="177">
        <v>0</v>
      </c>
      <c r="S71" s="177">
        <v>0</v>
      </c>
      <c r="T71" s="177">
        <v>0</v>
      </c>
      <c r="U71" s="177">
        <v>0</v>
      </c>
    </row>
    <row r="72" spans="1:21" ht="22.5" x14ac:dyDescent="0.25">
      <c r="A72" s="143" t="s">
        <v>340</v>
      </c>
      <c r="B72" s="144" t="s">
        <v>341</v>
      </c>
      <c r="C72" s="145" t="s">
        <v>406</v>
      </c>
      <c r="D72" s="143" t="s">
        <v>150</v>
      </c>
      <c r="E72" s="143" t="s">
        <v>246</v>
      </c>
      <c r="F72" s="143" t="s">
        <v>252</v>
      </c>
      <c r="G72" s="143" t="s">
        <v>42</v>
      </c>
      <c r="H72" s="143" t="s">
        <v>42</v>
      </c>
      <c r="I72" s="143" t="s">
        <v>42</v>
      </c>
      <c r="J72" s="143"/>
      <c r="K72" s="143"/>
      <c r="L72" s="143" t="s">
        <v>344</v>
      </c>
      <c r="M72" s="143" t="s">
        <v>19</v>
      </c>
      <c r="N72" s="143" t="s">
        <v>345</v>
      </c>
      <c r="O72" s="144" t="s">
        <v>407</v>
      </c>
      <c r="P72" s="146"/>
      <c r="Q72" s="146"/>
      <c r="R72" s="177">
        <v>0</v>
      </c>
      <c r="S72" s="177">
        <v>0</v>
      </c>
      <c r="T72" s="177">
        <v>0</v>
      </c>
      <c r="U72" s="177">
        <v>0</v>
      </c>
    </row>
    <row r="73" spans="1:21" ht="22.5" x14ac:dyDescent="0.25">
      <c r="A73" s="143" t="s">
        <v>340</v>
      </c>
      <c r="B73" s="144" t="s">
        <v>341</v>
      </c>
      <c r="C73" s="145" t="s">
        <v>408</v>
      </c>
      <c r="D73" s="143" t="s">
        <v>150</v>
      </c>
      <c r="E73" s="143" t="s">
        <v>246</v>
      </c>
      <c r="F73" s="143" t="s">
        <v>252</v>
      </c>
      <c r="G73" s="143" t="s">
        <v>42</v>
      </c>
      <c r="H73" s="143" t="s">
        <v>42</v>
      </c>
      <c r="I73" s="143" t="s">
        <v>237</v>
      </c>
      <c r="J73" s="143"/>
      <c r="K73" s="143"/>
      <c r="L73" s="143" t="s">
        <v>344</v>
      </c>
      <c r="M73" s="143" t="s">
        <v>19</v>
      </c>
      <c r="N73" s="143" t="s">
        <v>345</v>
      </c>
      <c r="O73" s="144" t="s">
        <v>409</v>
      </c>
      <c r="P73" s="146"/>
      <c r="Q73" s="146"/>
      <c r="R73" s="177">
        <v>0</v>
      </c>
      <c r="S73" s="177">
        <v>0</v>
      </c>
      <c r="T73" s="177">
        <v>0</v>
      </c>
      <c r="U73" s="177">
        <v>0</v>
      </c>
    </row>
    <row r="74" spans="1:21" ht="22.5" x14ac:dyDescent="0.25">
      <c r="A74" s="143" t="s">
        <v>340</v>
      </c>
      <c r="B74" s="144" t="s">
        <v>341</v>
      </c>
      <c r="C74" s="145" t="s">
        <v>421</v>
      </c>
      <c r="D74" s="143" t="s">
        <v>150</v>
      </c>
      <c r="E74" s="143" t="s">
        <v>246</v>
      </c>
      <c r="F74" s="143" t="s">
        <v>252</v>
      </c>
      <c r="G74" s="143" t="s">
        <v>42</v>
      </c>
      <c r="H74" s="143" t="s">
        <v>42</v>
      </c>
      <c r="I74" s="143" t="s">
        <v>246</v>
      </c>
      <c r="J74" s="143"/>
      <c r="K74" s="143"/>
      <c r="L74" s="143" t="s">
        <v>344</v>
      </c>
      <c r="M74" s="143" t="s">
        <v>19</v>
      </c>
      <c r="N74" s="143" t="s">
        <v>345</v>
      </c>
      <c r="O74" s="144" t="s">
        <v>422</v>
      </c>
      <c r="P74" s="146"/>
      <c r="Q74" s="146"/>
      <c r="R74" s="177">
        <v>0</v>
      </c>
      <c r="S74" s="177">
        <v>0</v>
      </c>
      <c r="T74" s="177">
        <v>0</v>
      </c>
      <c r="U74" s="177">
        <v>0</v>
      </c>
    </row>
    <row r="75" spans="1:21" ht="22.5" x14ac:dyDescent="0.25">
      <c r="A75" s="143" t="s">
        <v>340</v>
      </c>
      <c r="B75" s="144" t="s">
        <v>341</v>
      </c>
      <c r="C75" s="145" t="s">
        <v>225</v>
      </c>
      <c r="D75" s="143" t="s">
        <v>150</v>
      </c>
      <c r="E75" s="143" t="s">
        <v>239</v>
      </c>
      <c r="F75" s="143" t="s">
        <v>42</v>
      </c>
      <c r="G75" s="143" t="s">
        <v>237</v>
      </c>
      <c r="H75" s="143" t="s">
        <v>42</v>
      </c>
      <c r="I75" s="143" t="s">
        <v>343</v>
      </c>
      <c r="J75" s="143" t="s">
        <v>252</v>
      </c>
      <c r="K75" s="143"/>
      <c r="L75" s="143" t="s">
        <v>344</v>
      </c>
      <c r="M75" s="143" t="s">
        <v>19</v>
      </c>
      <c r="N75" s="143" t="s">
        <v>345</v>
      </c>
      <c r="O75" s="144" t="s">
        <v>26</v>
      </c>
      <c r="P75" s="146"/>
      <c r="Q75" s="146"/>
      <c r="R75" s="177">
        <v>-9</v>
      </c>
      <c r="S75" s="177">
        <v>0.44</v>
      </c>
      <c r="T75" s="177">
        <v>0.44</v>
      </c>
      <c r="U75" s="177">
        <v>0.44</v>
      </c>
    </row>
    <row r="76" spans="1:21" ht="22.5" x14ac:dyDescent="0.25">
      <c r="A76" s="143" t="s">
        <v>340</v>
      </c>
      <c r="B76" s="144" t="s">
        <v>341</v>
      </c>
      <c r="C76" s="145" t="s">
        <v>226</v>
      </c>
      <c r="D76" s="143" t="s">
        <v>150</v>
      </c>
      <c r="E76" s="143" t="s">
        <v>239</v>
      </c>
      <c r="F76" s="143" t="s">
        <v>42</v>
      </c>
      <c r="G76" s="143" t="s">
        <v>237</v>
      </c>
      <c r="H76" s="143" t="s">
        <v>42</v>
      </c>
      <c r="I76" s="143" t="s">
        <v>343</v>
      </c>
      <c r="J76" s="143" t="s">
        <v>253</v>
      </c>
      <c r="K76" s="143"/>
      <c r="L76" s="143" t="s">
        <v>344</v>
      </c>
      <c r="M76" s="143" t="s">
        <v>19</v>
      </c>
      <c r="N76" s="143" t="s">
        <v>345</v>
      </c>
      <c r="O76" s="144" t="s">
        <v>152</v>
      </c>
      <c r="P76" s="146"/>
      <c r="Q76" s="146"/>
      <c r="R76" s="177">
        <v>-18016679</v>
      </c>
      <c r="S76" s="177">
        <v>0</v>
      </c>
      <c r="T76" s="177">
        <v>0</v>
      </c>
      <c r="U76" s="177">
        <v>0</v>
      </c>
    </row>
    <row r="77" spans="1:21" ht="22.5" x14ac:dyDescent="0.25">
      <c r="A77" s="143" t="s">
        <v>340</v>
      </c>
      <c r="B77" s="144" t="s">
        <v>341</v>
      </c>
      <c r="C77" s="145" t="s">
        <v>227</v>
      </c>
      <c r="D77" s="143" t="s">
        <v>150</v>
      </c>
      <c r="E77" s="143" t="s">
        <v>239</v>
      </c>
      <c r="F77" s="143" t="s">
        <v>42</v>
      </c>
      <c r="G77" s="143" t="s">
        <v>237</v>
      </c>
      <c r="H77" s="143" t="s">
        <v>42</v>
      </c>
      <c r="I77" s="143" t="s">
        <v>343</v>
      </c>
      <c r="J77" s="143" t="s">
        <v>259</v>
      </c>
      <c r="K77" s="143"/>
      <c r="L77" s="143" t="s">
        <v>344</v>
      </c>
      <c r="M77" s="143" t="s">
        <v>19</v>
      </c>
      <c r="N77" s="143" t="s">
        <v>345</v>
      </c>
      <c r="O77" s="144" t="s">
        <v>371</v>
      </c>
      <c r="P77" s="146"/>
      <c r="Q77" s="146"/>
      <c r="R77" s="177">
        <v>0</v>
      </c>
      <c r="S77" s="177">
        <v>0</v>
      </c>
      <c r="T77" s="177">
        <v>0</v>
      </c>
      <c r="U77" s="177">
        <v>0</v>
      </c>
    </row>
    <row r="78" spans="1:21" ht="22.5" x14ac:dyDescent="0.25">
      <c r="A78" s="143" t="s">
        <v>340</v>
      </c>
      <c r="B78" s="144" t="s">
        <v>341</v>
      </c>
      <c r="C78" s="145" t="s">
        <v>228</v>
      </c>
      <c r="D78" s="143" t="s">
        <v>150</v>
      </c>
      <c r="E78" s="143" t="s">
        <v>239</v>
      </c>
      <c r="F78" s="143" t="s">
        <v>42</v>
      </c>
      <c r="G78" s="143" t="s">
        <v>237</v>
      </c>
      <c r="H78" s="143" t="s">
        <v>42</v>
      </c>
      <c r="I78" s="143" t="s">
        <v>343</v>
      </c>
      <c r="J78" s="143" t="s">
        <v>244</v>
      </c>
      <c r="K78" s="143"/>
      <c r="L78" s="143" t="s">
        <v>344</v>
      </c>
      <c r="M78" s="143" t="s">
        <v>19</v>
      </c>
      <c r="N78" s="143" t="s">
        <v>345</v>
      </c>
      <c r="O78" s="144" t="s">
        <v>140</v>
      </c>
      <c r="P78" s="146"/>
      <c r="Q78" s="146"/>
      <c r="R78" s="177">
        <v>0</v>
      </c>
      <c r="S78" s="177">
        <v>0</v>
      </c>
      <c r="T78" s="177">
        <v>0</v>
      </c>
      <c r="U78" s="177">
        <v>0</v>
      </c>
    </row>
    <row r="79" spans="1:21" ht="22.5" x14ac:dyDescent="0.25">
      <c r="A79" s="143" t="s">
        <v>340</v>
      </c>
      <c r="B79" s="144" t="s">
        <v>341</v>
      </c>
      <c r="C79" s="145" t="s">
        <v>229</v>
      </c>
      <c r="D79" s="143" t="s">
        <v>150</v>
      </c>
      <c r="E79" s="143" t="s">
        <v>239</v>
      </c>
      <c r="F79" s="143" t="s">
        <v>42</v>
      </c>
      <c r="G79" s="143" t="s">
        <v>237</v>
      </c>
      <c r="H79" s="143" t="s">
        <v>42</v>
      </c>
      <c r="I79" s="143" t="s">
        <v>343</v>
      </c>
      <c r="J79" s="143" t="s">
        <v>352</v>
      </c>
      <c r="K79" s="143"/>
      <c r="L79" s="143" t="s">
        <v>344</v>
      </c>
      <c r="M79" s="143" t="s">
        <v>19</v>
      </c>
      <c r="N79" s="143" t="s">
        <v>345</v>
      </c>
      <c r="O79" s="144" t="s">
        <v>297</v>
      </c>
      <c r="P79" s="146"/>
      <c r="Q79" s="146"/>
      <c r="R79" s="177">
        <v>0</v>
      </c>
      <c r="S79" s="177">
        <v>0</v>
      </c>
      <c r="T79" s="177">
        <v>0</v>
      </c>
      <c r="U79" s="177">
        <v>0</v>
      </c>
    </row>
    <row r="80" spans="1:21" ht="22.5" x14ac:dyDescent="0.25">
      <c r="A80" s="143" t="s">
        <v>340</v>
      </c>
      <c r="B80" s="144" t="s">
        <v>341</v>
      </c>
      <c r="C80" s="145" t="s">
        <v>230</v>
      </c>
      <c r="D80" s="143" t="s">
        <v>150</v>
      </c>
      <c r="E80" s="143" t="s">
        <v>239</v>
      </c>
      <c r="F80" s="143" t="s">
        <v>42</v>
      </c>
      <c r="G80" s="143" t="s">
        <v>237</v>
      </c>
      <c r="H80" s="143" t="s">
        <v>42</v>
      </c>
      <c r="I80" s="143" t="s">
        <v>343</v>
      </c>
      <c r="J80" s="143" t="s">
        <v>134</v>
      </c>
      <c r="K80" s="143"/>
      <c r="L80" s="143" t="s">
        <v>344</v>
      </c>
      <c r="M80" s="143" t="s">
        <v>19</v>
      </c>
      <c r="N80" s="143" t="s">
        <v>345</v>
      </c>
      <c r="O80" s="144" t="s">
        <v>298</v>
      </c>
      <c r="P80" s="146"/>
      <c r="Q80" s="146"/>
      <c r="R80" s="177">
        <v>0</v>
      </c>
      <c r="S80" s="177">
        <v>0</v>
      </c>
      <c r="T80" s="177">
        <v>0</v>
      </c>
      <c r="U80" s="177">
        <v>0</v>
      </c>
    </row>
    <row r="81" spans="1:21" ht="22.5" x14ac:dyDescent="0.25">
      <c r="A81" s="143" t="s">
        <v>340</v>
      </c>
      <c r="B81" s="144" t="s">
        <v>341</v>
      </c>
      <c r="C81" s="145" t="s">
        <v>231</v>
      </c>
      <c r="D81" s="143" t="s">
        <v>150</v>
      </c>
      <c r="E81" s="143" t="s">
        <v>239</v>
      </c>
      <c r="F81" s="143" t="s">
        <v>42</v>
      </c>
      <c r="G81" s="143" t="s">
        <v>237</v>
      </c>
      <c r="H81" s="143" t="s">
        <v>42</v>
      </c>
      <c r="I81" s="143" t="s">
        <v>343</v>
      </c>
      <c r="J81" s="143" t="s">
        <v>249</v>
      </c>
      <c r="K81" s="143"/>
      <c r="L81" s="143" t="s">
        <v>344</v>
      </c>
      <c r="M81" s="143" t="s">
        <v>19</v>
      </c>
      <c r="N81" s="143" t="s">
        <v>345</v>
      </c>
      <c r="O81" s="144" t="s">
        <v>282</v>
      </c>
      <c r="P81" s="146"/>
      <c r="Q81" s="146"/>
      <c r="R81" s="177">
        <v>0</v>
      </c>
      <c r="S81" s="177">
        <v>0</v>
      </c>
      <c r="T81" s="177">
        <v>0</v>
      </c>
      <c r="U81" s="177">
        <v>0</v>
      </c>
    </row>
    <row r="82" spans="1:21" ht="22.5" x14ac:dyDescent="0.25">
      <c r="A82" s="143" t="s">
        <v>340</v>
      </c>
      <c r="B82" s="144" t="s">
        <v>341</v>
      </c>
      <c r="C82" s="145" t="s">
        <v>232</v>
      </c>
      <c r="D82" s="143" t="s">
        <v>150</v>
      </c>
      <c r="E82" s="143" t="s">
        <v>239</v>
      </c>
      <c r="F82" s="143" t="s">
        <v>42</v>
      </c>
      <c r="G82" s="143" t="s">
        <v>237</v>
      </c>
      <c r="H82" s="143" t="s">
        <v>42</v>
      </c>
      <c r="I82" s="143" t="s">
        <v>343</v>
      </c>
      <c r="J82" s="143" t="s">
        <v>288</v>
      </c>
      <c r="K82" s="143"/>
      <c r="L82" s="143" t="s">
        <v>344</v>
      </c>
      <c r="M82" s="143" t="s">
        <v>19</v>
      </c>
      <c r="N82" s="143" t="s">
        <v>345</v>
      </c>
      <c r="O82" s="144" t="s">
        <v>372</v>
      </c>
      <c r="P82" s="146"/>
      <c r="Q82" s="146"/>
      <c r="R82" s="177">
        <v>0</v>
      </c>
      <c r="S82" s="177">
        <v>0</v>
      </c>
      <c r="T82" s="177">
        <v>0</v>
      </c>
      <c r="U82" s="177">
        <v>0</v>
      </c>
    </row>
    <row r="83" spans="1:21" ht="22.5" x14ac:dyDescent="0.25">
      <c r="A83" s="143" t="s">
        <v>340</v>
      </c>
      <c r="B83" s="144" t="s">
        <v>341</v>
      </c>
      <c r="C83" s="145" t="s">
        <v>304</v>
      </c>
      <c r="D83" s="143" t="s">
        <v>150</v>
      </c>
      <c r="E83" s="143" t="s">
        <v>239</v>
      </c>
      <c r="F83" s="143" t="s">
        <v>42</v>
      </c>
      <c r="G83" s="143" t="s">
        <v>237</v>
      </c>
      <c r="H83" s="143" t="s">
        <v>42</v>
      </c>
      <c r="I83" s="143" t="s">
        <v>343</v>
      </c>
      <c r="J83" s="143" t="s">
        <v>366</v>
      </c>
      <c r="K83" s="143"/>
      <c r="L83" s="143" t="s">
        <v>344</v>
      </c>
      <c r="M83" s="143" t="s">
        <v>19</v>
      </c>
      <c r="N83" s="143" t="s">
        <v>345</v>
      </c>
      <c r="O83" s="144" t="s">
        <v>135</v>
      </c>
      <c r="P83" s="146"/>
      <c r="Q83" s="146"/>
      <c r="R83" s="177">
        <v>0</v>
      </c>
      <c r="S83" s="177">
        <v>0</v>
      </c>
      <c r="T83" s="177">
        <v>0</v>
      </c>
      <c r="U83" s="177">
        <v>0</v>
      </c>
    </row>
    <row r="84" spans="1:21" ht="22.5" x14ac:dyDescent="0.25">
      <c r="A84" s="143" t="s">
        <v>340</v>
      </c>
      <c r="B84" s="144" t="s">
        <v>341</v>
      </c>
      <c r="C84" s="145" t="s">
        <v>233</v>
      </c>
      <c r="D84" s="143" t="s">
        <v>150</v>
      </c>
      <c r="E84" s="143" t="s">
        <v>239</v>
      </c>
      <c r="F84" s="143" t="s">
        <v>42</v>
      </c>
      <c r="G84" s="143" t="s">
        <v>237</v>
      </c>
      <c r="H84" s="143" t="s">
        <v>42</v>
      </c>
      <c r="I84" s="143" t="s">
        <v>343</v>
      </c>
      <c r="J84" s="143" t="s">
        <v>373</v>
      </c>
      <c r="K84" s="143"/>
      <c r="L84" s="143" t="s">
        <v>344</v>
      </c>
      <c r="M84" s="143" t="s">
        <v>19</v>
      </c>
      <c r="N84" s="143" t="s">
        <v>345</v>
      </c>
      <c r="O84" s="144" t="s">
        <v>157</v>
      </c>
      <c r="P84" s="146"/>
      <c r="Q84" s="146"/>
      <c r="R84" s="177">
        <v>-134877220</v>
      </c>
      <c r="S84" s="177">
        <v>0</v>
      </c>
      <c r="T84" s="177">
        <v>0</v>
      </c>
      <c r="U84" s="177">
        <v>0</v>
      </c>
    </row>
    <row r="85" spans="1:21" ht="22.5" x14ac:dyDescent="0.25">
      <c r="A85" s="143" t="s">
        <v>340</v>
      </c>
      <c r="B85" s="144" t="s">
        <v>341</v>
      </c>
      <c r="C85" s="145" t="s">
        <v>401</v>
      </c>
      <c r="D85" s="143" t="s">
        <v>150</v>
      </c>
      <c r="E85" s="143" t="s">
        <v>239</v>
      </c>
      <c r="F85" s="143" t="s">
        <v>42</v>
      </c>
      <c r="G85" s="143" t="s">
        <v>237</v>
      </c>
      <c r="H85" s="143" t="s">
        <v>42</v>
      </c>
      <c r="I85" s="143" t="s">
        <v>343</v>
      </c>
      <c r="J85" s="143" t="s">
        <v>400</v>
      </c>
      <c r="K85" s="143"/>
      <c r="L85" s="143" t="s">
        <v>344</v>
      </c>
      <c r="M85" s="143" t="s">
        <v>19</v>
      </c>
      <c r="N85" s="143" t="s">
        <v>345</v>
      </c>
      <c r="O85" s="144" t="s">
        <v>250</v>
      </c>
      <c r="P85" s="146"/>
      <c r="Q85" s="146"/>
      <c r="R85" s="177">
        <v>0</v>
      </c>
      <c r="S85" s="177">
        <v>0</v>
      </c>
      <c r="T85" s="177">
        <v>0</v>
      </c>
      <c r="U85" s="177">
        <v>0</v>
      </c>
    </row>
    <row r="86" spans="1:21" ht="33.75" x14ac:dyDescent="0.25">
      <c r="A86" s="143" t="s">
        <v>340</v>
      </c>
      <c r="B86" s="144" t="s">
        <v>341</v>
      </c>
      <c r="C86" s="145" t="s">
        <v>376</v>
      </c>
      <c r="D86" s="143" t="s">
        <v>15</v>
      </c>
      <c r="E86" s="143" t="s">
        <v>375</v>
      </c>
      <c r="F86" s="143" t="s">
        <v>374</v>
      </c>
      <c r="G86" s="143" t="s">
        <v>237</v>
      </c>
      <c r="H86" s="143" t="s">
        <v>343</v>
      </c>
      <c r="I86" s="143" t="s">
        <v>42</v>
      </c>
      <c r="J86" s="143" t="s">
        <v>128</v>
      </c>
      <c r="K86" s="143" t="s">
        <v>128</v>
      </c>
      <c r="L86" s="143" t="s">
        <v>344</v>
      </c>
      <c r="M86" s="143" t="s">
        <v>19</v>
      </c>
      <c r="N86" s="143" t="s">
        <v>345</v>
      </c>
      <c r="O86" s="144" t="s">
        <v>377</v>
      </c>
      <c r="P86" s="146"/>
      <c r="Q86" s="146"/>
      <c r="R86" s="177">
        <v>-19964125</v>
      </c>
      <c r="S86" s="177">
        <v>0</v>
      </c>
      <c r="T86" s="177">
        <v>0</v>
      </c>
      <c r="U86" s="177">
        <v>0</v>
      </c>
    </row>
    <row r="87" spans="1:21" ht="22.5" x14ac:dyDescent="0.25">
      <c r="A87" s="143" t="s">
        <v>340</v>
      </c>
      <c r="B87" s="144" t="s">
        <v>341</v>
      </c>
      <c r="C87" s="145" t="s">
        <v>378</v>
      </c>
      <c r="D87" s="143" t="s">
        <v>15</v>
      </c>
      <c r="E87" s="143" t="s">
        <v>375</v>
      </c>
      <c r="F87" s="143" t="s">
        <v>374</v>
      </c>
      <c r="G87" s="143" t="s">
        <v>237</v>
      </c>
      <c r="H87" s="143" t="s">
        <v>343</v>
      </c>
      <c r="I87" s="143" t="s">
        <v>237</v>
      </c>
      <c r="J87" s="143" t="s">
        <v>128</v>
      </c>
      <c r="K87" s="143" t="s">
        <v>128</v>
      </c>
      <c r="L87" s="143" t="s">
        <v>344</v>
      </c>
      <c r="M87" s="143" t="s">
        <v>19</v>
      </c>
      <c r="N87" s="143" t="s">
        <v>345</v>
      </c>
      <c r="O87" s="144" t="s">
        <v>379</v>
      </c>
      <c r="P87" s="146"/>
      <c r="Q87" s="146"/>
      <c r="R87" s="177">
        <v>0</v>
      </c>
      <c r="S87" s="177">
        <v>0</v>
      </c>
      <c r="T87" s="177">
        <v>0</v>
      </c>
      <c r="U87" s="177">
        <v>0</v>
      </c>
    </row>
    <row r="88" spans="1:21" ht="22.5" x14ac:dyDescent="0.25">
      <c r="A88" s="143" t="s">
        <v>340</v>
      </c>
      <c r="B88" s="144" t="s">
        <v>341</v>
      </c>
      <c r="C88" s="145" t="s">
        <v>382</v>
      </c>
      <c r="D88" s="143" t="s">
        <v>15</v>
      </c>
      <c r="E88" s="143" t="s">
        <v>375</v>
      </c>
      <c r="F88" s="143" t="s">
        <v>374</v>
      </c>
      <c r="G88" s="143" t="s">
        <v>237</v>
      </c>
      <c r="H88" s="143" t="s">
        <v>343</v>
      </c>
      <c r="I88" s="143" t="s">
        <v>235</v>
      </c>
      <c r="J88" s="143" t="s">
        <v>128</v>
      </c>
      <c r="K88" s="143" t="s">
        <v>128</v>
      </c>
      <c r="L88" s="143" t="s">
        <v>344</v>
      </c>
      <c r="M88" s="143" t="s">
        <v>19</v>
      </c>
      <c r="N88" s="143" t="s">
        <v>345</v>
      </c>
      <c r="O88" s="144" t="s">
        <v>383</v>
      </c>
      <c r="P88" s="146"/>
      <c r="Q88" s="146"/>
      <c r="R88" s="177">
        <v>-37211907</v>
      </c>
      <c r="S88" s="177">
        <v>0</v>
      </c>
      <c r="T88" s="177">
        <v>0</v>
      </c>
      <c r="U88" s="177">
        <v>0</v>
      </c>
    </row>
    <row r="89" spans="1:21" ht="22.5" x14ac:dyDescent="0.25">
      <c r="A89" s="143" t="s">
        <v>340</v>
      </c>
      <c r="B89" s="144" t="s">
        <v>341</v>
      </c>
      <c r="C89" s="145" t="s">
        <v>385</v>
      </c>
      <c r="D89" s="143" t="s">
        <v>15</v>
      </c>
      <c r="E89" s="143" t="s">
        <v>384</v>
      </c>
      <c r="F89" s="143" t="s">
        <v>374</v>
      </c>
      <c r="G89" s="143" t="s">
        <v>42</v>
      </c>
      <c r="H89" s="143" t="s">
        <v>343</v>
      </c>
      <c r="I89" s="143" t="s">
        <v>239</v>
      </c>
      <c r="J89" s="143" t="s">
        <v>128</v>
      </c>
      <c r="K89" s="143" t="s">
        <v>128</v>
      </c>
      <c r="L89" s="143" t="s">
        <v>344</v>
      </c>
      <c r="M89" s="143" t="s">
        <v>19</v>
      </c>
      <c r="N89" s="143" t="s">
        <v>345</v>
      </c>
      <c r="O89" s="144" t="s">
        <v>386</v>
      </c>
      <c r="P89" s="146"/>
      <c r="Q89" s="146"/>
      <c r="R89" s="177">
        <v>0</v>
      </c>
      <c r="S89" s="177">
        <v>0</v>
      </c>
      <c r="T89" s="177">
        <v>0</v>
      </c>
      <c r="U89" s="177">
        <v>0</v>
      </c>
    </row>
    <row r="90" spans="1:21" ht="33.75" x14ac:dyDescent="0.25">
      <c r="A90" s="143" t="s">
        <v>340</v>
      </c>
      <c r="B90" s="144" t="s">
        <v>341</v>
      </c>
      <c r="C90" s="145" t="s">
        <v>387</v>
      </c>
      <c r="D90" s="143" t="s">
        <v>15</v>
      </c>
      <c r="E90" s="143" t="s">
        <v>384</v>
      </c>
      <c r="F90" s="143" t="s">
        <v>374</v>
      </c>
      <c r="G90" s="143" t="s">
        <v>42</v>
      </c>
      <c r="H90" s="143" t="s">
        <v>343</v>
      </c>
      <c r="I90" s="143" t="s">
        <v>252</v>
      </c>
      <c r="J90" s="143" t="s">
        <v>128</v>
      </c>
      <c r="K90" s="143" t="s">
        <v>128</v>
      </c>
      <c r="L90" s="143" t="s">
        <v>344</v>
      </c>
      <c r="M90" s="143" t="s">
        <v>19</v>
      </c>
      <c r="N90" s="143" t="s">
        <v>345</v>
      </c>
      <c r="O90" s="144" t="s">
        <v>388</v>
      </c>
      <c r="P90" s="146"/>
      <c r="Q90" s="146"/>
      <c r="R90" s="177">
        <v>0</v>
      </c>
      <c r="S90" s="177">
        <v>0</v>
      </c>
      <c r="T90" s="177">
        <v>0</v>
      </c>
      <c r="U90" s="177">
        <v>0</v>
      </c>
    </row>
    <row r="91" spans="1:21" ht="22.5" x14ac:dyDescent="0.25">
      <c r="A91" s="143" t="s">
        <v>340</v>
      </c>
      <c r="B91" s="144" t="s">
        <v>341</v>
      </c>
      <c r="C91" s="145" t="s">
        <v>389</v>
      </c>
      <c r="D91" s="143" t="s">
        <v>15</v>
      </c>
      <c r="E91" s="143" t="s">
        <v>384</v>
      </c>
      <c r="F91" s="143" t="s">
        <v>374</v>
      </c>
      <c r="G91" s="143" t="s">
        <v>42</v>
      </c>
      <c r="H91" s="143" t="s">
        <v>343</v>
      </c>
      <c r="I91" s="143" t="s">
        <v>244</v>
      </c>
      <c r="J91" s="143" t="s">
        <v>128</v>
      </c>
      <c r="K91" s="143" t="s">
        <v>128</v>
      </c>
      <c r="L91" s="143" t="s">
        <v>344</v>
      </c>
      <c r="M91" s="143" t="s">
        <v>19</v>
      </c>
      <c r="N91" s="143" t="s">
        <v>345</v>
      </c>
      <c r="O91" s="144" t="s">
        <v>390</v>
      </c>
      <c r="P91" s="146"/>
      <c r="Q91" s="146"/>
      <c r="R91" s="177">
        <v>0</v>
      </c>
      <c r="S91" s="177">
        <v>0</v>
      </c>
      <c r="T91" s="177">
        <v>0</v>
      </c>
      <c r="U91" s="177">
        <v>0</v>
      </c>
    </row>
    <row r="92" spans="1:21" ht="22.5" x14ac:dyDescent="0.25">
      <c r="A92" s="143" t="s">
        <v>340</v>
      </c>
      <c r="B92" s="144" t="s">
        <v>341</v>
      </c>
      <c r="C92" s="145" t="s">
        <v>392</v>
      </c>
      <c r="D92" s="143" t="s">
        <v>15</v>
      </c>
      <c r="E92" s="143" t="s">
        <v>391</v>
      </c>
      <c r="F92" s="143" t="s">
        <v>374</v>
      </c>
      <c r="G92" s="143" t="s">
        <v>239</v>
      </c>
      <c r="H92" s="143" t="s">
        <v>343</v>
      </c>
      <c r="I92" s="143" t="s">
        <v>244</v>
      </c>
      <c r="J92" s="143" t="s">
        <v>128</v>
      </c>
      <c r="K92" s="143" t="s">
        <v>128</v>
      </c>
      <c r="L92" s="143" t="s">
        <v>344</v>
      </c>
      <c r="M92" s="143" t="s">
        <v>19</v>
      </c>
      <c r="N92" s="143" t="s">
        <v>345</v>
      </c>
      <c r="O92" s="144" t="s">
        <v>390</v>
      </c>
      <c r="P92" s="146"/>
      <c r="Q92" s="146"/>
      <c r="R92" s="177">
        <v>0</v>
      </c>
      <c r="S92" s="177">
        <v>0</v>
      </c>
      <c r="T92" s="177">
        <v>0</v>
      </c>
      <c r="U92" s="177">
        <v>0</v>
      </c>
    </row>
    <row r="93" spans="1:21" ht="22.5" x14ac:dyDescent="0.25">
      <c r="A93" s="143" t="s">
        <v>340</v>
      </c>
      <c r="B93" s="144" t="s">
        <v>341</v>
      </c>
      <c r="C93" s="145" t="s">
        <v>447</v>
      </c>
      <c r="D93" s="143" t="s">
        <v>15</v>
      </c>
      <c r="E93" s="143" t="s">
        <v>391</v>
      </c>
      <c r="F93" s="143" t="s">
        <v>374</v>
      </c>
      <c r="G93" s="143" t="s">
        <v>252</v>
      </c>
      <c r="H93" s="143" t="s">
        <v>343</v>
      </c>
      <c r="I93" s="143" t="s">
        <v>42</v>
      </c>
      <c r="J93" s="143" t="s">
        <v>128</v>
      </c>
      <c r="K93" s="143" t="s">
        <v>128</v>
      </c>
      <c r="L93" s="143" t="s">
        <v>344</v>
      </c>
      <c r="M93" s="143" t="s">
        <v>366</v>
      </c>
      <c r="N93" s="143" t="s">
        <v>345</v>
      </c>
      <c r="O93" s="144" t="s">
        <v>410</v>
      </c>
      <c r="P93" s="146"/>
      <c r="Q93" s="146"/>
      <c r="R93" s="177">
        <v>0</v>
      </c>
      <c r="S93" s="177">
        <v>0</v>
      </c>
      <c r="T93" s="177">
        <v>0</v>
      </c>
      <c r="U93" s="177">
        <v>0</v>
      </c>
    </row>
    <row r="94" spans="1:21" ht="22.5" x14ac:dyDescent="0.25">
      <c r="A94" s="143" t="s">
        <v>340</v>
      </c>
      <c r="B94" s="144" t="s">
        <v>341</v>
      </c>
      <c r="C94" s="145" t="s">
        <v>448</v>
      </c>
      <c r="D94" s="143" t="s">
        <v>15</v>
      </c>
      <c r="E94" s="143" t="s">
        <v>391</v>
      </c>
      <c r="F94" s="143" t="s">
        <v>374</v>
      </c>
      <c r="G94" s="143" t="s">
        <v>252</v>
      </c>
      <c r="H94" s="143" t="s">
        <v>343</v>
      </c>
      <c r="I94" s="143" t="s">
        <v>237</v>
      </c>
      <c r="J94" s="143" t="s">
        <v>128</v>
      </c>
      <c r="K94" s="143" t="s">
        <v>128</v>
      </c>
      <c r="L94" s="143" t="s">
        <v>344</v>
      </c>
      <c r="M94" s="143" t="s">
        <v>366</v>
      </c>
      <c r="N94" s="143" t="s">
        <v>345</v>
      </c>
      <c r="O94" s="144" t="s">
        <v>411</v>
      </c>
      <c r="P94" s="146"/>
      <c r="Q94" s="146"/>
      <c r="R94" s="177">
        <v>0</v>
      </c>
      <c r="S94" s="177">
        <v>0</v>
      </c>
      <c r="T94" s="177">
        <v>0</v>
      </c>
      <c r="U94" s="177">
        <v>0</v>
      </c>
    </row>
    <row r="95" spans="1:21" ht="22.5" x14ac:dyDescent="0.25">
      <c r="A95" s="143" t="s">
        <v>340</v>
      </c>
      <c r="B95" s="144" t="s">
        <v>341</v>
      </c>
      <c r="C95" s="145" t="s">
        <v>449</v>
      </c>
      <c r="D95" s="143" t="s">
        <v>15</v>
      </c>
      <c r="E95" s="143" t="s">
        <v>391</v>
      </c>
      <c r="F95" s="143" t="s">
        <v>374</v>
      </c>
      <c r="G95" s="143" t="s">
        <v>252</v>
      </c>
      <c r="H95" s="143" t="s">
        <v>343</v>
      </c>
      <c r="I95" s="143" t="s">
        <v>244</v>
      </c>
      <c r="J95" s="143" t="s">
        <v>128</v>
      </c>
      <c r="K95" s="143" t="s">
        <v>128</v>
      </c>
      <c r="L95" s="143" t="s">
        <v>344</v>
      </c>
      <c r="M95" s="143" t="s">
        <v>366</v>
      </c>
      <c r="N95" s="143" t="s">
        <v>345</v>
      </c>
      <c r="O95" s="144" t="s">
        <v>413</v>
      </c>
      <c r="P95" s="146"/>
      <c r="Q95" s="146"/>
      <c r="R95" s="177">
        <v>0</v>
      </c>
      <c r="S95" s="177">
        <v>0</v>
      </c>
      <c r="T95" s="177">
        <v>0</v>
      </c>
      <c r="U95" s="177">
        <v>0</v>
      </c>
    </row>
    <row r="96" spans="1:21" ht="22.5" x14ac:dyDescent="0.25">
      <c r="A96" s="143" t="s">
        <v>340</v>
      </c>
      <c r="B96" s="144" t="s">
        <v>341</v>
      </c>
      <c r="C96" s="145" t="s">
        <v>414</v>
      </c>
      <c r="D96" s="143" t="s">
        <v>15</v>
      </c>
      <c r="E96" s="143" t="s">
        <v>391</v>
      </c>
      <c r="F96" s="143" t="s">
        <v>374</v>
      </c>
      <c r="G96" s="143" t="s">
        <v>253</v>
      </c>
      <c r="H96" s="143" t="s">
        <v>343</v>
      </c>
      <c r="I96" s="143" t="s">
        <v>42</v>
      </c>
      <c r="J96" s="143" t="s">
        <v>128</v>
      </c>
      <c r="K96" s="143" t="s">
        <v>128</v>
      </c>
      <c r="L96" s="143" t="s">
        <v>344</v>
      </c>
      <c r="M96" s="143" t="s">
        <v>19</v>
      </c>
      <c r="N96" s="143" t="s">
        <v>345</v>
      </c>
      <c r="O96" s="144" t="s">
        <v>415</v>
      </c>
      <c r="P96" s="146"/>
      <c r="Q96" s="146"/>
      <c r="R96" s="177">
        <v>-164562055</v>
      </c>
      <c r="S96" s="177">
        <v>467500000</v>
      </c>
      <c r="T96" s="177">
        <v>467500000</v>
      </c>
      <c r="U96" s="177">
        <v>467500000</v>
      </c>
    </row>
    <row r="97" spans="1:21" ht="22.5" x14ac:dyDescent="0.25">
      <c r="A97" s="143" t="s">
        <v>340</v>
      </c>
      <c r="B97" s="144" t="s">
        <v>341</v>
      </c>
      <c r="C97" s="145" t="s">
        <v>418</v>
      </c>
      <c r="D97" s="143" t="s">
        <v>15</v>
      </c>
      <c r="E97" s="143" t="s">
        <v>391</v>
      </c>
      <c r="F97" s="143" t="s">
        <v>374</v>
      </c>
      <c r="G97" s="143" t="s">
        <v>253</v>
      </c>
      <c r="H97" s="143" t="s">
        <v>343</v>
      </c>
      <c r="I97" s="143" t="s">
        <v>244</v>
      </c>
      <c r="J97" s="143" t="s">
        <v>128</v>
      </c>
      <c r="K97" s="143" t="s">
        <v>128</v>
      </c>
      <c r="L97" s="143" t="s">
        <v>344</v>
      </c>
      <c r="M97" s="143" t="s">
        <v>19</v>
      </c>
      <c r="N97" s="143" t="s">
        <v>345</v>
      </c>
      <c r="O97" s="144" t="s">
        <v>413</v>
      </c>
      <c r="P97" s="146"/>
      <c r="Q97" s="146"/>
      <c r="R97" s="177">
        <v>-19820023</v>
      </c>
      <c r="S97" s="177">
        <v>0</v>
      </c>
      <c r="T97" s="177">
        <v>0</v>
      </c>
      <c r="U97" s="177">
        <v>0</v>
      </c>
    </row>
    <row r="98" spans="1:21" x14ac:dyDescent="0.25">
      <c r="R98" s="112">
        <v>0</v>
      </c>
      <c r="S98" s="112">
        <v>0</v>
      </c>
      <c r="T98" s="112">
        <v>0</v>
      </c>
      <c r="U98" s="112">
        <v>0</v>
      </c>
    </row>
  </sheetData>
  <autoFilter ref="A4:U5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showGridLines="0" workbookViewId="0">
      <selection activeCell="O5" sqref="O5"/>
    </sheetView>
  </sheetViews>
  <sheetFormatPr baseColWidth="10" defaultColWidth="11.42578125" defaultRowHeight="15" x14ac:dyDescent="0.25"/>
  <cols>
    <col min="1" max="1" width="13.42578125" style="128" customWidth="1"/>
    <col min="2" max="2" width="27" style="128" customWidth="1"/>
    <col min="3" max="3" width="21.5703125" style="128" customWidth="1"/>
    <col min="4" max="11" width="5.42578125" style="128" customWidth="1"/>
    <col min="12" max="12" width="9.5703125" style="128" customWidth="1"/>
    <col min="13" max="13" width="8" style="128" customWidth="1"/>
    <col min="14" max="14" width="9.5703125" style="128" customWidth="1"/>
    <col min="15" max="15" width="27.5703125" style="128" customWidth="1"/>
    <col min="16" max="18" width="18.85546875" style="128" customWidth="1"/>
    <col min="19" max="19" width="0" style="128" hidden="1" customWidth="1"/>
    <col min="20" max="20" width="8.140625" style="128" customWidth="1"/>
    <col min="21" max="16384" width="11.42578125" style="128"/>
  </cols>
  <sheetData>
    <row r="1" spans="1:20" x14ac:dyDescent="0.25">
      <c r="A1" s="129" t="s">
        <v>311</v>
      </c>
      <c r="B1" s="129">
        <v>2017</v>
      </c>
      <c r="C1" s="130" t="s">
        <v>128</v>
      </c>
      <c r="D1" s="130" t="s">
        <v>128</v>
      </c>
      <c r="E1" s="130" t="s">
        <v>128</v>
      </c>
      <c r="F1" s="130" t="s">
        <v>128</v>
      </c>
      <c r="G1" s="130" t="s">
        <v>128</v>
      </c>
      <c r="H1" s="130" t="s">
        <v>128</v>
      </c>
      <c r="I1" s="130" t="s">
        <v>128</v>
      </c>
      <c r="J1" s="130" t="s">
        <v>128</v>
      </c>
      <c r="K1" s="130" t="s">
        <v>128</v>
      </c>
      <c r="L1" s="130" t="s">
        <v>128</v>
      </c>
      <c r="M1" s="130" t="s">
        <v>128</v>
      </c>
      <c r="N1" s="130" t="s">
        <v>128</v>
      </c>
      <c r="O1" s="130" t="s">
        <v>128</v>
      </c>
      <c r="P1" s="130" t="s">
        <v>128</v>
      </c>
      <c r="Q1" s="130" t="s">
        <v>128</v>
      </c>
      <c r="R1" s="130" t="s">
        <v>128</v>
      </c>
      <c r="S1" s="128" t="s">
        <v>128</v>
      </c>
      <c r="T1" s="128" t="s">
        <v>128</v>
      </c>
    </row>
    <row r="2" spans="1:20" x14ac:dyDescent="0.25">
      <c r="A2" s="129" t="s">
        <v>312</v>
      </c>
      <c r="B2" s="129" t="s">
        <v>397</v>
      </c>
      <c r="C2" s="130" t="s">
        <v>128</v>
      </c>
      <c r="D2" s="130" t="s">
        <v>128</v>
      </c>
      <c r="E2" s="130" t="s">
        <v>128</v>
      </c>
      <c r="F2" s="130" t="s">
        <v>128</v>
      </c>
      <c r="G2" s="130" t="s">
        <v>128</v>
      </c>
      <c r="H2" s="130" t="s">
        <v>128</v>
      </c>
      <c r="I2" s="130" t="s">
        <v>128</v>
      </c>
      <c r="J2" s="130" t="s">
        <v>128</v>
      </c>
      <c r="K2" s="130" t="s">
        <v>128</v>
      </c>
      <c r="L2" s="130" t="s">
        <v>128</v>
      </c>
      <c r="M2" s="130" t="s">
        <v>128</v>
      </c>
      <c r="N2" s="130" t="s">
        <v>128</v>
      </c>
      <c r="O2" s="130" t="s">
        <v>128</v>
      </c>
      <c r="P2" s="130" t="s">
        <v>128</v>
      </c>
      <c r="Q2" s="130" t="s">
        <v>128</v>
      </c>
      <c r="R2" s="130" t="s">
        <v>128</v>
      </c>
      <c r="S2" s="128" t="s">
        <v>128</v>
      </c>
      <c r="T2" s="128" t="s">
        <v>128</v>
      </c>
    </row>
    <row r="3" spans="1:20" x14ac:dyDescent="0.25">
      <c r="A3" s="129" t="s">
        <v>314</v>
      </c>
      <c r="B3" s="129" t="s">
        <v>451</v>
      </c>
      <c r="C3" s="130" t="s">
        <v>128</v>
      </c>
      <c r="D3" s="130" t="s">
        <v>128</v>
      </c>
      <c r="E3" s="130" t="s">
        <v>128</v>
      </c>
      <c r="F3" s="130" t="s">
        <v>128</v>
      </c>
      <c r="G3" s="130" t="s">
        <v>128</v>
      </c>
      <c r="H3" s="130" t="s">
        <v>128</v>
      </c>
      <c r="I3" s="130" t="s">
        <v>128</v>
      </c>
      <c r="J3" s="130" t="s">
        <v>128</v>
      </c>
      <c r="K3" s="130" t="s">
        <v>128</v>
      </c>
      <c r="L3" s="130" t="s">
        <v>128</v>
      </c>
      <c r="M3" s="130" t="s">
        <v>128</v>
      </c>
      <c r="N3" s="130" t="s">
        <v>128</v>
      </c>
      <c r="O3" s="130" t="s">
        <v>128</v>
      </c>
      <c r="P3" s="130" t="s">
        <v>128</v>
      </c>
      <c r="Q3" s="130" t="s">
        <v>128</v>
      </c>
      <c r="R3" s="130" t="s">
        <v>128</v>
      </c>
      <c r="S3" s="128" t="s">
        <v>128</v>
      </c>
      <c r="T3" s="128" t="s">
        <v>128</v>
      </c>
    </row>
    <row r="4" spans="1:20" ht="24" x14ac:dyDescent="0.25">
      <c r="A4" s="129" t="s">
        <v>315</v>
      </c>
      <c r="B4" s="129" t="s">
        <v>316</v>
      </c>
      <c r="C4" s="129" t="s">
        <v>317</v>
      </c>
      <c r="D4" s="129" t="s">
        <v>318</v>
      </c>
      <c r="E4" s="129" t="s">
        <v>3</v>
      </c>
      <c r="F4" s="129" t="s">
        <v>319</v>
      </c>
      <c r="G4" s="129" t="s">
        <v>320</v>
      </c>
      <c r="H4" s="129" t="s">
        <v>321</v>
      </c>
      <c r="I4" s="129" t="s">
        <v>322</v>
      </c>
      <c r="J4" s="129" t="s">
        <v>323</v>
      </c>
      <c r="K4" s="129" t="s">
        <v>324</v>
      </c>
      <c r="L4" s="129" t="s">
        <v>325</v>
      </c>
      <c r="M4" s="129" t="s">
        <v>326</v>
      </c>
      <c r="N4" s="129" t="s">
        <v>327</v>
      </c>
      <c r="O4" s="129" t="s">
        <v>328</v>
      </c>
      <c r="P4" s="129" t="s">
        <v>424</v>
      </c>
      <c r="Q4" s="129" t="s">
        <v>425</v>
      </c>
      <c r="R4" s="129" t="s">
        <v>337</v>
      </c>
      <c r="S4" s="128" t="s">
        <v>338</v>
      </c>
      <c r="T4" s="128" t="s">
        <v>339</v>
      </c>
    </row>
    <row r="5" spans="1:20" s="118" customFormat="1" ht="33.75" x14ac:dyDescent="0.25">
      <c r="A5" s="114" t="s">
        <v>340</v>
      </c>
      <c r="B5" s="115" t="s">
        <v>341</v>
      </c>
      <c r="C5" s="116" t="s">
        <v>350</v>
      </c>
      <c r="D5" s="114" t="s">
        <v>150</v>
      </c>
      <c r="E5" s="114" t="s">
        <v>42</v>
      </c>
      <c r="F5" s="114" t="s">
        <v>343</v>
      </c>
      <c r="G5" s="114" t="s">
        <v>42</v>
      </c>
      <c r="H5" s="114" t="s">
        <v>244</v>
      </c>
      <c r="I5" s="114"/>
      <c r="J5" s="114"/>
      <c r="K5" s="114"/>
      <c r="L5" s="114" t="s">
        <v>344</v>
      </c>
      <c r="M5" s="114" t="s">
        <v>19</v>
      </c>
      <c r="N5" s="114" t="s">
        <v>345</v>
      </c>
      <c r="O5" s="115" t="s">
        <v>245</v>
      </c>
      <c r="P5" s="117"/>
      <c r="Q5" s="117"/>
      <c r="R5" s="117">
        <v>0</v>
      </c>
      <c r="S5" s="118">
        <v>0</v>
      </c>
      <c r="T5" s="118">
        <v>0</v>
      </c>
    </row>
    <row r="6" spans="1:20" s="118" customFormat="1" ht="22.5" x14ac:dyDescent="0.25">
      <c r="A6" s="114" t="s">
        <v>340</v>
      </c>
      <c r="B6" s="115" t="s">
        <v>341</v>
      </c>
      <c r="C6" s="116" t="s">
        <v>351</v>
      </c>
      <c r="D6" s="114" t="s">
        <v>150</v>
      </c>
      <c r="E6" s="114" t="s">
        <v>42</v>
      </c>
      <c r="F6" s="114" t="s">
        <v>343</v>
      </c>
      <c r="G6" s="114" t="s">
        <v>237</v>
      </c>
      <c r="H6" s="114"/>
      <c r="I6" s="114"/>
      <c r="J6" s="114"/>
      <c r="K6" s="114"/>
      <c r="L6" s="114" t="s">
        <v>344</v>
      </c>
      <c r="M6" s="114" t="s">
        <v>19</v>
      </c>
      <c r="N6" s="114" t="s">
        <v>345</v>
      </c>
      <c r="O6" s="115" t="s">
        <v>18</v>
      </c>
      <c r="P6" s="117"/>
      <c r="Q6" s="117"/>
      <c r="R6" s="117">
        <v>0</v>
      </c>
      <c r="S6" s="118">
        <v>0</v>
      </c>
      <c r="T6" s="118">
        <v>0</v>
      </c>
    </row>
    <row r="7" spans="1:20" s="118" customFormat="1" ht="22.5" x14ac:dyDescent="0.25">
      <c r="A7" s="114" t="s">
        <v>340</v>
      </c>
      <c r="B7" s="115" t="s">
        <v>341</v>
      </c>
      <c r="C7" s="116" t="s">
        <v>359</v>
      </c>
      <c r="D7" s="114" t="s">
        <v>150</v>
      </c>
      <c r="E7" s="114" t="s">
        <v>237</v>
      </c>
      <c r="F7" s="114" t="s">
        <v>343</v>
      </c>
      <c r="G7" s="114" t="s">
        <v>235</v>
      </c>
      <c r="H7" s="114"/>
      <c r="I7" s="114"/>
      <c r="J7" s="114"/>
      <c r="K7" s="114"/>
      <c r="L7" s="114" t="s">
        <v>344</v>
      </c>
      <c r="M7" s="114" t="s">
        <v>19</v>
      </c>
      <c r="N7" s="114" t="s">
        <v>345</v>
      </c>
      <c r="O7" s="115" t="s">
        <v>22</v>
      </c>
      <c r="P7" s="117"/>
      <c r="Q7" s="117"/>
      <c r="R7" s="117">
        <v>0</v>
      </c>
      <c r="S7" s="118">
        <v>0</v>
      </c>
      <c r="T7" s="118">
        <v>0</v>
      </c>
    </row>
    <row r="8" spans="1:20" s="118" customFormat="1" ht="22.5" x14ac:dyDescent="0.25">
      <c r="A8" s="114" t="s">
        <v>340</v>
      </c>
      <c r="B8" s="115" t="s">
        <v>341</v>
      </c>
      <c r="C8" s="116" t="s">
        <v>224</v>
      </c>
      <c r="D8" s="114" t="s">
        <v>150</v>
      </c>
      <c r="E8" s="114" t="s">
        <v>246</v>
      </c>
      <c r="F8" s="114" t="s">
        <v>252</v>
      </c>
      <c r="G8" s="114" t="s">
        <v>42</v>
      </c>
      <c r="H8" s="114" t="s">
        <v>42</v>
      </c>
      <c r="I8" s="114"/>
      <c r="J8" s="114"/>
      <c r="K8" s="114"/>
      <c r="L8" s="114" t="s">
        <v>344</v>
      </c>
      <c r="M8" s="114" t="s">
        <v>19</v>
      </c>
      <c r="N8" s="114" t="s">
        <v>345</v>
      </c>
      <c r="O8" s="115" t="s">
        <v>132</v>
      </c>
      <c r="P8" s="117"/>
      <c r="Q8" s="117"/>
      <c r="R8" s="117">
        <v>0</v>
      </c>
      <c r="S8" s="118">
        <v>0</v>
      </c>
      <c r="T8" s="118">
        <v>0</v>
      </c>
    </row>
    <row r="9" spans="1:20" s="118" customFormat="1" ht="22.5" x14ac:dyDescent="0.25">
      <c r="A9" s="114" t="s">
        <v>340</v>
      </c>
      <c r="B9" s="115" t="s">
        <v>341</v>
      </c>
      <c r="C9" s="116" t="s">
        <v>370</v>
      </c>
      <c r="D9" s="114" t="s">
        <v>150</v>
      </c>
      <c r="E9" s="114" t="s">
        <v>239</v>
      </c>
      <c r="F9" s="114" t="s">
        <v>42</v>
      </c>
      <c r="G9" s="114" t="s">
        <v>237</v>
      </c>
      <c r="H9" s="114" t="s">
        <v>42</v>
      </c>
      <c r="I9" s="114"/>
      <c r="J9" s="114"/>
      <c r="K9" s="114"/>
      <c r="L9" s="114" t="s">
        <v>344</v>
      </c>
      <c r="M9" s="114" t="s">
        <v>19</v>
      </c>
      <c r="N9" s="114" t="s">
        <v>345</v>
      </c>
      <c r="O9" s="115" t="s">
        <v>25</v>
      </c>
      <c r="P9" s="117"/>
      <c r="Q9" s="117"/>
      <c r="R9" s="117">
        <v>0</v>
      </c>
      <c r="S9" s="118">
        <v>0</v>
      </c>
      <c r="T9" s="118">
        <v>0</v>
      </c>
    </row>
    <row r="10" spans="1:20" s="118" customFormat="1" ht="33.75" x14ac:dyDescent="0.25">
      <c r="A10" s="114" t="s">
        <v>340</v>
      </c>
      <c r="B10" s="115" t="s">
        <v>341</v>
      </c>
      <c r="C10" s="116" t="s">
        <v>307</v>
      </c>
      <c r="D10" s="114" t="s">
        <v>15</v>
      </c>
      <c r="E10" s="114" t="s">
        <v>375</v>
      </c>
      <c r="F10" s="114" t="s">
        <v>374</v>
      </c>
      <c r="G10" s="114" t="s">
        <v>237</v>
      </c>
      <c r="H10" s="114" t="s">
        <v>128</v>
      </c>
      <c r="I10" s="114" t="s">
        <v>128</v>
      </c>
      <c r="J10" s="114" t="s">
        <v>128</v>
      </c>
      <c r="K10" s="114" t="s">
        <v>128</v>
      </c>
      <c r="L10" s="114" t="s">
        <v>344</v>
      </c>
      <c r="M10" s="114" t="s">
        <v>19</v>
      </c>
      <c r="N10" s="114" t="s">
        <v>345</v>
      </c>
      <c r="O10" s="115" t="s">
        <v>308</v>
      </c>
      <c r="P10" s="117"/>
      <c r="Q10" s="117"/>
      <c r="R10" s="117">
        <v>0</v>
      </c>
      <c r="S10" s="118">
        <v>0</v>
      </c>
      <c r="T10" s="118">
        <v>0</v>
      </c>
    </row>
    <row r="11" spans="1:20" s="118" customFormat="1" ht="56.25" x14ac:dyDescent="0.25">
      <c r="A11" s="114" t="s">
        <v>340</v>
      </c>
      <c r="B11" s="115" t="s">
        <v>341</v>
      </c>
      <c r="C11" s="116" t="s">
        <v>300</v>
      </c>
      <c r="D11" s="114" t="s">
        <v>15</v>
      </c>
      <c r="E11" s="114" t="s">
        <v>384</v>
      </c>
      <c r="F11" s="114" t="s">
        <v>374</v>
      </c>
      <c r="G11" s="114" t="s">
        <v>42</v>
      </c>
      <c r="H11" s="114"/>
      <c r="I11" s="114"/>
      <c r="J11" s="114"/>
      <c r="K11" s="114"/>
      <c r="L11" s="114" t="s">
        <v>344</v>
      </c>
      <c r="M11" s="114" t="s">
        <v>19</v>
      </c>
      <c r="N11" s="114" t="s">
        <v>345</v>
      </c>
      <c r="O11" s="115" t="s">
        <v>403</v>
      </c>
      <c r="P11" s="117"/>
      <c r="Q11" s="117"/>
      <c r="R11" s="117">
        <v>0</v>
      </c>
      <c r="S11" s="118">
        <v>0</v>
      </c>
      <c r="T11" s="118">
        <v>0</v>
      </c>
    </row>
    <row r="12" spans="1:20" s="118" customFormat="1" ht="45" x14ac:dyDescent="0.25">
      <c r="A12" s="132" t="s">
        <v>340</v>
      </c>
      <c r="B12" s="133" t="s">
        <v>341</v>
      </c>
      <c r="C12" s="134" t="s">
        <v>419</v>
      </c>
      <c r="D12" s="132" t="s">
        <v>15</v>
      </c>
      <c r="E12" s="132" t="s">
        <v>391</v>
      </c>
      <c r="F12" s="132" t="s">
        <v>374</v>
      </c>
      <c r="G12" s="132" t="s">
        <v>252</v>
      </c>
      <c r="H12" s="132" t="s">
        <v>128</v>
      </c>
      <c r="I12" s="132" t="s">
        <v>128</v>
      </c>
      <c r="J12" s="132" t="s">
        <v>128</v>
      </c>
      <c r="K12" s="132" t="s">
        <v>128</v>
      </c>
      <c r="L12" s="132" t="s">
        <v>344</v>
      </c>
      <c r="M12" s="132" t="s">
        <v>366</v>
      </c>
      <c r="N12" s="132" t="s">
        <v>345</v>
      </c>
      <c r="O12" s="133" t="s">
        <v>404</v>
      </c>
      <c r="P12" s="135"/>
      <c r="Q12" s="135"/>
      <c r="R12" s="135">
        <v>0</v>
      </c>
      <c r="S12" s="118">
        <v>0</v>
      </c>
      <c r="T12" s="118">
        <v>0</v>
      </c>
    </row>
    <row r="13" spans="1:20" s="118" customFormat="1" ht="45" x14ac:dyDescent="0.25">
      <c r="A13" s="132" t="s">
        <v>340</v>
      </c>
      <c r="B13" s="133" t="s">
        <v>341</v>
      </c>
      <c r="C13" s="134" t="s">
        <v>446</v>
      </c>
      <c r="D13" s="132" t="s">
        <v>15</v>
      </c>
      <c r="E13" s="132" t="s">
        <v>391</v>
      </c>
      <c r="F13" s="132" t="s">
        <v>374</v>
      </c>
      <c r="G13" s="132" t="s">
        <v>253</v>
      </c>
      <c r="H13" s="132" t="s">
        <v>128</v>
      </c>
      <c r="I13" s="132" t="s">
        <v>128</v>
      </c>
      <c r="J13" s="132" t="s">
        <v>128</v>
      </c>
      <c r="K13" s="132" t="s">
        <v>128</v>
      </c>
      <c r="L13" s="132" t="s">
        <v>344</v>
      </c>
      <c r="M13" s="132" t="s">
        <v>19</v>
      </c>
      <c r="N13" s="132" t="s">
        <v>345</v>
      </c>
      <c r="O13" s="133" t="s">
        <v>405</v>
      </c>
      <c r="P13" s="135"/>
      <c r="Q13" s="135"/>
      <c r="R13" s="135">
        <v>0</v>
      </c>
      <c r="S13" s="118">
        <v>0</v>
      </c>
      <c r="T13" s="118">
        <v>0</v>
      </c>
    </row>
    <row r="14" spans="1:20" s="118" customFormat="1" ht="22.5" x14ac:dyDescent="0.25">
      <c r="A14" s="132" t="s">
        <v>340</v>
      </c>
      <c r="B14" s="133" t="s">
        <v>341</v>
      </c>
      <c r="C14" s="134" t="s">
        <v>169</v>
      </c>
      <c r="D14" s="132" t="s">
        <v>150</v>
      </c>
      <c r="E14" s="132" t="s">
        <v>42</v>
      </c>
      <c r="F14" s="132" t="s">
        <v>343</v>
      </c>
      <c r="G14" s="132" t="s">
        <v>42</v>
      </c>
      <c r="H14" s="132" t="s">
        <v>244</v>
      </c>
      <c r="I14" s="132" t="s">
        <v>42</v>
      </c>
      <c r="J14" s="132"/>
      <c r="K14" s="132"/>
      <c r="L14" s="132" t="s">
        <v>344</v>
      </c>
      <c r="M14" s="132" t="s">
        <v>19</v>
      </c>
      <c r="N14" s="132" t="s">
        <v>345</v>
      </c>
      <c r="O14" s="133" t="s">
        <v>247</v>
      </c>
      <c r="P14" s="135"/>
      <c r="Q14" s="135"/>
      <c r="R14" s="135">
        <v>0</v>
      </c>
      <c r="S14" s="118">
        <v>0</v>
      </c>
      <c r="T14" s="118">
        <v>0</v>
      </c>
    </row>
    <row r="15" spans="1:20" s="118" customFormat="1" ht="22.5" x14ac:dyDescent="0.25">
      <c r="A15" s="132" t="s">
        <v>340</v>
      </c>
      <c r="B15" s="133" t="s">
        <v>341</v>
      </c>
      <c r="C15" s="134" t="s">
        <v>171</v>
      </c>
      <c r="D15" s="132" t="s">
        <v>150</v>
      </c>
      <c r="E15" s="132" t="s">
        <v>42</v>
      </c>
      <c r="F15" s="132" t="s">
        <v>343</v>
      </c>
      <c r="G15" s="132" t="s">
        <v>237</v>
      </c>
      <c r="H15" s="132" t="s">
        <v>134</v>
      </c>
      <c r="I15" s="132"/>
      <c r="J15" s="132"/>
      <c r="K15" s="132"/>
      <c r="L15" s="132" t="s">
        <v>344</v>
      </c>
      <c r="M15" s="132" t="s">
        <v>19</v>
      </c>
      <c r="N15" s="132" t="s">
        <v>345</v>
      </c>
      <c r="O15" s="133" t="s">
        <v>26</v>
      </c>
      <c r="P15" s="135"/>
      <c r="Q15" s="135"/>
      <c r="R15" s="135">
        <v>0</v>
      </c>
      <c r="S15" s="118">
        <v>0</v>
      </c>
      <c r="T15" s="118">
        <v>0</v>
      </c>
    </row>
    <row r="16" spans="1:20" s="118" customFormat="1" ht="22.5" x14ac:dyDescent="0.25">
      <c r="A16" s="132" t="s">
        <v>340</v>
      </c>
      <c r="B16" s="133" t="s">
        <v>341</v>
      </c>
      <c r="C16" s="134" t="s">
        <v>172</v>
      </c>
      <c r="D16" s="132" t="s">
        <v>150</v>
      </c>
      <c r="E16" s="132" t="s">
        <v>42</v>
      </c>
      <c r="F16" s="132" t="s">
        <v>343</v>
      </c>
      <c r="G16" s="132" t="s">
        <v>237</v>
      </c>
      <c r="H16" s="132" t="s">
        <v>249</v>
      </c>
      <c r="I16" s="132"/>
      <c r="J16" s="132"/>
      <c r="K16" s="132"/>
      <c r="L16" s="132" t="s">
        <v>344</v>
      </c>
      <c r="M16" s="132" t="s">
        <v>19</v>
      </c>
      <c r="N16" s="132" t="s">
        <v>345</v>
      </c>
      <c r="O16" s="133" t="s">
        <v>250</v>
      </c>
      <c r="P16" s="135"/>
      <c r="Q16" s="135"/>
      <c r="R16" s="135">
        <v>0</v>
      </c>
      <c r="S16" s="118">
        <v>0</v>
      </c>
      <c r="T16" s="118">
        <v>0</v>
      </c>
    </row>
    <row r="17" spans="1:20" s="118" customFormat="1" ht="22.5" x14ac:dyDescent="0.25">
      <c r="A17" s="132" t="s">
        <v>340</v>
      </c>
      <c r="B17" s="133" t="s">
        <v>341</v>
      </c>
      <c r="C17" s="134" t="s">
        <v>197</v>
      </c>
      <c r="D17" s="132" t="s">
        <v>150</v>
      </c>
      <c r="E17" s="132" t="s">
        <v>237</v>
      </c>
      <c r="F17" s="132" t="s">
        <v>343</v>
      </c>
      <c r="G17" s="132" t="s">
        <v>235</v>
      </c>
      <c r="H17" s="132" t="s">
        <v>235</v>
      </c>
      <c r="I17" s="132" t="s">
        <v>288</v>
      </c>
      <c r="J17" s="132"/>
      <c r="K17" s="132"/>
      <c r="L17" s="132" t="s">
        <v>344</v>
      </c>
      <c r="M17" s="132" t="s">
        <v>19</v>
      </c>
      <c r="N17" s="132" t="s">
        <v>345</v>
      </c>
      <c r="O17" s="133" t="s">
        <v>137</v>
      </c>
      <c r="P17" s="135"/>
      <c r="Q17" s="135"/>
      <c r="R17" s="135">
        <v>0</v>
      </c>
      <c r="S17" s="118">
        <v>0</v>
      </c>
      <c r="T17" s="118">
        <v>0</v>
      </c>
    </row>
    <row r="18" spans="1:20" s="118" customFormat="1" ht="22.5" x14ac:dyDescent="0.25">
      <c r="A18" s="132" t="s">
        <v>340</v>
      </c>
      <c r="B18" s="133" t="s">
        <v>341</v>
      </c>
      <c r="C18" s="134" t="s">
        <v>198</v>
      </c>
      <c r="D18" s="132" t="s">
        <v>150</v>
      </c>
      <c r="E18" s="132" t="s">
        <v>237</v>
      </c>
      <c r="F18" s="132" t="s">
        <v>343</v>
      </c>
      <c r="G18" s="132" t="s">
        <v>235</v>
      </c>
      <c r="H18" s="132" t="s">
        <v>235</v>
      </c>
      <c r="I18" s="132" t="s">
        <v>360</v>
      </c>
      <c r="J18" s="132"/>
      <c r="K18" s="132"/>
      <c r="L18" s="132" t="s">
        <v>344</v>
      </c>
      <c r="M18" s="132" t="s">
        <v>19</v>
      </c>
      <c r="N18" s="132" t="s">
        <v>345</v>
      </c>
      <c r="O18" s="133" t="s">
        <v>138</v>
      </c>
      <c r="P18" s="135"/>
      <c r="Q18" s="135"/>
      <c r="R18" s="135">
        <v>0</v>
      </c>
      <c r="S18" s="118">
        <v>0</v>
      </c>
      <c r="T18" s="118">
        <v>0</v>
      </c>
    </row>
    <row r="19" spans="1:20" s="118" customFormat="1" ht="22.5" x14ac:dyDescent="0.25">
      <c r="A19" s="132" t="s">
        <v>340</v>
      </c>
      <c r="B19" s="133" t="s">
        <v>341</v>
      </c>
      <c r="C19" s="134" t="s">
        <v>199</v>
      </c>
      <c r="D19" s="132" t="s">
        <v>150</v>
      </c>
      <c r="E19" s="132" t="s">
        <v>237</v>
      </c>
      <c r="F19" s="132" t="s">
        <v>343</v>
      </c>
      <c r="G19" s="132" t="s">
        <v>235</v>
      </c>
      <c r="H19" s="132" t="s">
        <v>235</v>
      </c>
      <c r="I19" s="132" t="s">
        <v>361</v>
      </c>
      <c r="J19" s="132"/>
      <c r="K19" s="132"/>
      <c r="L19" s="132" t="s">
        <v>344</v>
      </c>
      <c r="M19" s="132" t="s">
        <v>19</v>
      </c>
      <c r="N19" s="132" t="s">
        <v>345</v>
      </c>
      <c r="O19" s="133" t="s">
        <v>139</v>
      </c>
      <c r="P19" s="135"/>
      <c r="Q19" s="135"/>
      <c r="R19" s="135">
        <v>0</v>
      </c>
      <c r="S19" s="118">
        <v>0</v>
      </c>
      <c r="T19" s="118">
        <v>0</v>
      </c>
    </row>
    <row r="20" spans="1:20" s="118" customFormat="1" ht="22.5" x14ac:dyDescent="0.25">
      <c r="A20" s="132" t="s">
        <v>340</v>
      </c>
      <c r="B20" s="133" t="s">
        <v>341</v>
      </c>
      <c r="C20" s="134" t="s">
        <v>200</v>
      </c>
      <c r="D20" s="132" t="s">
        <v>150</v>
      </c>
      <c r="E20" s="132" t="s">
        <v>237</v>
      </c>
      <c r="F20" s="132" t="s">
        <v>343</v>
      </c>
      <c r="G20" s="132" t="s">
        <v>235</v>
      </c>
      <c r="H20" s="132" t="s">
        <v>235</v>
      </c>
      <c r="I20" s="132" t="s">
        <v>362</v>
      </c>
      <c r="J20" s="132"/>
      <c r="K20" s="132"/>
      <c r="L20" s="132" t="s">
        <v>344</v>
      </c>
      <c r="M20" s="132" t="s">
        <v>19</v>
      </c>
      <c r="N20" s="132" t="s">
        <v>345</v>
      </c>
      <c r="O20" s="133" t="s">
        <v>269</v>
      </c>
      <c r="P20" s="135"/>
      <c r="Q20" s="135"/>
      <c r="R20" s="135">
        <v>0</v>
      </c>
      <c r="S20" s="118">
        <v>0</v>
      </c>
      <c r="T20" s="118">
        <v>0</v>
      </c>
    </row>
    <row r="21" spans="1:20" s="118" customFormat="1" ht="22.5" x14ac:dyDescent="0.25">
      <c r="A21" s="132" t="s">
        <v>340</v>
      </c>
      <c r="B21" s="133" t="s">
        <v>341</v>
      </c>
      <c r="C21" s="134" t="s">
        <v>203</v>
      </c>
      <c r="D21" s="132" t="s">
        <v>150</v>
      </c>
      <c r="E21" s="132" t="s">
        <v>237</v>
      </c>
      <c r="F21" s="132" t="s">
        <v>343</v>
      </c>
      <c r="G21" s="132" t="s">
        <v>235</v>
      </c>
      <c r="H21" s="132" t="s">
        <v>239</v>
      </c>
      <c r="I21" s="132" t="s">
        <v>42</v>
      </c>
      <c r="J21" s="132"/>
      <c r="K21" s="132"/>
      <c r="L21" s="132" t="s">
        <v>344</v>
      </c>
      <c r="M21" s="132" t="s">
        <v>19</v>
      </c>
      <c r="N21" s="132" t="s">
        <v>345</v>
      </c>
      <c r="O21" s="133" t="s">
        <v>141</v>
      </c>
      <c r="P21" s="135"/>
      <c r="Q21" s="135"/>
      <c r="R21" s="135">
        <v>0</v>
      </c>
      <c r="S21" s="118">
        <v>0</v>
      </c>
      <c r="T21" s="118">
        <v>0</v>
      </c>
    </row>
    <row r="22" spans="1:20" s="118" customFormat="1" ht="22.5" x14ac:dyDescent="0.25">
      <c r="A22" s="132" t="s">
        <v>340</v>
      </c>
      <c r="B22" s="133" t="s">
        <v>341</v>
      </c>
      <c r="C22" s="134" t="s">
        <v>208</v>
      </c>
      <c r="D22" s="132" t="s">
        <v>150</v>
      </c>
      <c r="E22" s="132" t="s">
        <v>237</v>
      </c>
      <c r="F22" s="132" t="s">
        <v>343</v>
      </c>
      <c r="G22" s="132" t="s">
        <v>235</v>
      </c>
      <c r="H22" s="132" t="s">
        <v>239</v>
      </c>
      <c r="I22" s="132" t="s">
        <v>363</v>
      </c>
      <c r="J22" s="132"/>
      <c r="K22" s="132"/>
      <c r="L22" s="132" t="s">
        <v>344</v>
      </c>
      <c r="M22" s="132" t="s">
        <v>19</v>
      </c>
      <c r="N22" s="132" t="s">
        <v>345</v>
      </c>
      <c r="O22" s="133" t="s">
        <v>146</v>
      </c>
      <c r="P22" s="135"/>
      <c r="Q22" s="135"/>
      <c r="R22" s="135">
        <v>0</v>
      </c>
      <c r="S22" s="118">
        <v>0</v>
      </c>
      <c r="T22" s="118">
        <v>0</v>
      </c>
    </row>
    <row r="23" spans="1:20" s="118" customFormat="1" ht="22.5" x14ac:dyDescent="0.25">
      <c r="A23" s="132" t="s">
        <v>340</v>
      </c>
      <c r="B23" s="133" t="s">
        <v>341</v>
      </c>
      <c r="C23" s="134" t="s">
        <v>194</v>
      </c>
      <c r="D23" s="132" t="s">
        <v>150</v>
      </c>
      <c r="E23" s="132" t="s">
        <v>237</v>
      </c>
      <c r="F23" s="132" t="s">
        <v>343</v>
      </c>
      <c r="G23" s="132" t="s">
        <v>235</v>
      </c>
      <c r="H23" s="132" t="s">
        <v>366</v>
      </c>
      <c r="I23" s="132" t="s">
        <v>235</v>
      </c>
      <c r="J23" s="132"/>
      <c r="K23" s="132"/>
      <c r="L23" s="132" t="s">
        <v>344</v>
      </c>
      <c r="M23" s="132" t="s">
        <v>19</v>
      </c>
      <c r="N23" s="132" t="s">
        <v>345</v>
      </c>
      <c r="O23" s="133" t="s">
        <v>267</v>
      </c>
      <c r="P23" s="135"/>
      <c r="Q23" s="135"/>
      <c r="R23" s="135">
        <v>0</v>
      </c>
      <c r="S23" s="118">
        <v>0</v>
      </c>
      <c r="T23" s="118">
        <v>0</v>
      </c>
    </row>
    <row r="24" spans="1:20" s="118" customFormat="1" ht="22.5" x14ac:dyDescent="0.25">
      <c r="A24" s="132" t="s">
        <v>340</v>
      </c>
      <c r="B24" s="133" t="s">
        <v>341</v>
      </c>
      <c r="C24" s="134" t="s">
        <v>195</v>
      </c>
      <c r="D24" s="132" t="s">
        <v>150</v>
      </c>
      <c r="E24" s="132" t="s">
        <v>237</v>
      </c>
      <c r="F24" s="132" t="s">
        <v>343</v>
      </c>
      <c r="G24" s="132" t="s">
        <v>235</v>
      </c>
      <c r="H24" s="132" t="s">
        <v>366</v>
      </c>
      <c r="I24" s="132" t="s">
        <v>239</v>
      </c>
      <c r="J24" s="132"/>
      <c r="K24" s="132"/>
      <c r="L24" s="132" t="s">
        <v>344</v>
      </c>
      <c r="M24" s="132" t="s">
        <v>19</v>
      </c>
      <c r="N24" s="132" t="s">
        <v>345</v>
      </c>
      <c r="O24" s="133" t="s">
        <v>268</v>
      </c>
      <c r="P24" s="135"/>
      <c r="Q24" s="135"/>
      <c r="R24" s="135">
        <v>0</v>
      </c>
      <c r="S24" s="118">
        <v>0</v>
      </c>
      <c r="T24" s="118">
        <v>0</v>
      </c>
    </row>
    <row r="25" spans="1:20" s="118" customFormat="1" ht="22.5" x14ac:dyDescent="0.25">
      <c r="A25" s="132" t="s">
        <v>340</v>
      </c>
      <c r="B25" s="133" t="s">
        <v>341</v>
      </c>
      <c r="C25" s="134" t="s">
        <v>202</v>
      </c>
      <c r="D25" s="132" t="s">
        <v>150</v>
      </c>
      <c r="E25" s="132" t="s">
        <v>237</v>
      </c>
      <c r="F25" s="132" t="s">
        <v>343</v>
      </c>
      <c r="G25" s="132" t="s">
        <v>235</v>
      </c>
      <c r="H25" s="132" t="s">
        <v>368</v>
      </c>
      <c r="I25" s="132" t="s">
        <v>364</v>
      </c>
      <c r="J25" s="132"/>
      <c r="K25" s="132"/>
      <c r="L25" s="132" t="s">
        <v>344</v>
      </c>
      <c r="M25" s="132" t="s">
        <v>19</v>
      </c>
      <c r="N25" s="132" t="s">
        <v>345</v>
      </c>
      <c r="O25" s="133" t="s">
        <v>151</v>
      </c>
      <c r="P25" s="135"/>
      <c r="Q25" s="135"/>
      <c r="R25" s="135">
        <v>0</v>
      </c>
      <c r="S25" s="118">
        <v>0</v>
      </c>
      <c r="T25" s="118">
        <v>0</v>
      </c>
    </row>
    <row r="26" spans="1:20" s="118" customFormat="1" ht="22.5" x14ac:dyDescent="0.25">
      <c r="A26" s="132" t="s">
        <v>340</v>
      </c>
      <c r="B26" s="133" t="s">
        <v>341</v>
      </c>
      <c r="C26" s="134" t="s">
        <v>406</v>
      </c>
      <c r="D26" s="132" t="s">
        <v>150</v>
      </c>
      <c r="E26" s="132" t="s">
        <v>246</v>
      </c>
      <c r="F26" s="132" t="s">
        <v>252</v>
      </c>
      <c r="G26" s="132" t="s">
        <v>42</v>
      </c>
      <c r="H26" s="132" t="s">
        <v>42</v>
      </c>
      <c r="I26" s="132" t="s">
        <v>42</v>
      </c>
      <c r="J26" s="132"/>
      <c r="K26" s="132"/>
      <c r="L26" s="132" t="s">
        <v>344</v>
      </c>
      <c r="M26" s="132" t="s">
        <v>19</v>
      </c>
      <c r="N26" s="132" t="s">
        <v>345</v>
      </c>
      <c r="O26" s="133" t="s">
        <v>407</v>
      </c>
      <c r="P26" s="135"/>
      <c r="Q26" s="135"/>
      <c r="R26" s="135">
        <v>0</v>
      </c>
      <c r="S26" s="118">
        <v>0</v>
      </c>
      <c r="T26" s="118">
        <v>0</v>
      </c>
    </row>
    <row r="27" spans="1:20" s="118" customFormat="1" ht="22.5" x14ac:dyDescent="0.25">
      <c r="A27" s="132" t="s">
        <v>340</v>
      </c>
      <c r="B27" s="133" t="s">
        <v>341</v>
      </c>
      <c r="C27" s="134" t="s">
        <v>225</v>
      </c>
      <c r="D27" s="132" t="s">
        <v>150</v>
      </c>
      <c r="E27" s="132" t="s">
        <v>239</v>
      </c>
      <c r="F27" s="132" t="s">
        <v>42</v>
      </c>
      <c r="G27" s="132" t="s">
        <v>237</v>
      </c>
      <c r="H27" s="132" t="s">
        <v>42</v>
      </c>
      <c r="I27" s="132" t="s">
        <v>343</v>
      </c>
      <c r="J27" s="132" t="s">
        <v>252</v>
      </c>
      <c r="K27" s="132"/>
      <c r="L27" s="132" t="s">
        <v>344</v>
      </c>
      <c r="M27" s="132" t="s">
        <v>19</v>
      </c>
      <c r="N27" s="132" t="s">
        <v>345</v>
      </c>
      <c r="O27" s="133" t="s">
        <v>26</v>
      </c>
      <c r="P27" s="135"/>
      <c r="Q27" s="135"/>
      <c r="R27" s="135">
        <v>0</v>
      </c>
      <c r="S27" s="118">
        <v>0</v>
      </c>
      <c r="T27" s="118">
        <v>0</v>
      </c>
    </row>
    <row r="28" spans="1:20" s="118" customFormat="1" ht="22.5" x14ac:dyDescent="0.25">
      <c r="A28" s="132" t="s">
        <v>340</v>
      </c>
      <c r="B28" s="133" t="s">
        <v>341</v>
      </c>
      <c r="C28" s="134" t="s">
        <v>226</v>
      </c>
      <c r="D28" s="132" t="s">
        <v>150</v>
      </c>
      <c r="E28" s="132" t="s">
        <v>239</v>
      </c>
      <c r="F28" s="132" t="s">
        <v>42</v>
      </c>
      <c r="G28" s="132" t="s">
        <v>237</v>
      </c>
      <c r="H28" s="132" t="s">
        <v>42</v>
      </c>
      <c r="I28" s="132" t="s">
        <v>343</v>
      </c>
      <c r="J28" s="132" t="s">
        <v>253</v>
      </c>
      <c r="K28" s="132"/>
      <c r="L28" s="132" t="s">
        <v>344</v>
      </c>
      <c r="M28" s="132" t="s">
        <v>19</v>
      </c>
      <c r="N28" s="132" t="s">
        <v>345</v>
      </c>
      <c r="O28" s="133" t="s">
        <v>152</v>
      </c>
      <c r="P28" s="135"/>
      <c r="Q28" s="135"/>
      <c r="R28" s="135">
        <v>0</v>
      </c>
      <c r="S28" s="118">
        <v>0</v>
      </c>
      <c r="T28" s="118">
        <v>0</v>
      </c>
    </row>
    <row r="29" spans="1:20" s="118" customFormat="1" ht="22.5" x14ac:dyDescent="0.25">
      <c r="A29" s="132" t="s">
        <v>340</v>
      </c>
      <c r="B29" s="133" t="s">
        <v>341</v>
      </c>
      <c r="C29" s="134" t="s">
        <v>401</v>
      </c>
      <c r="D29" s="132" t="s">
        <v>150</v>
      </c>
      <c r="E29" s="132" t="s">
        <v>239</v>
      </c>
      <c r="F29" s="132" t="s">
        <v>42</v>
      </c>
      <c r="G29" s="132" t="s">
        <v>237</v>
      </c>
      <c r="H29" s="132" t="s">
        <v>42</v>
      </c>
      <c r="I29" s="132" t="s">
        <v>343</v>
      </c>
      <c r="J29" s="132" t="s">
        <v>400</v>
      </c>
      <c r="K29" s="132"/>
      <c r="L29" s="132" t="s">
        <v>344</v>
      </c>
      <c r="M29" s="132" t="s">
        <v>19</v>
      </c>
      <c r="N29" s="132" t="s">
        <v>345</v>
      </c>
      <c r="O29" s="133" t="s">
        <v>250</v>
      </c>
      <c r="P29" s="135"/>
      <c r="Q29" s="135"/>
      <c r="R29" s="135">
        <v>0</v>
      </c>
      <c r="S29" s="118">
        <v>0</v>
      </c>
      <c r="T29" s="118">
        <v>0</v>
      </c>
    </row>
    <row r="30" spans="1:20" s="118" customFormat="1" ht="33.75" x14ac:dyDescent="0.25">
      <c r="A30" s="132" t="s">
        <v>340</v>
      </c>
      <c r="B30" s="133" t="s">
        <v>341</v>
      </c>
      <c r="C30" s="134" t="s">
        <v>376</v>
      </c>
      <c r="D30" s="132" t="s">
        <v>15</v>
      </c>
      <c r="E30" s="132" t="s">
        <v>375</v>
      </c>
      <c r="F30" s="132" t="s">
        <v>374</v>
      </c>
      <c r="G30" s="132" t="s">
        <v>237</v>
      </c>
      <c r="H30" s="132" t="s">
        <v>343</v>
      </c>
      <c r="I30" s="132" t="s">
        <v>42</v>
      </c>
      <c r="J30" s="132" t="s">
        <v>128</v>
      </c>
      <c r="K30" s="132" t="s">
        <v>128</v>
      </c>
      <c r="L30" s="132" t="s">
        <v>344</v>
      </c>
      <c r="M30" s="132" t="s">
        <v>19</v>
      </c>
      <c r="N30" s="132" t="s">
        <v>345</v>
      </c>
      <c r="O30" s="133" t="s">
        <v>377</v>
      </c>
      <c r="P30" s="135"/>
      <c r="Q30" s="135"/>
      <c r="R30" s="135">
        <v>0</v>
      </c>
      <c r="S30" s="118">
        <v>0</v>
      </c>
      <c r="T30" s="118">
        <v>0</v>
      </c>
    </row>
    <row r="31" spans="1:20" s="118" customFormat="1" ht="22.5" x14ac:dyDescent="0.25">
      <c r="A31" s="132" t="s">
        <v>340</v>
      </c>
      <c r="B31" s="133" t="s">
        <v>341</v>
      </c>
      <c r="C31" s="134" t="s">
        <v>378</v>
      </c>
      <c r="D31" s="132" t="s">
        <v>15</v>
      </c>
      <c r="E31" s="132" t="s">
        <v>375</v>
      </c>
      <c r="F31" s="132" t="s">
        <v>374</v>
      </c>
      <c r="G31" s="132" t="s">
        <v>237</v>
      </c>
      <c r="H31" s="132" t="s">
        <v>343</v>
      </c>
      <c r="I31" s="132" t="s">
        <v>237</v>
      </c>
      <c r="J31" s="132" t="s">
        <v>128</v>
      </c>
      <c r="K31" s="132" t="s">
        <v>128</v>
      </c>
      <c r="L31" s="132" t="s">
        <v>344</v>
      </c>
      <c r="M31" s="132" t="s">
        <v>19</v>
      </c>
      <c r="N31" s="132" t="s">
        <v>345</v>
      </c>
      <c r="O31" s="133" t="s">
        <v>379</v>
      </c>
      <c r="P31" s="135"/>
      <c r="Q31" s="135"/>
      <c r="R31" s="135">
        <v>0</v>
      </c>
      <c r="S31" s="118">
        <v>0</v>
      </c>
      <c r="T31" s="118">
        <v>0</v>
      </c>
    </row>
    <row r="32" spans="1:20" s="118" customFormat="1" ht="33.75" x14ac:dyDescent="0.25">
      <c r="A32" s="132" t="s">
        <v>340</v>
      </c>
      <c r="B32" s="133" t="s">
        <v>341</v>
      </c>
      <c r="C32" s="134" t="s">
        <v>380</v>
      </c>
      <c r="D32" s="132" t="s">
        <v>15</v>
      </c>
      <c r="E32" s="132" t="s">
        <v>375</v>
      </c>
      <c r="F32" s="132" t="s">
        <v>374</v>
      </c>
      <c r="G32" s="132" t="s">
        <v>237</v>
      </c>
      <c r="H32" s="132" t="s">
        <v>343</v>
      </c>
      <c r="I32" s="132" t="s">
        <v>246</v>
      </c>
      <c r="J32" s="132" t="s">
        <v>128</v>
      </c>
      <c r="K32" s="132" t="s">
        <v>128</v>
      </c>
      <c r="L32" s="132" t="s">
        <v>344</v>
      </c>
      <c r="M32" s="132" t="s">
        <v>19</v>
      </c>
      <c r="N32" s="132" t="s">
        <v>345</v>
      </c>
      <c r="O32" s="133" t="s">
        <v>381</v>
      </c>
      <c r="P32" s="135"/>
      <c r="Q32" s="135"/>
      <c r="R32" s="135">
        <v>0</v>
      </c>
      <c r="S32" s="118">
        <v>0</v>
      </c>
      <c r="T32" s="118">
        <v>0</v>
      </c>
    </row>
    <row r="33" spans="1:20" s="118" customFormat="1" ht="33.75" x14ac:dyDescent="0.25">
      <c r="A33" s="132" t="s">
        <v>340</v>
      </c>
      <c r="B33" s="133" t="s">
        <v>341</v>
      </c>
      <c r="C33" s="134" t="s">
        <v>387</v>
      </c>
      <c r="D33" s="132" t="s">
        <v>15</v>
      </c>
      <c r="E33" s="132" t="s">
        <v>384</v>
      </c>
      <c r="F33" s="132" t="s">
        <v>374</v>
      </c>
      <c r="G33" s="132" t="s">
        <v>42</v>
      </c>
      <c r="H33" s="132" t="s">
        <v>343</v>
      </c>
      <c r="I33" s="132" t="s">
        <v>252</v>
      </c>
      <c r="J33" s="132" t="s">
        <v>128</v>
      </c>
      <c r="K33" s="132" t="s">
        <v>128</v>
      </c>
      <c r="L33" s="132" t="s">
        <v>344</v>
      </c>
      <c r="M33" s="132" t="s">
        <v>19</v>
      </c>
      <c r="N33" s="132" t="s">
        <v>345</v>
      </c>
      <c r="O33" s="133" t="s">
        <v>388</v>
      </c>
      <c r="P33" s="135"/>
      <c r="Q33" s="135"/>
      <c r="R33" s="135">
        <v>0</v>
      </c>
      <c r="S33" s="118">
        <v>0</v>
      </c>
      <c r="T33" s="118">
        <v>0</v>
      </c>
    </row>
    <row r="34" spans="1:20" s="118" customFormat="1" ht="22.5" x14ac:dyDescent="0.25">
      <c r="A34" s="132" t="s">
        <v>340</v>
      </c>
      <c r="B34" s="133" t="s">
        <v>341</v>
      </c>
      <c r="C34" s="134" t="s">
        <v>447</v>
      </c>
      <c r="D34" s="132" t="s">
        <v>15</v>
      </c>
      <c r="E34" s="132" t="s">
        <v>391</v>
      </c>
      <c r="F34" s="132" t="s">
        <v>374</v>
      </c>
      <c r="G34" s="132" t="s">
        <v>252</v>
      </c>
      <c r="H34" s="132" t="s">
        <v>343</v>
      </c>
      <c r="I34" s="132" t="s">
        <v>42</v>
      </c>
      <c r="J34" s="132" t="s">
        <v>128</v>
      </c>
      <c r="K34" s="132" t="s">
        <v>128</v>
      </c>
      <c r="L34" s="132" t="s">
        <v>344</v>
      </c>
      <c r="M34" s="132" t="s">
        <v>366</v>
      </c>
      <c r="N34" s="132" t="s">
        <v>345</v>
      </c>
      <c r="O34" s="133" t="s">
        <v>410</v>
      </c>
      <c r="P34" s="135"/>
      <c r="Q34" s="135"/>
      <c r="R34" s="135">
        <v>0</v>
      </c>
      <c r="S34" s="118">
        <v>0</v>
      </c>
      <c r="T34" s="118">
        <v>0</v>
      </c>
    </row>
    <row r="35" spans="1:20" s="118" customFormat="1" ht="22.5" x14ac:dyDescent="0.25">
      <c r="A35" s="132" t="s">
        <v>340</v>
      </c>
      <c r="B35" s="133" t="s">
        <v>341</v>
      </c>
      <c r="C35" s="134" t="s">
        <v>448</v>
      </c>
      <c r="D35" s="132" t="s">
        <v>15</v>
      </c>
      <c r="E35" s="132" t="s">
        <v>391</v>
      </c>
      <c r="F35" s="132" t="s">
        <v>374</v>
      </c>
      <c r="G35" s="132" t="s">
        <v>252</v>
      </c>
      <c r="H35" s="132" t="s">
        <v>343</v>
      </c>
      <c r="I35" s="132" t="s">
        <v>237</v>
      </c>
      <c r="J35" s="132" t="s">
        <v>128</v>
      </c>
      <c r="K35" s="132" t="s">
        <v>128</v>
      </c>
      <c r="L35" s="132" t="s">
        <v>344</v>
      </c>
      <c r="M35" s="132" t="s">
        <v>366</v>
      </c>
      <c r="N35" s="132" t="s">
        <v>345</v>
      </c>
      <c r="O35" s="133" t="s">
        <v>411</v>
      </c>
      <c r="P35" s="135"/>
      <c r="Q35" s="135"/>
      <c r="R35" s="135">
        <v>0</v>
      </c>
      <c r="S35" s="118">
        <v>0</v>
      </c>
      <c r="T35" s="118">
        <v>0</v>
      </c>
    </row>
    <row r="36" spans="1:20" s="118" customFormat="1" ht="22.5" x14ac:dyDescent="0.25">
      <c r="A36" s="132" t="s">
        <v>340</v>
      </c>
      <c r="B36" s="133" t="s">
        <v>341</v>
      </c>
      <c r="C36" s="134" t="s">
        <v>450</v>
      </c>
      <c r="D36" s="132" t="s">
        <v>15</v>
      </c>
      <c r="E36" s="132" t="s">
        <v>391</v>
      </c>
      <c r="F36" s="132" t="s">
        <v>374</v>
      </c>
      <c r="G36" s="132" t="s">
        <v>252</v>
      </c>
      <c r="H36" s="132" t="s">
        <v>343</v>
      </c>
      <c r="I36" s="132" t="s">
        <v>246</v>
      </c>
      <c r="J36" s="132" t="s">
        <v>128</v>
      </c>
      <c r="K36" s="132" t="s">
        <v>128</v>
      </c>
      <c r="L36" s="132" t="s">
        <v>344</v>
      </c>
      <c r="M36" s="132" t="s">
        <v>366</v>
      </c>
      <c r="N36" s="132" t="s">
        <v>345</v>
      </c>
      <c r="O36" s="133" t="s">
        <v>412</v>
      </c>
      <c r="P36" s="135"/>
      <c r="Q36" s="135"/>
      <c r="R36" s="135">
        <v>0</v>
      </c>
      <c r="S36" s="118">
        <v>0</v>
      </c>
      <c r="T36" s="118">
        <v>0</v>
      </c>
    </row>
    <row r="37" spans="1:20" s="118" customFormat="1" ht="22.5" x14ac:dyDescent="0.25">
      <c r="A37" s="132" t="s">
        <v>340</v>
      </c>
      <c r="B37" s="133" t="s">
        <v>341</v>
      </c>
      <c r="C37" s="134" t="s">
        <v>414</v>
      </c>
      <c r="D37" s="132" t="s">
        <v>15</v>
      </c>
      <c r="E37" s="132" t="s">
        <v>391</v>
      </c>
      <c r="F37" s="132" t="s">
        <v>374</v>
      </c>
      <c r="G37" s="132" t="s">
        <v>253</v>
      </c>
      <c r="H37" s="132" t="s">
        <v>343</v>
      </c>
      <c r="I37" s="132" t="s">
        <v>42</v>
      </c>
      <c r="J37" s="132" t="s">
        <v>128</v>
      </c>
      <c r="K37" s="132" t="s">
        <v>128</v>
      </c>
      <c r="L37" s="132" t="s">
        <v>344</v>
      </c>
      <c r="M37" s="132" t="s">
        <v>19</v>
      </c>
      <c r="N37" s="132" t="s">
        <v>345</v>
      </c>
      <c r="O37" s="133" t="s">
        <v>415</v>
      </c>
      <c r="P37" s="135"/>
      <c r="Q37" s="135"/>
      <c r="R37" s="135">
        <v>0</v>
      </c>
      <c r="S37" s="118">
        <v>0</v>
      </c>
      <c r="T37" s="118">
        <v>0</v>
      </c>
    </row>
    <row r="38" spans="1:20" s="118" customFormat="1" ht="22.5" x14ac:dyDescent="0.25">
      <c r="A38" s="132" t="s">
        <v>340</v>
      </c>
      <c r="B38" s="133" t="s">
        <v>341</v>
      </c>
      <c r="C38" s="134" t="s">
        <v>416</v>
      </c>
      <c r="D38" s="132" t="s">
        <v>15</v>
      </c>
      <c r="E38" s="132" t="s">
        <v>391</v>
      </c>
      <c r="F38" s="132" t="s">
        <v>374</v>
      </c>
      <c r="G38" s="132" t="s">
        <v>253</v>
      </c>
      <c r="H38" s="132" t="s">
        <v>343</v>
      </c>
      <c r="I38" s="132" t="s">
        <v>237</v>
      </c>
      <c r="J38" s="132" t="s">
        <v>128</v>
      </c>
      <c r="K38" s="132" t="s">
        <v>128</v>
      </c>
      <c r="L38" s="132" t="s">
        <v>344</v>
      </c>
      <c r="M38" s="132" t="s">
        <v>19</v>
      </c>
      <c r="N38" s="132" t="s">
        <v>345</v>
      </c>
      <c r="O38" s="133" t="s">
        <v>417</v>
      </c>
      <c r="P38" s="135"/>
      <c r="Q38" s="135"/>
      <c r="R38" s="135">
        <v>0</v>
      </c>
      <c r="S38" s="118">
        <v>0</v>
      </c>
      <c r="T38" s="118">
        <v>0</v>
      </c>
    </row>
    <row r="39" spans="1:20" ht="20.100000000000001" customHeight="1" x14ac:dyDescent="0.25">
      <c r="A39" s="124"/>
      <c r="B39" s="125"/>
      <c r="C39" s="126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5"/>
      <c r="P39" s="127"/>
      <c r="Q39" s="127"/>
      <c r="R39" s="127"/>
    </row>
    <row r="40" spans="1:20" ht="20.100000000000001" customHeight="1" x14ac:dyDescent="0.25">
      <c r="A40" s="124"/>
      <c r="B40" s="125"/>
      <c r="C40" s="126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5"/>
      <c r="P40" s="127"/>
      <c r="Q40" s="127"/>
      <c r="R40" s="127"/>
    </row>
    <row r="41" spans="1:20" ht="20.100000000000001" customHeight="1" x14ac:dyDescent="0.25">
      <c r="A41" s="124"/>
      <c r="B41" s="125"/>
      <c r="C41" s="126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5"/>
      <c r="P41" s="127"/>
      <c r="Q41" s="127"/>
      <c r="R41" s="127"/>
    </row>
    <row r="42" spans="1:20" ht="20.100000000000001" customHeight="1" x14ac:dyDescent="0.25">
      <c r="A42" s="124"/>
      <c r="B42" s="125"/>
      <c r="C42" s="126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/>
      <c r="P42" s="127"/>
      <c r="Q42" s="127"/>
      <c r="R42" s="127"/>
    </row>
    <row r="43" spans="1:20" ht="20.100000000000001" customHeight="1" x14ac:dyDescent="0.25">
      <c r="A43" s="124"/>
      <c r="B43" s="125"/>
      <c r="C43" s="126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5"/>
      <c r="P43" s="127"/>
      <c r="Q43" s="127"/>
      <c r="R43" s="127"/>
    </row>
    <row r="44" spans="1:20" ht="20.100000000000001" customHeight="1" x14ac:dyDescent="0.25">
      <c r="A44" s="124"/>
      <c r="B44" s="125"/>
      <c r="C44" s="126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5"/>
      <c r="P44" s="127"/>
      <c r="Q44" s="127"/>
      <c r="R44" s="127"/>
    </row>
    <row r="45" spans="1:20" ht="20.100000000000001" customHeight="1" x14ac:dyDescent="0.25">
      <c r="A45" s="124"/>
      <c r="B45" s="125"/>
      <c r="C45" s="126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5"/>
      <c r="P45" s="127"/>
      <c r="Q45" s="127"/>
      <c r="R45" s="127"/>
    </row>
    <row r="46" spans="1:20" ht="20.100000000000001" customHeight="1" x14ac:dyDescent="0.25">
      <c r="A46" s="124"/>
      <c r="B46" s="125"/>
      <c r="C46" s="126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5"/>
      <c r="P46" s="127"/>
      <c r="Q46" s="127"/>
      <c r="R46" s="127"/>
    </row>
    <row r="47" spans="1:20" ht="20.100000000000001" customHeight="1" x14ac:dyDescent="0.25">
      <c r="A47" s="124"/>
      <c r="B47" s="125"/>
      <c r="C47" s="126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5"/>
      <c r="P47" s="127"/>
      <c r="Q47" s="127"/>
      <c r="R47" s="127"/>
    </row>
    <row r="48" spans="1:20" ht="20.100000000000001" customHeight="1" x14ac:dyDescent="0.25">
      <c r="A48" s="124"/>
      <c r="B48" s="125"/>
      <c r="C48" s="126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5"/>
      <c r="P48" s="127"/>
      <c r="Q48" s="127"/>
      <c r="R48" s="127"/>
    </row>
    <row r="49" spans="1:18" ht="20.100000000000001" customHeight="1" x14ac:dyDescent="0.25">
      <c r="A49" s="124"/>
      <c r="B49" s="125"/>
      <c r="C49" s="126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5"/>
      <c r="P49" s="127"/>
      <c r="Q49" s="127"/>
      <c r="R49" s="127"/>
    </row>
    <row r="50" spans="1:18" ht="20.100000000000001" customHeight="1" x14ac:dyDescent="0.25">
      <c r="A50" s="124"/>
      <c r="B50" s="125"/>
      <c r="C50" s="126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5"/>
      <c r="P50" s="127"/>
      <c r="Q50" s="127"/>
      <c r="R50" s="127"/>
    </row>
    <row r="51" spans="1:18" ht="20.100000000000001" customHeight="1" x14ac:dyDescent="0.25">
      <c r="A51" s="124"/>
      <c r="B51" s="125"/>
      <c r="C51" s="126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5"/>
      <c r="P51" s="127"/>
      <c r="Q51" s="127"/>
      <c r="R51" s="127"/>
    </row>
    <row r="52" spans="1:18" ht="20.100000000000001" customHeight="1" x14ac:dyDescent="0.25">
      <c r="A52" s="124"/>
      <c r="B52" s="125"/>
      <c r="C52" s="126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5"/>
      <c r="P52" s="127"/>
      <c r="Q52" s="127"/>
      <c r="R52" s="127"/>
    </row>
    <row r="53" spans="1:18" ht="20.100000000000001" customHeight="1" x14ac:dyDescent="0.25">
      <c r="A53" s="124"/>
      <c r="B53" s="125"/>
      <c r="C53" s="126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5"/>
      <c r="P53" s="127"/>
      <c r="Q53" s="127"/>
      <c r="R53" s="127"/>
    </row>
    <row r="54" spans="1:18" ht="20.100000000000001" customHeight="1" x14ac:dyDescent="0.25">
      <c r="A54" s="124"/>
      <c r="B54" s="125"/>
      <c r="C54" s="126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5"/>
      <c r="P54" s="127"/>
      <c r="Q54" s="127"/>
      <c r="R54" s="127"/>
    </row>
    <row r="55" spans="1:18" ht="20.100000000000001" customHeight="1" x14ac:dyDescent="0.25">
      <c r="A55" s="124"/>
      <c r="B55" s="125"/>
      <c r="C55" s="126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5"/>
      <c r="P55" s="127"/>
      <c r="Q55" s="127"/>
      <c r="R55" s="127"/>
    </row>
    <row r="56" spans="1:18" ht="20.100000000000001" customHeight="1" x14ac:dyDescent="0.25">
      <c r="A56" s="124"/>
      <c r="B56" s="125"/>
      <c r="C56" s="126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5"/>
      <c r="P56" s="127"/>
      <c r="Q56" s="127"/>
      <c r="R56" s="127"/>
    </row>
    <row r="57" spans="1:18" ht="20.100000000000001" customHeight="1" x14ac:dyDescent="0.25">
      <c r="A57" s="124"/>
      <c r="B57" s="125"/>
      <c r="C57" s="126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5"/>
      <c r="P57" s="127"/>
      <c r="Q57" s="127"/>
      <c r="R57" s="127"/>
    </row>
    <row r="58" spans="1:18" ht="20.100000000000001" customHeight="1" x14ac:dyDescent="0.25">
      <c r="A58" s="124"/>
      <c r="B58" s="125"/>
      <c r="C58" s="126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5"/>
      <c r="P58" s="127"/>
      <c r="Q58" s="127"/>
      <c r="R58" s="127"/>
    </row>
    <row r="59" spans="1:18" ht="20.100000000000001" customHeight="1" x14ac:dyDescent="0.25">
      <c r="A59" s="124"/>
      <c r="B59" s="125"/>
      <c r="C59" s="126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5"/>
      <c r="P59" s="127"/>
      <c r="Q59" s="127"/>
      <c r="R59" s="127"/>
    </row>
    <row r="60" spans="1:18" ht="20.100000000000001" customHeight="1" x14ac:dyDescent="0.25">
      <c r="A60" s="124"/>
      <c r="B60" s="125"/>
      <c r="C60" s="126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5"/>
      <c r="P60" s="127"/>
      <c r="Q60" s="127"/>
      <c r="R60" s="127"/>
    </row>
    <row r="61" spans="1:18" ht="20.100000000000001" customHeight="1" x14ac:dyDescent="0.25">
      <c r="A61" s="124"/>
      <c r="B61" s="125"/>
      <c r="C61" s="126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5"/>
      <c r="P61" s="127"/>
      <c r="Q61" s="127"/>
      <c r="R61" s="127"/>
    </row>
    <row r="62" spans="1:18" ht="20.100000000000001" customHeight="1" x14ac:dyDescent="0.25">
      <c r="A62" s="124"/>
      <c r="B62" s="125"/>
      <c r="C62" s="126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5"/>
      <c r="P62" s="127"/>
      <c r="Q62" s="127"/>
      <c r="R62" s="127"/>
    </row>
    <row r="63" spans="1:18" ht="20.100000000000001" customHeight="1" x14ac:dyDescent="0.25">
      <c r="A63" s="124"/>
      <c r="B63" s="125"/>
      <c r="C63" s="126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5"/>
      <c r="P63" s="127"/>
      <c r="Q63" s="127"/>
      <c r="R63" s="127"/>
    </row>
    <row r="64" spans="1:18" ht="20.100000000000001" customHeight="1" x14ac:dyDescent="0.25">
      <c r="A64" s="124"/>
      <c r="B64" s="125"/>
      <c r="C64" s="126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5"/>
      <c r="P64" s="127"/>
      <c r="Q64" s="127"/>
      <c r="R64" s="127"/>
    </row>
    <row r="65" spans="1:18" ht="20.100000000000001" customHeight="1" x14ac:dyDescent="0.25">
      <c r="A65" s="124"/>
      <c r="B65" s="125"/>
      <c r="C65" s="126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5"/>
      <c r="P65" s="127"/>
      <c r="Q65" s="127"/>
      <c r="R65" s="127"/>
    </row>
    <row r="66" spans="1:18" ht="20.100000000000001" customHeight="1" x14ac:dyDescent="0.25">
      <c r="A66" s="124"/>
      <c r="B66" s="125"/>
      <c r="C66" s="126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5"/>
      <c r="P66" s="127"/>
      <c r="Q66" s="127"/>
      <c r="R66" s="127"/>
    </row>
    <row r="67" spans="1:18" ht="20.100000000000001" customHeight="1" x14ac:dyDescent="0.25">
      <c r="A67" s="124"/>
      <c r="B67" s="125"/>
      <c r="C67" s="126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5"/>
      <c r="P67" s="127"/>
      <c r="Q67" s="127"/>
      <c r="R67" s="127"/>
    </row>
    <row r="68" spans="1:18" ht="20.100000000000001" customHeight="1" x14ac:dyDescent="0.25">
      <c r="A68" s="124"/>
      <c r="B68" s="125"/>
      <c r="C68" s="126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5"/>
      <c r="P68" s="127"/>
      <c r="Q68" s="127"/>
      <c r="R68" s="127"/>
    </row>
    <row r="69" spans="1:18" ht="20.100000000000001" customHeight="1" x14ac:dyDescent="0.25">
      <c r="A69" s="124"/>
      <c r="B69" s="125"/>
      <c r="C69" s="126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5"/>
      <c r="P69" s="127"/>
      <c r="Q69" s="127"/>
      <c r="R69" s="127"/>
    </row>
    <row r="70" spans="1:18" ht="20.100000000000001" customHeight="1" x14ac:dyDescent="0.25">
      <c r="A70" s="124"/>
      <c r="B70" s="125"/>
      <c r="C70" s="126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5"/>
      <c r="P70" s="127"/>
      <c r="Q70" s="127"/>
      <c r="R70" s="127"/>
    </row>
    <row r="71" spans="1:18" ht="20.100000000000001" customHeight="1" x14ac:dyDescent="0.25">
      <c r="A71" s="124"/>
      <c r="B71" s="125"/>
      <c r="C71" s="126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5"/>
      <c r="P71" s="127"/>
      <c r="Q71" s="127"/>
      <c r="R71" s="127"/>
    </row>
    <row r="72" spans="1:18" ht="20.100000000000001" customHeight="1" x14ac:dyDescent="0.25">
      <c r="A72" s="124"/>
      <c r="B72" s="125"/>
      <c r="C72" s="126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5"/>
      <c r="P72" s="127"/>
      <c r="Q72" s="127"/>
      <c r="R72" s="127"/>
    </row>
    <row r="73" spans="1:18" ht="20.100000000000001" customHeight="1" x14ac:dyDescent="0.25">
      <c r="A73" s="124"/>
      <c r="B73" s="125"/>
      <c r="C73" s="126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5"/>
      <c r="P73" s="127"/>
      <c r="Q73" s="127"/>
      <c r="R73" s="127"/>
    </row>
    <row r="74" spans="1:18" ht="20.100000000000001" customHeight="1" x14ac:dyDescent="0.25">
      <c r="A74" s="124"/>
      <c r="B74" s="125"/>
      <c r="C74" s="126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5"/>
      <c r="P74" s="127"/>
      <c r="Q74" s="127"/>
      <c r="R74" s="127"/>
    </row>
    <row r="75" spans="1:18" ht="20.100000000000001" customHeight="1" x14ac:dyDescent="0.25">
      <c r="A75" s="124"/>
      <c r="B75" s="125"/>
      <c r="C75" s="126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5"/>
      <c r="P75" s="127"/>
      <c r="Q75" s="127"/>
      <c r="R75" s="127"/>
    </row>
    <row r="76" spans="1:18" ht="20.100000000000001" customHeight="1" x14ac:dyDescent="0.25">
      <c r="A76" s="124"/>
      <c r="B76" s="125"/>
      <c r="C76" s="126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5"/>
      <c r="P76" s="127"/>
      <c r="Q76" s="127"/>
      <c r="R76" s="127"/>
    </row>
    <row r="77" spans="1:18" ht="20.100000000000001" customHeight="1" x14ac:dyDescent="0.25">
      <c r="A77" s="124"/>
      <c r="B77" s="125"/>
      <c r="C77" s="126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5"/>
      <c r="P77" s="127"/>
      <c r="Q77" s="127"/>
      <c r="R77" s="127"/>
    </row>
    <row r="78" spans="1:18" ht="20.100000000000001" customHeight="1" x14ac:dyDescent="0.25">
      <c r="A78" s="124"/>
      <c r="B78" s="125"/>
      <c r="C78" s="126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5"/>
      <c r="P78" s="127"/>
      <c r="Q78" s="127"/>
      <c r="R78" s="127"/>
    </row>
    <row r="79" spans="1:18" ht="20.100000000000001" customHeight="1" x14ac:dyDescent="0.25">
      <c r="A79" s="124"/>
      <c r="B79" s="125"/>
      <c r="C79" s="126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5"/>
      <c r="P79" s="127"/>
      <c r="Q79" s="127"/>
      <c r="R79" s="127"/>
    </row>
    <row r="80" spans="1:18" ht="20.100000000000001" customHeight="1" x14ac:dyDescent="0.25">
      <c r="A80" s="124" t="s">
        <v>128</v>
      </c>
      <c r="B80" s="125" t="s">
        <v>128</v>
      </c>
      <c r="C80" s="126" t="s">
        <v>128</v>
      </c>
      <c r="D80" s="124" t="s">
        <v>128</v>
      </c>
      <c r="E80" s="124" t="s">
        <v>128</v>
      </c>
      <c r="F80" s="124" t="s">
        <v>128</v>
      </c>
      <c r="G80" s="124" t="s">
        <v>128</v>
      </c>
      <c r="H80" s="124" t="s">
        <v>128</v>
      </c>
      <c r="I80" s="124" t="s">
        <v>128</v>
      </c>
      <c r="J80" s="124" t="s">
        <v>128</v>
      </c>
      <c r="K80" s="124" t="s">
        <v>128</v>
      </c>
      <c r="L80" s="124" t="s">
        <v>128</v>
      </c>
      <c r="M80" s="124" t="s">
        <v>128</v>
      </c>
      <c r="N80" s="124" t="s">
        <v>128</v>
      </c>
      <c r="O80" s="125" t="s">
        <v>128</v>
      </c>
      <c r="P80" s="127">
        <v>50388637466.900002</v>
      </c>
      <c r="Q80" s="127">
        <v>50388637466.900002</v>
      </c>
      <c r="R80" s="127">
        <v>50388637466.900002</v>
      </c>
    </row>
    <row r="82" spans="1:19" x14ac:dyDescent="0.25">
      <c r="A82" s="112" t="s">
        <v>402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</row>
    <row r="83" spans="1:19" x14ac:dyDescent="0.25">
      <c r="A83" s="124" t="s">
        <v>128</v>
      </c>
      <c r="B83" s="125" t="s">
        <v>128</v>
      </c>
      <c r="C83" s="126" t="s">
        <v>128</v>
      </c>
      <c r="D83" s="124" t="s">
        <v>128</v>
      </c>
      <c r="E83" s="124" t="s">
        <v>128</v>
      </c>
      <c r="F83" s="124" t="s">
        <v>128</v>
      </c>
      <c r="G83" s="124" t="s">
        <v>128</v>
      </c>
      <c r="H83" s="124" t="s">
        <v>128</v>
      </c>
      <c r="I83" s="124" t="s">
        <v>128</v>
      </c>
      <c r="J83" s="124" t="s">
        <v>128</v>
      </c>
      <c r="K83" s="124" t="s">
        <v>128</v>
      </c>
      <c r="L83" s="124" t="s">
        <v>128</v>
      </c>
      <c r="M83" s="124" t="s">
        <v>128</v>
      </c>
      <c r="N83" s="124" t="s">
        <v>128</v>
      </c>
      <c r="O83" s="125" t="s">
        <v>128</v>
      </c>
      <c r="P83" s="127">
        <v>50388637466.900002</v>
      </c>
      <c r="Q83" s="127">
        <v>50388637466.900002</v>
      </c>
      <c r="R83" s="127">
        <v>50388637466.900002</v>
      </c>
    </row>
    <row r="84" spans="1:19" x14ac:dyDescent="0.25">
      <c r="A84" s="112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23" t="e">
        <f>+P83-#REF!</f>
        <v>#REF!</v>
      </c>
      <c r="Q84" s="123"/>
      <c r="R84" s="123" t="e">
        <f>+R83-#REF!</f>
        <v>#REF!</v>
      </c>
      <c r="S84" s="123" t="e">
        <f>+S83-#REF!</f>
        <v>#REF!</v>
      </c>
    </row>
    <row r="85" spans="1:19" x14ac:dyDescent="0.25">
      <c r="A85" s="112" t="s">
        <v>14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</row>
    <row r="86" spans="1:19" x14ac:dyDescent="0.25">
      <c r="A86" s="124" t="s">
        <v>128</v>
      </c>
      <c r="B86" s="125" t="s">
        <v>128</v>
      </c>
      <c r="C86" s="126" t="s">
        <v>128</v>
      </c>
      <c r="D86" s="124" t="s">
        <v>128</v>
      </c>
      <c r="E86" s="124" t="s">
        <v>128</v>
      </c>
      <c r="F86" s="124" t="s">
        <v>128</v>
      </c>
      <c r="G86" s="124" t="s">
        <v>128</v>
      </c>
      <c r="H86" s="124" t="s">
        <v>128</v>
      </c>
      <c r="I86" s="124" t="s">
        <v>128</v>
      </c>
      <c r="J86" s="124" t="s">
        <v>128</v>
      </c>
      <c r="K86" s="124" t="s">
        <v>128</v>
      </c>
      <c r="L86" s="124" t="s">
        <v>128</v>
      </c>
      <c r="M86" s="124" t="s">
        <v>128</v>
      </c>
      <c r="N86" s="124" t="s">
        <v>128</v>
      </c>
      <c r="O86" s="125" t="s">
        <v>128</v>
      </c>
      <c r="P86" s="127">
        <v>0</v>
      </c>
      <c r="Q86" s="127">
        <v>17000000</v>
      </c>
      <c r="R86" s="127">
        <v>17000000</v>
      </c>
    </row>
    <row r="87" spans="1:19" x14ac:dyDescent="0.25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23"/>
      <c r="R87" s="123" t="e">
        <f>+R86-#REF!</f>
        <v>#REF!</v>
      </c>
      <c r="S87" s="123" t="e">
        <f>+S86-#REF!</f>
        <v>#REF!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0e351fb-1a75-4546-9b39-7d697f81258f">12</Orden>
    <Tipo_x0020_presupuesto xmlns="d0e351fb-1a75-4546-9b39-7d697f81258f">Informe de Ejecución del Presupuesto de Gastos</Tipo_x0020_presupuesto>
    <Vigencia xmlns="d0e351fb-1a75-4546-9b39-7d697f81258f">2017</Vigencia>
    <Tipo_x0020_de_x0020_documento xmlns="d0e351fb-1a75-4546-9b39-7d697f81258f">Ejecución</Tipo_x0020_de_x0020_documen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F7E96AE0A61A43BE8DB0148F98F323" ma:contentTypeVersion="7" ma:contentTypeDescription="Crear nuevo documento." ma:contentTypeScope="" ma:versionID="012f783ef77722ae02294c837cfcf4ef">
  <xsd:schema xmlns:xsd="http://www.w3.org/2001/XMLSchema" xmlns:xs="http://www.w3.org/2001/XMLSchema" xmlns:p="http://schemas.microsoft.com/office/2006/metadata/properties" xmlns:ns2="d0e351fb-1a75-4546-9b39-7d697f81258f" xmlns:ns3="4afde810-2293-4670-bb5c-117753097ca5" targetNamespace="http://schemas.microsoft.com/office/2006/metadata/properties" ma:root="true" ma:fieldsID="9bcdfc3e7b6b892c3d461a1e36c481da" ns2:_="" ns3:_="">
    <xsd:import namespace="d0e351fb-1a75-4546-9b39-7d697f81258f"/>
    <xsd:import namespace="4afde810-2293-4670-bb5c-117753097ca5"/>
    <xsd:element name="properties">
      <xsd:complexType>
        <xsd:sequence>
          <xsd:element name="documentManagement">
            <xsd:complexType>
              <xsd:all>
                <xsd:element ref="ns2:Vigencia" minOccurs="0"/>
                <xsd:element ref="ns2:Orden" minOccurs="0"/>
                <xsd:element ref="ns2:Tipo_x0020_de_x0020_documento" minOccurs="0"/>
                <xsd:element ref="ns2:Tipo_x0020_presupues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351fb-1a75-4546-9b39-7d697f81258f" elementFormDefault="qualified">
    <xsd:import namespace="http://schemas.microsoft.com/office/2006/documentManagement/types"/>
    <xsd:import namespace="http://schemas.microsoft.com/office/infopath/2007/PartnerControls"/>
    <xsd:element name="Vigencia" ma:index="8" nillable="true" ma:displayName="Vigencia" ma:decimals="0" ma:description="Año del documento" ma:internalName="Vigencia">
      <xsd:simpleType>
        <xsd:restriction base="dms:Number">
          <xsd:maxInclusive value="2022"/>
          <xsd:minInclusive value="2003"/>
        </xsd:restriction>
      </xsd:simpleType>
    </xsd:element>
    <xsd:element name="Orden" ma:index="9" nillable="true" ma:displayName="Orden" ma:decimals="0" ma:description="Orden de aparición en la biblioteca" ma:internalName="Orden">
      <xsd:simpleType>
        <xsd:restriction base="dms:Number"/>
      </xsd:simpleType>
    </xsd:element>
    <xsd:element name="Tipo_x0020_de_x0020_documento" ma:index="10" nillable="true" ma:displayName="Tipo de documento" ma:default="Ejecución" ma:format="Dropdown" ma:internalName="Tipo_x0020_de_x0020_documento">
      <xsd:simpleType>
        <xsd:restriction base="dms:Choice">
          <xsd:enumeration value="Ejecución"/>
          <xsd:enumeration value="Estados financieros"/>
        </xsd:restriction>
      </xsd:simpleType>
    </xsd:element>
    <xsd:element name="Tipo_x0020_presupuesto" ma:index="11" nillable="true" ma:displayName="Tipo Informe" ma:default="Informe de Ejecución del Presupuesto de Gastos" ma:format="Dropdown" ma:internalName="Tipo_x0020_presupuesto">
      <xsd:simpleType>
        <xsd:restriction base="dms:Choice">
          <xsd:enumeration value="Informe de Ejecución del Presupuesto de Gastos"/>
          <xsd:enumeration value="Informe de Ejecución del Presupuesto de Ingresos"/>
          <xsd:enumeration value="Otr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810-2293-4670-bb5c-117753097c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E7AE05-51F7-42CD-9F3B-EDE38F760CCF}"/>
</file>

<file path=customXml/itemProps2.xml><?xml version="1.0" encoding="utf-8"?>
<ds:datastoreItem xmlns:ds="http://schemas.openxmlformats.org/officeDocument/2006/customXml" ds:itemID="{0531AD06-983A-4202-BAEE-828777F0D7F9}"/>
</file>

<file path=customXml/itemProps3.xml><?xml version="1.0" encoding="utf-8"?>
<ds:datastoreItem xmlns:ds="http://schemas.openxmlformats.org/officeDocument/2006/customXml" ds:itemID="{AAD1C55F-DB03-4CAC-BA3F-8598E26DD2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VIGENCIA SIIF</vt:lpstr>
      <vt:lpstr>CONSOLIDADO VIGENCIA</vt:lpstr>
      <vt:lpstr>CONSOLIDADO RESERVA</vt:lpstr>
      <vt:lpstr>CONSOLIDADO C X P</vt:lpstr>
      <vt:lpstr>MES VIGENCIA</vt:lpstr>
      <vt:lpstr>MES RESERVA</vt:lpstr>
      <vt:lpstr>MES C X P</vt:lpstr>
      <vt:lpstr>'CONSOLIDADO VIGENCIA'!Área_de_impresión</vt:lpstr>
      <vt:lpstr>'VIGENCIA SIIF'!Área_de_impresión</vt:lpstr>
      <vt:lpstr>'VIGENCIA SIIF'!Títulos_a_imprimir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Vigencia_2017_diciembre_(gastos)</dc:title>
  <dc:creator>Windows User</dc:creator>
  <cp:lastModifiedBy>Myriam Concepción Pinzón Téllez</cp:lastModifiedBy>
  <cp:lastPrinted>2016-02-08T18:36:44Z</cp:lastPrinted>
  <dcterms:created xsi:type="dcterms:W3CDTF">2014-01-22T22:03:49Z</dcterms:created>
  <dcterms:modified xsi:type="dcterms:W3CDTF">2018-02-08T13:01:27Z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0x01010048F7E96AE0A61A43BE8DB0148F98F323</vt:lpwstr>
  </property>
  <property fmtid="{D5CDD505-2E9C-101B-9397-08002B2CF9AE}" pid="3" name="Order">
    <vt:r8>14300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