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sdocumentos.anh.gov.co\sperfiles\janier.cuervo\My Documents\PRESUPUESTO INFORMES\"/>
    </mc:Choice>
  </mc:AlternateContent>
  <bookViews>
    <workbookView xWindow="0" yWindow="0" windowWidth="15360" windowHeight="8340"/>
  </bookViews>
  <sheets>
    <sheet name="VIGENCIA SIIF" sheetId="19" r:id="rId1"/>
  </sheets>
  <definedNames>
    <definedName name="_xlnm._FilterDatabase" localSheetId="0" hidden="1">'VIGENCIA SIIF'!$A$10:$S$156</definedName>
    <definedName name="_xlnm.Print_Area" localSheetId="0">'VIGENCIA SIIF'!$A$1:$S$156</definedName>
    <definedName name="_xlnm.Print_Titles" localSheetId="0">'VIGENCIA SIIF'!$1:$8</definedName>
  </definedNames>
  <calcPr calcId="152511"/>
</workbook>
</file>

<file path=xl/calcChain.xml><?xml version="1.0" encoding="utf-8"?>
<calcChain xmlns="http://schemas.openxmlformats.org/spreadsheetml/2006/main">
  <c r="R101" i="19" l="1"/>
  <c r="S101" i="19"/>
  <c r="K28" i="19" l="1"/>
  <c r="J16" i="19"/>
  <c r="J12" i="19"/>
  <c r="L28" i="19" l="1"/>
  <c r="M28" i="19"/>
  <c r="J28" i="19"/>
  <c r="R152" i="19"/>
  <c r="S152" i="19"/>
  <c r="Q28" i="19" l="1"/>
  <c r="O28" i="19"/>
  <c r="P28" i="19"/>
  <c r="N28" i="19"/>
  <c r="P58" i="19" l="1"/>
  <c r="P55" i="19"/>
  <c r="N58" i="19"/>
  <c r="N55" i="19"/>
  <c r="P16" i="19" l="1"/>
  <c r="P30" i="19"/>
  <c r="N16" i="19"/>
  <c r="N30" i="19"/>
  <c r="P12" i="19"/>
  <c r="P43" i="19"/>
  <c r="N38" i="19"/>
  <c r="N43" i="19"/>
  <c r="N50" i="19"/>
  <c r="N49" i="19" s="1"/>
  <c r="P19" i="19"/>
  <c r="P33" i="19"/>
  <c r="P38" i="19"/>
  <c r="P50" i="19"/>
  <c r="P49" i="19" s="1"/>
  <c r="N19" i="19"/>
  <c r="N33" i="19"/>
  <c r="N12" i="19"/>
  <c r="L58" i="19"/>
  <c r="L55" i="19"/>
  <c r="J58" i="19"/>
  <c r="J55" i="19"/>
  <c r="P11" i="19" l="1"/>
  <c r="P37" i="19"/>
  <c r="J30" i="19"/>
  <c r="L19" i="19"/>
  <c r="L33" i="19"/>
  <c r="J43" i="19"/>
  <c r="N11" i="19"/>
  <c r="J19" i="19"/>
  <c r="J38" i="19"/>
  <c r="J50" i="19"/>
  <c r="J49" i="19" s="1"/>
  <c r="J33" i="19"/>
  <c r="L16" i="19"/>
  <c r="L30" i="19"/>
  <c r="L12" i="19"/>
  <c r="L38" i="19"/>
  <c r="L43" i="19"/>
  <c r="L50" i="19"/>
  <c r="L49" i="19" s="1"/>
  <c r="N37" i="19"/>
  <c r="P10" i="19" l="1"/>
  <c r="J37" i="19"/>
  <c r="N10" i="19"/>
  <c r="J11" i="19"/>
  <c r="L11" i="19"/>
  <c r="L37" i="19"/>
  <c r="P147" i="19"/>
  <c r="P146" i="19" s="1"/>
  <c r="Q123" i="19"/>
  <c r="Q122" i="19" s="1"/>
  <c r="P119" i="19"/>
  <c r="P117" i="19" s="1"/>
  <c r="P115" i="19" s="1"/>
  <c r="P118" i="19"/>
  <c r="P116" i="19" s="1"/>
  <c r="P112" i="19"/>
  <c r="P110" i="19"/>
  <c r="P60" i="19"/>
  <c r="Q58" i="19"/>
  <c r="Q55" i="19"/>
  <c r="N147" i="19"/>
  <c r="N146" i="19" s="1"/>
  <c r="N124" i="19"/>
  <c r="N119" i="19"/>
  <c r="N117" i="19" s="1"/>
  <c r="N115" i="19" s="1"/>
  <c r="O118" i="19"/>
  <c r="O116" i="19" s="1"/>
  <c r="N60" i="19"/>
  <c r="O58" i="19"/>
  <c r="O55" i="19"/>
  <c r="L147" i="19"/>
  <c r="L146" i="19" s="1"/>
  <c r="R134" i="19"/>
  <c r="L119" i="19"/>
  <c r="L117" i="19" s="1"/>
  <c r="L115" i="19" s="1"/>
  <c r="L118" i="19"/>
  <c r="L116" i="19" s="1"/>
  <c r="M110" i="19"/>
  <c r="R108" i="19"/>
  <c r="R103" i="19"/>
  <c r="R84" i="19"/>
  <c r="R65" i="19"/>
  <c r="M58" i="19"/>
  <c r="M55" i="19"/>
  <c r="R52" i="19"/>
  <c r="R45" i="19"/>
  <c r="J124" i="19"/>
  <c r="K118" i="19"/>
  <c r="K116" i="19" s="1"/>
  <c r="K112" i="19"/>
  <c r="J110" i="19"/>
  <c r="J60" i="19"/>
  <c r="K58" i="19"/>
  <c r="K55" i="19"/>
  <c r="S138" i="19"/>
  <c r="R138" i="19"/>
  <c r="I119" i="19"/>
  <c r="I112" i="19"/>
  <c r="I110" i="19"/>
  <c r="I58" i="19"/>
  <c r="I55" i="19"/>
  <c r="R26" i="19"/>
  <c r="R22" i="19"/>
  <c r="S109" i="19"/>
  <c r="R109" i="19"/>
  <c r="S89" i="19"/>
  <c r="R89" i="19"/>
  <c r="S29" i="19"/>
  <c r="R29" i="19"/>
  <c r="I28" i="19"/>
  <c r="S26" i="19"/>
  <c r="S22" i="19"/>
  <c r="O16" i="19" l="1"/>
  <c r="O30" i="19"/>
  <c r="J10" i="19"/>
  <c r="L10" i="19"/>
  <c r="K16" i="19"/>
  <c r="K30" i="19"/>
  <c r="M12" i="19"/>
  <c r="M43" i="19"/>
  <c r="M50" i="19"/>
  <c r="M49" i="19" s="1"/>
  <c r="O19" i="19"/>
  <c r="O33" i="19"/>
  <c r="Q43" i="19"/>
  <c r="Q12" i="19"/>
  <c r="Q38" i="19"/>
  <c r="Q50" i="19"/>
  <c r="Q49" i="19" s="1"/>
  <c r="K12" i="19"/>
  <c r="K43" i="19"/>
  <c r="M33" i="19"/>
  <c r="Q19" i="19"/>
  <c r="Q33" i="19"/>
  <c r="R39" i="19"/>
  <c r="M38" i="19"/>
  <c r="K38" i="19"/>
  <c r="K50" i="19"/>
  <c r="K49" i="19" s="1"/>
  <c r="M19" i="19"/>
  <c r="K19" i="19"/>
  <c r="K33" i="19"/>
  <c r="M16" i="19"/>
  <c r="M30" i="19"/>
  <c r="O12" i="19"/>
  <c r="O38" i="19"/>
  <c r="O43" i="19"/>
  <c r="O50" i="19"/>
  <c r="O49" i="19" s="1"/>
  <c r="Q16" i="19"/>
  <c r="Q30" i="19"/>
  <c r="M119" i="19"/>
  <c r="M117" i="19" s="1"/>
  <c r="M115" i="19" s="1"/>
  <c r="K124" i="19"/>
  <c r="R55" i="19"/>
  <c r="Q147" i="19"/>
  <c r="Q146" i="19" s="1"/>
  <c r="K60" i="19"/>
  <c r="K123" i="19"/>
  <c r="K122" i="19" s="1"/>
  <c r="K114" i="19" s="1"/>
  <c r="K110" i="19"/>
  <c r="O123" i="19"/>
  <c r="O122" i="19" s="1"/>
  <c r="O114" i="19" s="1"/>
  <c r="M147" i="19"/>
  <c r="M146" i="19" s="1"/>
  <c r="S35" i="19"/>
  <c r="S53" i="19"/>
  <c r="S61" i="19"/>
  <c r="S85" i="19"/>
  <c r="S137" i="19"/>
  <c r="R148" i="19"/>
  <c r="J144" i="19"/>
  <c r="J143" i="19" s="1"/>
  <c r="N83" i="19"/>
  <c r="R113" i="19"/>
  <c r="R28" i="19"/>
  <c r="Q119" i="19"/>
  <c r="Q117" i="19" s="1"/>
  <c r="Q115" i="19" s="1"/>
  <c r="O124" i="19"/>
  <c r="R25" i="19"/>
  <c r="J95" i="19"/>
  <c r="J102" i="19"/>
  <c r="Q60" i="19"/>
  <c r="R67" i="19"/>
  <c r="R93" i="19"/>
  <c r="S32" i="19"/>
  <c r="S64" i="19"/>
  <c r="S78" i="19"/>
  <c r="S82" i="19"/>
  <c r="S88" i="19"/>
  <c r="Q92" i="19"/>
  <c r="Q112" i="19"/>
  <c r="O95" i="19"/>
  <c r="Q118" i="19"/>
  <c r="Q116" i="19" s="1"/>
  <c r="Q114" i="19" s="1"/>
  <c r="S145" i="19"/>
  <c r="O147" i="19"/>
  <c r="O146" i="19" s="1"/>
  <c r="S72" i="19"/>
  <c r="I147" i="19"/>
  <c r="I146" i="19" s="1"/>
  <c r="R17" i="19"/>
  <c r="O119" i="19"/>
  <c r="O117" i="19" s="1"/>
  <c r="O115" i="19" s="1"/>
  <c r="J83" i="19"/>
  <c r="J118" i="19"/>
  <c r="J116" i="19" s="1"/>
  <c r="S47" i="19"/>
  <c r="R66" i="19"/>
  <c r="Q110" i="19"/>
  <c r="J150" i="19"/>
  <c r="J149" i="19" s="1"/>
  <c r="L83" i="19"/>
  <c r="O60" i="19"/>
  <c r="P92" i="19"/>
  <c r="J98" i="19"/>
  <c r="S76" i="19"/>
  <c r="L92" i="19"/>
  <c r="L98" i="19"/>
  <c r="J119" i="19"/>
  <c r="J117" i="19" s="1"/>
  <c r="J115" i="19" s="1"/>
  <c r="K119" i="19"/>
  <c r="K117" i="19" s="1"/>
  <c r="K115" i="19" s="1"/>
  <c r="K147" i="19"/>
  <c r="K146" i="19" s="1"/>
  <c r="J147" i="19"/>
  <c r="J146" i="19" s="1"/>
  <c r="J105" i="19"/>
  <c r="J62" i="19"/>
  <c r="J77" i="19"/>
  <c r="J86" i="19"/>
  <c r="M112" i="19"/>
  <c r="R112" i="19" s="1"/>
  <c r="L112" i="19"/>
  <c r="L144" i="19"/>
  <c r="L143" i="19" s="1"/>
  <c r="N86" i="19"/>
  <c r="N98" i="19"/>
  <c r="S113" i="19"/>
  <c r="N112" i="19"/>
  <c r="N144" i="19"/>
  <c r="N143" i="19" s="1"/>
  <c r="Q144" i="19"/>
  <c r="Q143" i="19" s="1"/>
  <c r="Q77" i="19"/>
  <c r="P77" i="19"/>
  <c r="Q83" i="19"/>
  <c r="P83" i="19"/>
  <c r="Q95" i="19"/>
  <c r="Q102" i="19"/>
  <c r="Q150" i="19"/>
  <c r="Q149" i="19" s="1"/>
  <c r="P150" i="19"/>
  <c r="P149" i="19" s="1"/>
  <c r="J112" i="19"/>
  <c r="P95" i="19"/>
  <c r="Q62" i="19"/>
  <c r="P62" i="19"/>
  <c r="P144" i="19"/>
  <c r="P143" i="19" s="1"/>
  <c r="P102" i="19"/>
  <c r="I12" i="19"/>
  <c r="S52" i="19"/>
  <c r="S58" i="19"/>
  <c r="N95" i="19"/>
  <c r="N102" i="19"/>
  <c r="S108" i="19"/>
  <c r="N105" i="19"/>
  <c r="Q98" i="19"/>
  <c r="P98" i="19"/>
  <c r="Q105" i="19"/>
  <c r="P105" i="19"/>
  <c r="L110" i="19"/>
  <c r="N118" i="19"/>
  <c r="N116" i="19" s="1"/>
  <c r="N62" i="19"/>
  <c r="N77" i="19"/>
  <c r="P68" i="19"/>
  <c r="J92" i="19"/>
  <c r="J129" i="19"/>
  <c r="J128" i="19" s="1"/>
  <c r="J127" i="19" s="1"/>
  <c r="J126" i="19" s="1"/>
  <c r="L150" i="19"/>
  <c r="L149" i="19" s="1"/>
  <c r="M118" i="19"/>
  <c r="M116" i="19" s="1"/>
  <c r="Q124" i="19"/>
  <c r="R58" i="19"/>
  <c r="K150" i="19"/>
  <c r="K149" i="19" s="1"/>
  <c r="M60" i="19"/>
  <c r="L60" i="19"/>
  <c r="L68" i="19"/>
  <c r="M95" i="19"/>
  <c r="L95" i="19"/>
  <c r="M124" i="19"/>
  <c r="M150" i="19"/>
  <c r="M149" i="19" s="1"/>
  <c r="S130" i="19"/>
  <c r="O110" i="19"/>
  <c r="S110" i="19" s="1"/>
  <c r="N110" i="19"/>
  <c r="N150" i="19"/>
  <c r="N149" i="19" s="1"/>
  <c r="P129" i="19"/>
  <c r="P128" i="19" s="1"/>
  <c r="P127" i="19" s="1"/>
  <c r="P126" i="19" s="1"/>
  <c r="J68" i="19"/>
  <c r="L62" i="19"/>
  <c r="N68" i="19"/>
  <c r="L77" i="19"/>
  <c r="L86" i="19"/>
  <c r="L129" i="19"/>
  <c r="L128" i="19" s="1"/>
  <c r="L127" i="19" s="1"/>
  <c r="L126" i="19" s="1"/>
  <c r="N123" i="19"/>
  <c r="N122" i="19" s="1"/>
  <c r="N129" i="19"/>
  <c r="N128" i="19" s="1"/>
  <c r="N127" i="19" s="1"/>
  <c r="N126" i="19" s="1"/>
  <c r="J123" i="19"/>
  <c r="J122" i="19" s="1"/>
  <c r="L102" i="19"/>
  <c r="L105" i="19"/>
  <c r="N92" i="19"/>
  <c r="P86" i="19"/>
  <c r="Q129" i="19"/>
  <c r="Q128" i="19" s="1"/>
  <c r="Q127" i="19" s="1"/>
  <c r="Q126" i="19" s="1"/>
  <c r="Q68" i="19"/>
  <c r="Q86" i="19"/>
  <c r="S66" i="19"/>
  <c r="R41" i="19"/>
  <c r="R53" i="19"/>
  <c r="R85" i="19"/>
  <c r="R91" i="19"/>
  <c r="R104" i="19"/>
  <c r="R102" i="19" s="1"/>
  <c r="O112" i="19"/>
  <c r="S112" i="19" s="1"/>
  <c r="S34" i="19"/>
  <c r="S40" i="19"/>
  <c r="S70" i="19"/>
  <c r="S74" i="19"/>
  <c r="S90" i="19"/>
  <c r="S96" i="19"/>
  <c r="S132" i="19"/>
  <c r="S136" i="19"/>
  <c r="R154" i="19"/>
  <c r="R36" i="19"/>
  <c r="R42" i="19"/>
  <c r="R54" i="19"/>
  <c r="R63" i="19"/>
  <c r="R130" i="19"/>
  <c r="S21" i="19"/>
  <c r="S27" i="19"/>
  <c r="S41" i="19"/>
  <c r="S91" i="19"/>
  <c r="S97" i="19"/>
  <c r="O150" i="19"/>
  <c r="O149" i="19" s="1"/>
  <c r="R32" i="19"/>
  <c r="S13" i="19"/>
  <c r="S36" i="19"/>
  <c r="S42" i="19"/>
  <c r="S54" i="19"/>
  <c r="S67" i="19"/>
  <c r="S134" i="19"/>
  <c r="S59" i="19"/>
  <c r="M102" i="19"/>
  <c r="R121" i="19"/>
  <c r="R46" i="19"/>
  <c r="R61" i="19"/>
  <c r="R71" i="19"/>
  <c r="R75" i="19"/>
  <c r="R80" i="19"/>
  <c r="R125" i="19"/>
  <c r="K105" i="19"/>
  <c r="K144" i="19"/>
  <c r="K143" i="19" s="1"/>
  <c r="S80" i="19"/>
  <c r="O102" i="19"/>
  <c r="S125" i="19"/>
  <c r="I60" i="19"/>
  <c r="S104" i="19"/>
  <c r="M123" i="19"/>
  <c r="M122" i="19" s="1"/>
  <c r="S148" i="19"/>
  <c r="R31" i="19"/>
  <c r="R47" i="19"/>
  <c r="R72" i="19"/>
  <c r="R76" i="19"/>
  <c r="R81" i="19"/>
  <c r="R99" i="19"/>
  <c r="R136" i="19"/>
  <c r="R13" i="19"/>
  <c r="M62" i="19"/>
  <c r="M68" i="19"/>
  <c r="M92" i="19"/>
  <c r="M98" i="19"/>
  <c r="R140" i="19"/>
  <c r="M144" i="19"/>
  <c r="M143" i="19" s="1"/>
  <c r="S15" i="19"/>
  <c r="R21" i="19"/>
  <c r="S25" i="19"/>
  <c r="R94" i="19"/>
  <c r="I98" i="19"/>
  <c r="R107" i="19"/>
  <c r="R120" i="19"/>
  <c r="R153" i="19"/>
  <c r="S141" i="19"/>
  <c r="K95" i="19"/>
  <c r="S18" i="19"/>
  <c r="O68" i="19"/>
  <c r="S94" i="19"/>
  <c r="S140" i="19"/>
  <c r="R51" i="19"/>
  <c r="S46" i="19"/>
  <c r="S71" i="19"/>
  <c r="S75" i="19"/>
  <c r="S44" i="19"/>
  <c r="R24" i="19"/>
  <c r="K92" i="19"/>
  <c r="K98" i="19"/>
  <c r="M77" i="19"/>
  <c r="M83" i="19"/>
  <c r="M86" i="19"/>
  <c r="S23" i="19"/>
  <c r="S81" i="19"/>
  <c r="O86" i="19"/>
  <c r="O98" i="19"/>
  <c r="O105" i="19"/>
  <c r="O144" i="19"/>
  <c r="K68" i="19"/>
  <c r="K77" i="19"/>
  <c r="K129" i="19"/>
  <c r="K128" i="19" s="1"/>
  <c r="K127" i="19" s="1"/>
  <c r="K126" i="19" s="1"/>
  <c r="R15" i="19"/>
  <c r="R111" i="19"/>
  <c r="S120" i="19"/>
  <c r="O92" i="19"/>
  <c r="R97" i="19"/>
  <c r="S154" i="19"/>
  <c r="K62" i="19"/>
  <c r="K83" i="19"/>
  <c r="K86" i="19"/>
  <c r="K102" i="19"/>
  <c r="R23" i="19"/>
  <c r="M105" i="19"/>
  <c r="S14" i="19"/>
  <c r="O62" i="19"/>
  <c r="O77" i="19"/>
  <c r="S84" i="19"/>
  <c r="S151" i="19"/>
  <c r="S153" i="19"/>
  <c r="S139" i="19"/>
  <c r="O129" i="19"/>
  <c r="O128" i="19" s="1"/>
  <c r="O127" i="19" s="1"/>
  <c r="O126" i="19" s="1"/>
  <c r="S131" i="19"/>
  <c r="S135" i="19"/>
  <c r="S133" i="19"/>
  <c r="S111" i="19"/>
  <c r="S103" i="19"/>
  <c r="S99" i="19"/>
  <c r="O83" i="19"/>
  <c r="S79" i="19"/>
  <c r="S63" i="19"/>
  <c r="S56" i="19"/>
  <c r="S51" i="19"/>
  <c r="R145" i="19"/>
  <c r="M129" i="19"/>
  <c r="M128" i="19" s="1"/>
  <c r="R87" i="19"/>
  <c r="R69" i="19"/>
  <c r="R73" i="19"/>
  <c r="R44" i="19"/>
  <c r="R27" i="19"/>
  <c r="R20" i="19"/>
  <c r="R18" i="19"/>
  <c r="R14" i="19"/>
  <c r="R56" i="19"/>
  <c r="I68" i="19"/>
  <c r="I129" i="19"/>
  <c r="I128" i="19" s="1"/>
  <c r="S28" i="19"/>
  <c r="R34" i="19"/>
  <c r="S65" i="19"/>
  <c r="S69" i="19"/>
  <c r="S73" i="19"/>
  <c r="R82" i="19"/>
  <c r="S100" i="19"/>
  <c r="S121" i="19"/>
  <c r="R132" i="19"/>
  <c r="R133" i="19"/>
  <c r="R135" i="19"/>
  <c r="R137" i="19"/>
  <c r="R139" i="19"/>
  <c r="R141" i="19"/>
  <c r="R64" i="19"/>
  <c r="R100" i="19"/>
  <c r="I43" i="19"/>
  <c r="R70" i="19"/>
  <c r="R74" i="19"/>
  <c r="R79" i="19"/>
  <c r="I92" i="19"/>
  <c r="S20" i="19"/>
  <c r="S31" i="19"/>
  <c r="R40" i="19"/>
  <c r="S45" i="19"/>
  <c r="I50" i="19"/>
  <c r="I49" i="19" s="1"/>
  <c r="R59" i="19"/>
  <c r="I62" i="19"/>
  <c r="I118" i="19"/>
  <c r="I116" i="19" s="1"/>
  <c r="R131" i="19"/>
  <c r="I144" i="19"/>
  <c r="I143" i="19" s="1"/>
  <c r="I150" i="19"/>
  <c r="I149" i="19" s="1"/>
  <c r="S107" i="19"/>
  <c r="S24" i="19"/>
  <c r="I83" i="19"/>
  <c r="S93" i="19"/>
  <c r="I102" i="19"/>
  <c r="I123" i="19"/>
  <c r="I122" i="19" s="1"/>
  <c r="I38" i="19"/>
  <c r="I77" i="19"/>
  <c r="I105" i="19"/>
  <c r="R151" i="19"/>
  <c r="I124" i="19"/>
  <c r="I117" i="19"/>
  <c r="I115" i="19" s="1"/>
  <c r="R110" i="19"/>
  <c r="R106" i="19"/>
  <c r="S106" i="19"/>
  <c r="I95" i="19"/>
  <c r="R96" i="19"/>
  <c r="R90" i="19"/>
  <c r="R88" i="19"/>
  <c r="S87" i="19"/>
  <c r="I86" i="19"/>
  <c r="R78" i="19"/>
  <c r="S55" i="19"/>
  <c r="S39" i="19"/>
  <c r="I33" i="19"/>
  <c r="R35" i="19"/>
  <c r="I30" i="19"/>
  <c r="I19" i="19"/>
  <c r="I16" i="19"/>
  <c r="S17" i="19"/>
  <c r="M142" i="19" l="1"/>
  <c r="N142" i="19"/>
  <c r="J142" i="19"/>
  <c r="P142" i="19"/>
  <c r="N57" i="19"/>
  <c r="N48" i="19" s="1"/>
  <c r="P57" i="19"/>
  <c r="P48" i="19" s="1"/>
  <c r="L57" i="19"/>
  <c r="L48" i="19" s="1"/>
  <c r="J57" i="19"/>
  <c r="J48" i="19" s="1"/>
  <c r="L142" i="19"/>
  <c r="R115" i="19"/>
  <c r="K37" i="19"/>
  <c r="O11" i="19"/>
  <c r="M37" i="19"/>
  <c r="Q37" i="19"/>
  <c r="Q11" i="19"/>
  <c r="K11" i="19"/>
  <c r="K142" i="19"/>
  <c r="M11" i="19"/>
  <c r="R119" i="19"/>
  <c r="Q142" i="19"/>
  <c r="I142" i="19"/>
  <c r="O37" i="19"/>
  <c r="Q57" i="19"/>
  <c r="Q48" i="19" s="1"/>
  <c r="O57" i="19"/>
  <c r="O48" i="19" s="1"/>
  <c r="M57" i="19"/>
  <c r="M48" i="19" s="1"/>
  <c r="K57" i="19"/>
  <c r="K48" i="19" s="1"/>
  <c r="R49" i="19"/>
  <c r="S119" i="19"/>
  <c r="R92" i="19"/>
  <c r="R38" i="19"/>
  <c r="S147" i="19"/>
  <c r="S12" i="19"/>
  <c r="R86" i="19"/>
  <c r="S146" i="19"/>
  <c r="S122" i="19"/>
  <c r="R147" i="19"/>
  <c r="R124" i="19"/>
  <c r="R116" i="19"/>
  <c r="S16" i="19"/>
  <c r="J114" i="19"/>
  <c r="S98" i="19"/>
  <c r="R68" i="19"/>
  <c r="R60" i="19"/>
  <c r="R143" i="19"/>
  <c r="S102" i="19"/>
  <c r="S92" i="19"/>
  <c r="N114" i="19"/>
  <c r="L123" i="19"/>
  <c r="L122" i="19" s="1"/>
  <c r="L114" i="19" s="1"/>
  <c r="L124" i="19"/>
  <c r="P124" i="19"/>
  <c r="P123" i="19"/>
  <c r="P122" i="19" s="1"/>
  <c r="P114" i="19" s="1"/>
  <c r="S50" i="19"/>
  <c r="R95" i="19"/>
  <c r="R30" i="19"/>
  <c r="S149" i="19"/>
  <c r="R122" i="19"/>
  <c r="S83" i="19"/>
  <c r="R129" i="19"/>
  <c r="S144" i="19"/>
  <c r="R50" i="19"/>
  <c r="S105" i="19"/>
  <c r="R98" i="19"/>
  <c r="O143" i="19"/>
  <c r="R62" i="19"/>
  <c r="S60" i="19"/>
  <c r="R33" i="19"/>
  <c r="R77" i="19"/>
  <c r="S43" i="19"/>
  <c r="S19" i="19"/>
  <c r="S77" i="19"/>
  <c r="I127" i="19"/>
  <c r="S128" i="19"/>
  <c r="I11" i="19"/>
  <c r="R150" i="19"/>
  <c r="R19" i="19"/>
  <c r="S62" i="19"/>
  <c r="R123" i="19"/>
  <c r="M114" i="19"/>
  <c r="R105" i="19"/>
  <c r="R12" i="19"/>
  <c r="R16" i="19"/>
  <c r="S116" i="19"/>
  <c r="R43" i="19"/>
  <c r="S118" i="19"/>
  <c r="I37" i="19"/>
  <c r="S68" i="19"/>
  <c r="R149" i="19"/>
  <c r="S115" i="19"/>
  <c r="R118" i="19"/>
  <c r="R117" i="19"/>
  <c r="S30" i="19"/>
  <c r="S123" i="19"/>
  <c r="S38" i="19"/>
  <c r="S117" i="19"/>
  <c r="R83" i="19"/>
  <c r="S95" i="19"/>
  <c r="I114" i="19"/>
  <c r="S114" i="19" s="1"/>
  <c r="R144" i="19"/>
  <c r="S150" i="19"/>
  <c r="S129" i="19"/>
  <c r="S124" i="19"/>
  <c r="S86" i="19"/>
  <c r="I57" i="19"/>
  <c r="I48" i="19" s="1"/>
  <c r="S33" i="19"/>
  <c r="S49" i="19"/>
  <c r="R128" i="19"/>
  <c r="M127" i="19"/>
  <c r="R146" i="19"/>
  <c r="Q10" i="19" l="1"/>
  <c r="Q9" i="19" s="1"/>
  <c r="P9" i="19"/>
  <c r="P156" i="19" s="1"/>
  <c r="N9" i="19"/>
  <c r="L9" i="19"/>
  <c r="L156" i="19" s="1"/>
  <c r="J9" i="19"/>
  <c r="O10" i="19"/>
  <c r="O9" i="19" s="1"/>
  <c r="K10" i="19"/>
  <c r="K9" i="19" s="1"/>
  <c r="K156" i="19" s="1"/>
  <c r="M10" i="19"/>
  <c r="S143" i="19"/>
  <c r="O142" i="19"/>
  <c r="S142" i="19" s="1"/>
  <c r="R48" i="19"/>
  <c r="R142" i="19"/>
  <c r="R37" i="19"/>
  <c r="R114" i="19"/>
  <c r="I10" i="19"/>
  <c r="S37" i="19"/>
  <c r="R11" i="19"/>
  <c r="S11" i="19"/>
  <c r="I126" i="19"/>
  <c r="S126" i="19" s="1"/>
  <c r="S127" i="19"/>
  <c r="R57" i="19"/>
  <c r="S48" i="19"/>
  <c r="S57" i="19"/>
  <c r="M126" i="19"/>
  <c r="R127" i="19"/>
  <c r="M9" i="19" l="1"/>
  <c r="N156" i="19"/>
  <c r="J156" i="19"/>
  <c r="Q156" i="19"/>
  <c r="I9" i="19"/>
  <c r="I156" i="19" s="1"/>
  <c r="R10" i="19"/>
  <c r="S10" i="19"/>
  <c r="O156" i="19"/>
  <c r="R126" i="19"/>
  <c r="S156" i="19" l="1"/>
  <c r="S9" i="19"/>
  <c r="R9" i="19"/>
  <c r="M156" i="19"/>
  <c r="R156" i="19" l="1"/>
</calcChain>
</file>

<file path=xl/sharedStrings.xml><?xml version="1.0" encoding="utf-8"?>
<sst xmlns="http://schemas.openxmlformats.org/spreadsheetml/2006/main" count="291" uniqueCount="257">
  <si>
    <t>AGENCIA NACIONAL DE HIDROCARBUROS</t>
  </si>
  <si>
    <t>RECURSOS ADIMINISTRADOS ( X )    ó     RECURSOS NACION: ()</t>
  </si>
  <si>
    <t>TOTAL PAGOS ACUMULADOS</t>
  </si>
  <si>
    <t>CTA</t>
  </si>
  <si>
    <t>SUBC</t>
  </si>
  <si>
    <t>OBJG</t>
  </si>
  <si>
    <t>OR</t>
  </si>
  <si>
    <t>R</t>
  </si>
  <si>
    <t>CONCEPTO</t>
  </si>
  <si>
    <t>PROG</t>
  </si>
  <si>
    <t>SUBP</t>
  </si>
  <si>
    <t>PROY</t>
  </si>
  <si>
    <t>SPRY</t>
  </si>
  <si>
    <t>E</t>
  </si>
  <si>
    <t>C</t>
  </si>
  <si>
    <t>A - FUNCIONAMIENTO</t>
  </si>
  <si>
    <t>GASTOS DE PERSONAL</t>
  </si>
  <si>
    <t>SERVICIOS PERSONALES INDIRECTOS</t>
  </si>
  <si>
    <t>20</t>
  </si>
  <si>
    <t>Honorarios</t>
  </si>
  <si>
    <t>GASTOS GENERALES</t>
  </si>
  <si>
    <t>SERVICIOS PUBLICOS</t>
  </si>
  <si>
    <t>GASTOS DE COMERCIALIZACION Y PRODUCCIÓN</t>
  </si>
  <si>
    <t>COMERCIAL</t>
  </si>
  <si>
    <t>OTROS GASTOS</t>
  </si>
  <si>
    <t>C - INVERSION</t>
  </si>
  <si>
    <t>ADQUISICION Y/O PRODUCCION DE EQUIPOS, MATERIALES SUMINISTROS Y SERVICIOS PROPIOS DEL SECTOR</t>
  </si>
  <si>
    <t>RECURSOS NATURALES ENERGETICOS NO RENOVABLES</t>
  </si>
  <si>
    <t>DIVULGACION, ASISTENCIA TECNICA Y CAPACITACION DEL RECURSO HUMANO</t>
  </si>
  <si>
    <t>DIVULGACION Y PROMOCION DE LOS RECURSOS HIDROCARBURIFEROS</t>
  </si>
  <si>
    <t>INVESTIGACION BASICA APLICADA Y ESTUDIOS</t>
  </si>
  <si>
    <t xml:space="preserve">TOTAL </t>
  </si>
  <si>
    <t>APROPIACION VIGENTE</t>
  </si>
  <si>
    <t>CDP MES</t>
  </si>
  <si>
    <t>CDP ACUMULADOS</t>
  </si>
  <si>
    <t>COMPROMISOS MES</t>
  </si>
  <si>
    <t>COMPROMISOS ACUMULADOS</t>
  </si>
  <si>
    <t>OBLIGACIONES MES</t>
  </si>
  <si>
    <t>OBLIGACIONES ACUMULADAS</t>
  </si>
  <si>
    <t>PAGOS MES</t>
  </si>
  <si>
    <t>% EJE 
RP / APROP.VIG</t>
  </si>
  <si>
    <t>% EJECUCION 
OBLIG / APR.VIG</t>
  </si>
  <si>
    <t>SUBO</t>
  </si>
  <si>
    <t>SERVICIOS PERSONALES ASOCIADOS A LA NOMINA</t>
  </si>
  <si>
    <t>1</t>
  </si>
  <si>
    <t>Sueldos de Personal de Nómina</t>
  </si>
  <si>
    <t>Sueldos</t>
  </si>
  <si>
    <t>Sueldos de Vacaciones</t>
  </si>
  <si>
    <t>Incapacidades y Licencias</t>
  </si>
  <si>
    <t>Prima Técnica</t>
  </si>
  <si>
    <t>Prima Técnica Salarial</t>
  </si>
  <si>
    <t>Prima Técnica no Salarial</t>
  </si>
  <si>
    <t>Otros</t>
  </si>
  <si>
    <t>Bonificación por Servicios</t>
  </si>
  <si>
    <t>Bonificación Especial de Recreación</t>
  </si>
  <si>
    <t>Subsidio de Alimentación</t>
  </si>
  <si>
    <t>Prima de Servicios</t>
  </si>
  <si>
    <t>Prima de Vacaciones</t>
  </si>
  <si>
    <t>Prima de Navidad</t>
  </si>
  <si>
    <t>Prima de Coordinación</t>
  </si>
  <si>
    <t>Bonificacion de direccion</t>
  </si>
  <si>
    <t>OTROS GASTOS PERSONALES (DISTRIBUCION</t>
  </si>
  <si>
    <t>Gastos de Personal</t>
  </si>
  <si>
    <t>Horas Extras, Días Festivos e Indemnización Por Vacaciones</t>
  </si>
  <si>
    <t>Horas Extras</t>
  </si>
  <si>
    <t>Indemnización por Vacaciones</t>
  </si>
  <si>
    <t>Remuneración Servicios Técnicos</t>
  </si>
  <si>
    <t>CONTRIBUCIONES INHERENTES A LA NÓMINA SECTOR PRIVADO Y PÚBLICO</t>
  </si>
  <si>
    <t>Administradas por el Sector Privado</t>
  </si>
  <si>
    <t>Cajas de Compensación Privadas</t>
  </si>
  <si>
    <t>Fondos Administradores de Pensiones</t>
  </si>
  <si>
    <t>Empresas Privadas Promotoras de Salud</t>
  </si>
  <si>
    <t>Administradoras Privadas de ARP</t>
  </si>
  <si>
    <t>Administradas por el Sector Público</t>
  </si>
  <si>
    <t>Fondo Nacional del Ahorro</t>
  </si>
  <si>
    <t>Fondos Administradores de Pensiones Publicos</t>
  </si>
  <si>
    <t>Aportes al ICBF</t>
  </si>
  <si>
    <t>Aportes al SENA</t>
  </si>
  <si>
    <t>Impuestos y Multas</t>
  </si>
  <si>
    <t>Impuestos y Contribuciones</t>
  </si>
  <si>
    <t>Impuesto de Vehículos</t>
  </si>
  <si>
    <t>Impuesto Predial</t>
  </si>
  <si>
    <t>Notariado</t>
  </si>
  <si>
    <t>Otros Imuestos</t>
  </si>
  <si>
    <t>Multas y Sanciones</t>
  </si>
  <si>
    <t xml:space="preserve">Multas  </t>
  </si>
  <si>
    <t>Adquisición de Bienes y Servicios</t>
  </si>
  <si>
    <t>Compra de Equipo</t>
  </si>
  <si>
    <t>Otras Compras de Equipos</t>
  </si>
  <si>
    <t>Enseres y Equipos de Oficina</t>
  </si>
  <si>
    <t>Mobiliario y Enseres</t>
  </si>
  <si>
    <t>Materiales y Suministros</t>
  </si>
  <si>
    <t>Combustibles y Lubricantes</t>
  </si>
  <si>
    <t>Papelería, Útiles de Escritorio y Oficina</t>
  </si>
  <si>
    <t>Productos de Aseo y Limpieza</t>
  </si>
  <si>
    <t>Productos de Cafetería y Restaurante</t>
  </si>
  <si>
    <t>Otros Materiales y Suministros</t>
  </si>
  <si>
    <t>Mantenimiento</t>
  </si>
  <si>
    <t>Mantenimiento de Bienes Inmuebles</t>
  </si>
  <si>
    <t>Mantenimiento de Bienes Muebles</t>
  </si>
  <si>
    <t>Mantenimiento de Equipo de Comunicaciones</t>
  </si>
  <si>
    <t>Mantenimiento de Equipo de Navegación</t>
  </si>
  <si>
    <t>Servicio de Aseo</t>
  </si>
  <si>
    <t>Servicios de Cafetería y</t>
  </si>
  <si>
    <t>Servicio de Seguridad y Vigilancia</t>
  </si>
  <si>
    <t>Mantenimiento de Otros Bienes</t>
  </si>
  <si>
    <t>Comunicaciones y Transporte</t>
  </si>
  <si>
    <t>Correo</t>
  </si>
  <si>
    <t>Embalaje y Acarreo</t>
  </si>
  <si>
    <t>Servicio de Transmisión de Información</t>
  </si>
  <si>
    <t>Transporte</t>
  </si>
  <si>
    <t>Otros Comunicaciones y Transportes</t>
  </si>
  <si>
    <t>Impresos y Publicaciones</t>
  </si>
  <si>
    <t>Suscripciones</t>
  </si>
  <si>
    <t>Otros Gastos por Impresos y Publicaciones</t>
  </si>
  <si>
    <t>Servicios Públicos</t>
  </si>
  <si>
    <t>Acueducto, Alcantarillado y Aseo</t>
  </si>
  <si>
    <t>Energia</t>
  </si>
  <si>
    <t>Telefonía Movil Celular</t>
  </si>
  <si>
    <t>Teléfono, Fax y Otros</t>
  </si>
  <si>
    <t>Seguros</t>
  </si>
  <si>
    <t>Seguro de Infidelidad y Riesgos</t>
  </si>
  <si>
    <t>Otros Seguros</t>
  </si>
  <si>
    <t>Arrendamientos</t>
  </si>
  <si>
    <t>Arrendamientos de Bienes Muebles</t>
  </si>
  <si>
    <t>Arrendamientos de Bienes Inmuebles</t>
  </si>
  <si>
    <t>Viáticos y Gastos de Viaje</t>
  </si>
  <si>
    <t>Viáticos y Gastos de Viaje al Interior</t>
  </si>
  <si>
    <t>Gastos Judiciales</t>
  </si>
  <si>
    <t>Gastos Imprevistos</t>
  </si>
  <si>
    <t>Gastos Imprevistos Bienes</t>
  </si>
  <si>
    <t>Gastos Imprevistos Servicios</t>
  </si>
  <si>
    <t>Capacitación, Bienestar Social y Estímulos</t>
  </si>
  <si>
    <t>Elementos para Bienestar Social</t>
  </si>
  <si>
    <t>Servicios para Bienestar Social</t>
  </si>
  <si>
    <t>Servicios para Capacitación</t>
  </si>
  <si>
    <t>Otros Gastos por adquisición de Bienes</t>
  </si>
  <si>
    <t>Otros Gastos por adquisición de Servicios</t>
  </si>
  <si>
    <t>TRANSFERENCIAS CORRIENTES</t>
  </si>
  <si>
    <t xml:space="preserve">TRANSFERENCIAS AL SECTOR PÚBLICO </t>
  </si>
  <si>
    <t>ORDEN NACIONAL</t>
  </si>
  <si>
    <t/>
  </si>
  <si>
    <t>CUOTA DE AUDITAJE CONTRANAL</t>
  </si>
  <si>
    <t>EXCEDENTES</t>
  </si>
  <si>
    <t>OTRAS TRANSFERENCIAS</t>
  </si>
  <si>
    <t>SENTENCIAS Y CONCILIACIONES</t>
  </si>
  <si>
    <t>Servicios</t>
  </si>
  <si>
    <t>Arrendamiento</t>
  </si>
  <si>
    <t>Viaticos y Gastos de Viaje</t>
  </si>
  <si>
    <t>Seguros Generales</t>
  </si>
  <si>
    <t>A-1-0-1-1-1</t>
  </si>
  <si>
    <t>A-1-0-1-1-2</t>
  </si>
  <si>
    <t>A-1-0-1-1-4</t>
  </si>
  <si>
    <t>A-1-0-1-4-1</t>
  </si>
  <si>
    <t>A-1-0-1-4-2</t>
  </si>
  <si>
    <t>A-1-0-1-5-2</t>
  </si>
  <si>
    <t>A-1-0-1-5-5</t>
  </si>
  <si>
    <t>A-1-0-1-5-14</t>
  </si>
  <si>
    <t>A-1-0-1-5-15</t>
  </si>
  <si>
    <t>A-1-0-1-5-16</t>
  </si>
  <si>
    <t>A-1-0-1-5-92</t>
  </si>
  <si>
    <t>A-1-0-1-9-1</t>
  </si>
  <si>
    <t>A-1-0-1-9-3</t>
  </si>
  <si>
    <t>A-1-0-2-12</t>
  </si>
  <si>
    <t>A-1-0-2-14</t>
  </si>
  <si>
    <t>A-1-0-5-1-1</t>
  </si>
  <si>
    <t>A-1-0-5-1-3</t>
  </si>
  <si>
    <t>A-1-0-5-1-4</t>
  </si>
  <si>
    <t>A-1-0-5-1-5</t>
  </si>
  <si>
    <t>A-1-0-5-2-2</t>
  </si>
  <si>
    <t>A-1-0-5-2-3</t>
  </si>
  <si>
    <t>A-1-0-5-6</t>
  </si>
  <si>
    <t>A-1-0-5-7</t>
  </si>
  <si>
    <t>A-2-0-3-50-2</t>
  </si>
  <si>
    <t>A-2-0-3-50-3</t>
  </si>
  <si>
    <t>A-2-0-3-50-8</t>
  </si>
  <si>
    <t>A-2-0-3-50-90</t>
  </si>
  <si>
    <t>A-2-0-3-51-1</t>
  </si>
  <si>
    <t>A-2-0-4-1-25</t>
  </si>
  <si>
    <t>A-2-0-4-10-1</t>
  </si>
  <si>
    <t>A-2-0-4-10-2</t>
  </si>
  <si>
    <t>A-2-0-4-11-2</t>
  </si>
  <si>
    <t>A-2-0-4-17-1</t>
  </si>
  <si>
    <t>A-2-0-4-17-2</t>
  </si>
  <si>
    <t>A-2-0-4-2-2</t>
  </si>
  <si>
    <t>A-2-0-4-21-1</t>
  </si>
  <si>
    <t>A-2-0-4-21-4</t>
  </si>
  <si>
    <t>A-2-0-4-21-5</t>
  </si>
  <si>
    <t>A-2-0-4-4-1</t>
  </si>
  <si>
    <t>A-2-0-4-4-15</t>
  </si>
  <si>
    <t>A-2-0-4-4-17</t>
  </si>
  <si>
    <t>A-2-0-4-4-18</t>
  </si>
  <si>
    <t>A-2-0-4-4-23</t>
  </si>
  <si>
    <t>A-2-0-4-40</t>
  </si>
  <si>
    <t>A-2-0-4-41-13</t>
  </si>
  <si>
    <t>A-2-0-4-5-1</t>
  </si>
  <si>
    <t>A-2-0-4-5-2</t>
  </si>
  <si>
    <t>A-2-0-4-5-5</t>
  </si>
  <si>
    <t>A-2-0-4-5-6</t>
  </si>
  <si>
    <t>A-2-0-4-5-8</t>
  </si>
  <si>
    <t>A-2-0-4-5-9</t>
  </si>
  <si>
    <t>A-2-0-4-5-10</t>
  </si>
  <si>
    <t>A-2-0-4-5-12</t>
  </si>
  <si>
    <t>A-2-0-4-6-2</t>
  </si>
  <si>
    <t>A-2-0-4-6-3</t>
  </si>
  <si>
    <t>A-2-0-4-6-5</t>
  </si>
  <si>
    <t>A-2-0-4-6-7</t>
  </si>
  <si>
    <t>A-2-0-4-6-8</t>
  </si>
  <si>
    <t>A-2-0-4-7-5</t>
  </si>
  <si>
    <t>A-2-0-4-7-6</t>
  </si>
  <si>
    <t>A-2-0-4-8-1</t>
  </si>
  <si>
    <t>A-2-0-4-8-2</t>
  </si>
  <si>
    <t>A-2-0-4-8-5</t>
  </si>
  <si>
    <t>A-2-0-4-8-6</t>
  </si>
  <si>
    <t>A-2-0-4-9-5</t>
  </si>
  <si>
    <t>A-2-0-4-9-13</t>
  </si>
  <si>
    <t>A-3-2-1-1</t>
  </si>
  <si>
    <t>A-3-6-1-1</t>
  </si>
  <si>
    <t>A-5-1-2-1-0-6</t>
  </si>
  <si>
    <t>A-5-1-2-1-0-7</t>
  </si>
  <si>
    <t>Vigilancia y Seguridad</t>
  </si>
  <si>
    <t>A-5-1-2-1-0-8</t>
  </si>
  <si>
    <t>A-5-1-2-1-0-9</t>
  </si>
  <si>
    <t>A-5-1-2-1-0-11</t>
  </si>
  <si>
    <t>A-5-1-2-1-0-12</t>
  </si>
  <si>
    <t>A-5-1-2-1-0-14</t>
  </si>
  <si>
    <t>A-5-1-2-1-0-15</t>
  </si>
  <si>
    <t>A-5-1-2-1-0-24</t>
  </si>
  <si>
    <t>DESARROLLO DE CIENCIA Y TECNOLOGÍA PARA EL SECTOR DE HIDROCARBUROS</t>
  </si>
  <si>
    <t>15</t>
  </si>
  <si>
    <t>A-2-0-4-40-15</t>
  </si>
  <si>
    <t>C-310-506-1</t>
  </si>
  <si>
    <t>C-410-506-5</t>
  </si>
  <si>
    <t>A-1-0-2-100</t>
  </si>
  <si>
    <t>Otros Servicios Personales Indirectos</t>
  </si>
  <si>
    <t>A-5-1-2-1-0-27</t>
  </si>
  <si>
    <t>Administradoras privadas de aportes para accidentes de trabajo y enfermedades profesionales</t>
  </si>
  <si>
    <t>C-213-506-2</t>
  </si>
  <si>
    <t>GESTION DE TECNOLOGIAS DE INFORMACION Y COMUNICACIONES</t>
  </si>
  <si>
    <t>A-2-0-4-11-1</t>
  </si>
  <si>
    <t>Viáticos y Gastos de Viaje al Exterior</t>
  </si>
  <si>
    <t>21</t>
  </si>
  <si>
    <t>A-1-0-1-5-47</t>
  </si>
  <si>
    <t>A-1-0-1-10</t>
  </si>
  <si>
    <t>A-5-1-2-1-0-29</t>
  </si>
  <si>
    <t>°°°</t>
  </si>
  <si>
    <t>Gas</t>
  </si>
  <si>
    <t>Otros Servicios para Capacitación</t>
  </si>
  <si>
    <t>DESARROLLO DE LA EVALUACION DEL POTENCIAL DE HIDROCARBUROS DEL PAIS - PREVIO CONCEPTO DNP</t>
  </si>
  <si>
    <t>FORTALECIMIENTO DE LA GESTIÓN ARTICULADA PARA LA SOSTENIBILIDAD DEL SECTOR DE HIDROCARBUROS</t>
  </si>
  <si>
    <t>C-410-506-6-20</t>
  </si>
  <si>
    <t>C-410-506-6-21</t>
  </si>
  <si>
    <t>A-3-2-1-17-21</t>
  </si>
  <si>
    <t>C-410-506-7-20</t>
  </si>
  <si>
    <t>A-2-0-4-14</t>
  </si>
  <si>
    <t>SEPTIEMBRE</t>
  </si>
  <si>
    <t>EJECUCION PRESUPUESTAL DE GASTOS VIGENCIA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</si>
</sst>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7" formatCode="00"/>
    <numFmt numFmtId="168" formatCode="000"/>
    <numFmt numFmtId="169" formatCode="_-* #,##0.00_-;\-* #,##0.00_-;_-* &quot;-&quot;??_-;_-@_-"/>
    <numFmt numFmtId="170" formatCode="0000"/>
    <numFmt numFmtId="172" formatCode="d\ &quot;de&quot;\ mmmm\ &quot;de&quot;\ yyyy"/>
    <numFmt numFmtId="17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5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16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7" fillId="0" borderId="0"/>
    <xf numFmtId="169" fontId="1" fillId="0" borderId="0" applyFont="0" applyFill="0" applyBorder="0" applyAlignment="0" applyProtection="0"/>
    <xf numFmtId="43" fontId="1" fillId="0" borderId="0" applyNumberFormat="0" applyFill="0" applyBorder="0" applyAlignment="0" applyProtection="0"/>
    <xf numFmtId="0" fontId="1" fillId="0" borderId="0"/>
    <xf numFmtId="9" fontId="6" fillId="0" borderId="0" applyFont="0" applyFill="0" applyBorder="0" applyAlignment="0" applyProtection="0"/>
  </cellStyleXfs>
  <cellXfs count="137">
    <xf numFmtId="0" fontId="0" fillId="0" borderId="0" xfId="0"/>
    <xf numFmtId="0" fontId="5" fillId="0" borderId="15" xfId="2" applyNumberFormat="1" applyFont="1" applyFill="1" applyBorder="1" applyAlignment="1">
      <alignment horizontal="center" vertical="center"/>
    </xf>
    <xf numFmtId="0" fontId="5" fillId="0" borderId="16" xfId="2" applyNumberFormat="1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167" fontId="5" fillId="0" borderId="15" xfId="2" applyNumberFormat="1" applyFont="1" applyFill="1" applyBorder="1" applyAlignment="1">
      <alignment horizontal="center" vertical="center"/>
    </xf>
    <xf numFmtId="167" fontId="4" fillId="0" borderId="15" xfId="2" applyNumberFormat="1" applyFont="1" applyFill="1" applyBorder="1" applyAlignment="1">
      <alignment horizontal="center" vertical="center"/>
    </xf>
    <xf numFmtId="49" fontId="3" fillId="0" borderId="10" xfId="2" applyNumberFormat="1" applyFont="1" applyFill="1" applyBorder="1" applyAlignment="1">
      <alignment horizontal="center" vertical="center"/>
    </xf>
    <xf numFmtId="49" fontId="3" fillId="0" borderId="11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wrapText="1"/>
    </xf>
    <xf numFmtId="0" fontId="5" fillId="0" borderId="15" xfId="2" applyFont="1" applyFill="1" applyBorder="1" applyAlignment="1">
      <alignment vertical="center" wrapText="1"/>
    </xf>
    <xf numFmtId="49" fontId="4" fillId="0" borderId="15" xfId="2" applyNumberFormat="1" applyFont="1" applyFill="1" applyBorder="1" applyAlignment="1">
      <alignment horizontal="left" vertical="center" wrapText="1"/>
    </xf>
    <xf numFmtId="49" fontId="5" fillId="0" borderId="15" xfId="2" applyNumberFormat="1" applyFont="1" applyFill="1" applyBorder="1" applyAlignment="1">
      <alignment horizontal="left" vertical="center" wrapText="1"/>
    </xf>
    <xf numFmtId="49" fontId="8" fillId="0" borderId="10" xfId="2" applyNumberFormat="1" applyFont="1" applyFill="1" applyBorder="1" applyAlignment="1">
      <alignment horizontal="center" vertical="center"/>
    </xf>
    <xf numFmtId="1" fontId="8" fillId="0" borderId="2" xfId="2" applyNumberFormat="1" applyFont="1" applyFill="1" applyBorder="1" applyAlignment="1">
      <alignment horizontal="center" vertical="center"/>
    </xf>
    <xf numFmtId="49" fontId="8" fillId="0" borderId="2" xfId="2" applyNumberFormat="1" applyFont="1" applyFill="1" applyBorder="1" applyAlignment="1">
      <alignment horizontal="center" vertical="center"/>
    </xf>
    <xf numFmtId="0" fontId="1" fillId="0" borderId="0" xfId="2" applyFont="1" applyFill="1" applyBorder="1"/>
    <xf numFmtId="0" fontId="1" fillId="0" borderId="0" xfId="2" applyFont="1" applyFill="1"/>
    <xf numFmtId="0" fontId="1" fillId="0" borderId="5" xfId="2" applyFont="1" applyFill="1" applyBorder="1"/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Continuous"/>
    </xf>
    <xf numFmtId="170" fontId="3" fillId="0" borderId="0" xfId="2" applyNumberFormat="1" applyFont="1" applyFill="1" applyBorder="1" applyAlignment="1">
      <alignment horizontal="center" vertical="center"/>
    </xf>
    <xf numFmtId="172" fontId="3" fillId="0" borderId="0" xfId="2" applyNumberFormat="1" applyFont="1" applyFill="1" applyBorder="1" applyAlignment="1">
      <alignment horizontal="centerContinuous"/>
    </xf>
    <xf numFmtId="0" fontId="3" fillId="0" borderId="0" xfId="2" applyFont="1" applyFill="1" applyBorder="1" applyAlignment="1">
      <alignment horizontal="center" vertical="center" wrapText="1"/>
    </xf>
    <xf numFmtId="1" fontId="8" fillId="0" borderId="10" xfId="2" applyNumberFormat="1" applyFont="1" applyFill="1" applyBorder="1" applyAlignment="1">
      <alignment horizontal="center" vertical="center"/>
    </xf>
    <xf numFmtId="0" fontId="2" fillId="0" borderId="0" xfId="2" applyFont="1" applyFill="1"/>
    <xf numFmtId="10" fontId="3" fillId="0" borderId="0" xfId="3" applyNumberFormat="1" applyFont="1" applyFill="1" applyBorder="1" applyAlignment="1"/>
    <xf numFmtId="0" fontId="9" fillId="0" borderId="0" xfId="2" applyFont="1" applyFill="1" applyAlignment="1">
      <alignment horizontal="center"/>
    </xf>
    <xf numFmtId="1" fontId="4" fillId="0" borderId="16" xfId="2" applyNumberFormat="1" applyFont="1" applyFill="1" applyBorder="1" applyAlignment="1">
      <alignment horizontal="center" vertical="center"/>
    </xf>
    <xf numFmtId="1" fontId="4" fillId="0" borderId="15" xfId="2" applyNumberFormat="1" applyFont="1" applyFill="1" applyBorder="1" applyAlignment="1">
      <alignment horizontal="center" vertical="center"/>
    </xf>
    <xf numFmtId="49" fontId="4" fillId="0" borderId="15" xfId="2" applyNumberFormat="1" applyFont="1" applyFill="1" applyBorder="1" applyAlignment="1">
      <alignment horizontal="center" vertical="center"/>
    </xf>
    <xf numFmtId="0" fontId="9" fillId="0" borderId="0" xfId="2" applyFont="1" applyFill="1"/>
    <xf numFmtId="49" fontId="4" fillId="0" borderId="15" xfId="2" applyNumberFormat="1" applyFont="1" applyFill="1" applyBorder="1" applyAlignment="1">
      <alignment vertical="center" wrapText="1"/>
    </xf>
    <xf numFmtId="1" fontId="5" fillId="0" borderId="16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vertical="center" wrapText="1"/>
    </xf>
    <xf numFmtId="10" fontId="1" fillId="0" borderId="0" xfId="3" applyNumberFormat="1" applyFont="1" applyFill="1" applyBorder="1" applyAlignment="1"/>
    <xf numFmtId="0" fontId="10" fillId="0" borderId="0" xfId="2" applyFont="1" applyFill="1"/>
    <xf numFmtId="0" fontId="4" fillId="0" borderId="15" xfId="2" applyNumberFormat="1" applyFont="1" applyFill="1" applyBorder="1" applyAlignment="1">
      <alignment horizontal="center" vertical="center"/>
    </xf>
    <xf numFmtId="10" fontId="3" fillId="0" borderId="0" xfId="3" applyNumberFormat="1" applyFont="1" applyFill="1" applyBorder="1"/>
    <xf numFmtId="10" fontId="3" fillId="0" borderId="0" xfId="2" applyNumberFormat="1" applyFont="1" applyFill="1" applyBorder="1" applyAlignment="1">
      <alignment horizontal="right" vertical="center"/>
    </xf>
    <xf numFmtId="0" fontId="9" fillId="0" borderId="0" xfId="2" applyFont="1" applyFill="1" applyAlignment="1">
      <alignment vertical="center"/>
    </xf>
    <xf numFmtId="10" fontId="3" fillId="0" borderId="0" xfId="3" applyNumberFormat="1" applyFont="1" applyFill="1" applyBorder="1" applyAlignment="1">
      <alignment vertical="center"/>
    </xf>
    <xf numFmtId="10" fontId="3" fillId="0" borderId="0" xfId="2" applyNumberFormat="1" applyFont="1" applyFill="1" applyBorder="1" applyAlignment="1">
      <alignment horizontal="right"/>
    </xf>
    <xf numFmtId="0" fontId="4" fillId="0" borderId="15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vertical="center" wrapText="1"/>
    </xf>
    <xf numFmtId="0" fontId="4" fillId="0" borderId="16" xfId="2" applyNumberFormat="1" applyFont="1" applyFill="1" applyBorder="1" applyAlignment="1">
      <alignment horizontal="center" vertical="center"/>
    </xf>
    <xf numFmtId="40" fontId="4" fillId="0" borderId="15" xfId="2" applyNumberFormat="1" applyFont="1" applyFill="1" applyBorder="1" applyAlignment="1">
      <alignment vertical="center"/>
    </xf>
    <xf numFmtId="0" fontId="5" fillId="0" borderId="15" xfId="2" applyFont="1" applyFill="1" applyBorder="1" applyAlignment="1">
      <alignment horizontal="center" vertical="center" wrapText="1"/>
    </xf>
    <xf numFmtId="40" fontId="5" fillId="0" borderId="15" xfId="2" applyNumberFormat="1" applyFont="1" applyFill="1" applyBorder="1" applyAlignment="1">
      <alignment vertical="center"/>
    </xf>
    <xf numFmtId="10" fontId="3" fillId="0" borderId="0" xfId="3" applyNumberFormat="1" applyFont="1" applyFill="1" applyBorder="1" applyAlignment="1">
      <alignment horizontal="right"/>
    </xf>
    <xf numFmtId="0" fontId="9" fillId="0" borderId="0" xfId="2" applyFont="1" applyFill="1" applyAlignment="1">
      <alignment horizontal="right"/>
    </xf>
    <xf numFmtId="0" fontId="10" fillId="0" borderId="0" xfId="2" applyFont="1" applyFill="1" applyAlignment="1">
      <alignment vertical="center"/>
    </xf>
    <xf numFmtId="0" fontId="10" fillId="0" borderId="0" xfId="2" applyFont="1" applyFill="1" applyAlignment="1">
      <alignment horizontal="right" vertical="center"/>
    </xf>
    <xf numFmtId="49" fontId="2" fillId="0" borderId="4" xfId="2" applyNumberFormat="1" applyFont="1" applyFill="1" applyBorder="1" applyAlignment="1">
      <alignment horizontal="center" vertical="center"/>
    </xf>
    <xf numFmtId="1" fontId="2" fillId="0" borderId="0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horizontal="center" vertical="center"/>
    </xf>
    <xf numFmtId="0" fontId="12" fillId="0" borderId="0" xfId="2" applyFont="1" applyFill="1" applyBorder="1"/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4" fontId="2" fillId="0" borderId="0" xfId="2" applyNumberFormat="1" applyFont="1" applyFill="1"/>
    <xf numFmtId="38" fontId="4" fillId="0" borderId="13" xfId="2" applyNumberFormat="1" applyFont="1" applyFill="1" applyBorder="1" applyAlignment="1">
      <alignment horizontal="right" vertical="center"/>
    </xf>
    <xf numFmtId="10" fontId="4" fillId="0" borderId="13" xfId="3" applyNumberFormat="1" applyFont="1" applyFill="1" applyBorder="1" applyAlignment="1">
      <alignment horizontal="right" vertical="center"/>
    </xf>
    <xf numFmtId="10" fontId="4" fillId="0" borderId="22" xfId="3" applyNumberFormat="1" applyFont="1" applyFill="1" applyBorder="1" applyAlignment="1">
      <alignment horizontal="right" vertical="center"/>
    </xf>
    <xf numFmtId="38" fontId="4" fillId="0" borderId="15" xfId="2" applyNumberFormat="1" applyFont="1" applyFill="1" applyBorder="1" applyAlignment="1">
      <alignment horizontal="right" vertical="center"/>
    </xf>
    <xf numFmtId="10" fontId="4" fillId="0" borderId="15" xfId="3" applyNumberFormat="1" applyFont="1" applyFill="1" applyBorder="1" applyAlignment="1">
      <alignment horizontal="right" vertical="center"/>
    </xf>
    <xf numFmtId="10" fontId="4" fillId="0" borderId="24" xfId="3" applyNumberFormat="1" applyFont="1" applyFill="1" applyBorder="1" applyAlignment="1">
      <alignment horizontal="right" vertical="center"/>
    </xf>
    <xf numFmtId="38" fontId="5" fillId="0" borderId="15" xfId="2" applyNumberFormat="1" applyFont="1" applyFill="1" applyBorder="1" applyAlignment="1">
      <alignment horizontal="right" vertical="center"/>
    </xf>
    <xf numFmtId="10" fontId="5" fillId="0" borderId="15" xfId="2" applyNumberFormat="1" applyFont="1" applyFill="1" applyBorder="1" applyAlignment="1">
      <alignment horizontal="right" vertical="center"/>
    </xf>
    <xf numFmtId="10" fontId="5" fillId="0" borderId="24" xfId="3" applyNumberFormat="1" applyFont="1" applyFill="1" applyBorder="1" applyAlignment="1">
      <alignment horizontal="right" vertical="center"/>
    </xf>
    <xf numFmtId="10" fontId="4" fillId="0" borderId="15" xfId="2" applyNumberFormat="1" applyFont="1" applyFill="1" applyBorder="1" applyAlignment="1">
      <alignment horizontal="right" vertical="center"/>
    </xf>
    <xf numFmtId="10" fontId="4" fillId="0" borderId="24" xfId="2" applyNumberFormat="1" applyFont="1" applyFill="1" applyBorder="1" applyAlignment="1">
      <alignment horizontal="right" vertical="center"/>
    </xf>
    <xf numFmtId="10" fontId="5" fillId="0" borderId="24" xfId="2" applyNumberFormat="1" applyFont="1" applyFill="1" applyBorder="1" applyAlignment="1">
      <alignment horizontal="right" vertical="center"/>
    </xf>
    <xf numFmtId="9" fontId="4" fillId="0" borderId="15" xfId="3" applyFont="1" applyFill="1" applyBorder="1" applyAlignment="1">
      <alignment horizontal="right" vertical="center"/>
    </xf>
    <xf numFmtId="3" fontId="4" fillId="0" borderId="15" xfId="2" applyNumberFormat="1" applyFont="1" applyFill="1" applyBorder="1" applyAlignment="1">
      <alignment horizontal="right" vertical="center" wrapText="1"/>
    </xf>
    <xf numFmtId="38" fontId="4" fillId="0" borderId="20" xfId="2" applyNumberFormat="1" applyFont="1" applyFill="1" applyBorder="1" applyAlignment="1">
      <alignment horizontal="right" vertical="center"/>
    </xf>
    <xf numFmtId="10" fontId="4" fillId="0" borderId="7" xfId="2" applyNumberFormat="1" applyFont="1" applyFill="1" applyBorder="1" applyAlignment="1">
      <alignment horizontal="right" vertical="center"/>
    </xf>
    <xf numFmtId="10" fontId="4" fillId="0" borderId="20" xfId="2" applyNumberFormat="1" applyFont="1" applyFill="1" applyBorder="1" applyAlignment="1">
      <alignment horizontal="right" vertical="center"/>
    </xf>
    <xf numFmtId="49" fontId="8" fillId="0" borderId="11" xfId="2" applyNumberFormat="1" applyFont="1" applyFill="1" applyBorder="1" applyAlignment="1">
      <alignment horizontal="center" vertical="center"/>
    </xf>
    <xf numFmtId="49" fontId="8" fillId="0" borderId="12" xfId="2" applyNumberFormat="1" applyFont="1" applyFill="1" applyBorder="1" applyAlignment="1">
      <alignment horizontal="center" vertical="center"/>
    </xf>
    <xf numFmtId="1" fontId="3" fillId="0" borderId="0" xfId="2" applyNumberFormat="1" applyFont="1" applyFill="1" applyBorder="1" applyAlignment="1">
      <alignment horizontal="center" vertical="center"/>
    </xf>
    <xf numFmtId="174" fontId="11" fillId="0" borderId="0" xfId="1" applyNumberFormat="1" applyFont="1" applyFill="1" applyBorder="1" applyAlignment="1"/>
    <xf numFmtId="4" fontId="11" fillId="0" borderId="0" xfId="1" applyNumberFormat="1" applyFont="1" applyFill="1" applyBorder="1" applyAlignment="1"/>
    <xf numFmtId="4" fontId="11" fillId="0" borderId="0" xfId="1" applyNumberFormat="1" applyFont="1" applyFill="1" applyBorder="1"/>
    <xf numFmtId="4" fontId="11" fillId="0" borderId="0" xfId="3" applyNumberFormat="1" applyFont="1" applyFill="1" applyBorder="1"/>
    <xf numFmtId="0" fontId="5" fillId="0" borderId="0" xfId="2" applyNumberFormat="1" applyFont="1" applyFill="1" applyBorder="1" applyAlignment="1">
      <alignment horizontal="center" vertical="center"/>
    </xf>
    <xf numFmtId="49" fontId="5" fillId="0" borderId="0" xfId="2" applyNumberFormat="1" applyFont="1" applyFill="1" applyBorder="1" applyAlignment="1">
      <alignment horizontal="center" vertical="center"/>
    </xf>
    <xf numFmtId="49" fontId="5" fillId="0" borderId="0" xfId="2" applyNumberFormat="1" applyFont="1" applyFill="1" applyBorder="1" applyAlignment="1">
      <alignment horizontal="left" vertical="center" wrapText="1"/>
    </xf>
    <xf numFmtId="38" fontId="5" fillId="0" borderId="0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 applyAlignment="1">
      <alignment horizontal="right" vertical="center"/>
    </xf>
    <xf numFmtId="10" fontId="5" fillId="0" borderId="5" xfId="3" applyNumberFormat="1" applyFont="1" applyFill="1" applyBorder="1" applyAlignment="1">
      <alignment horizontal="right" vertical="center"/>
    </xf>
    <xf numFmtId="0" fontId="4" fillId="0" borderId="18" xfId="2" applyFont="1" applyFill="1" applyBorder="1" applyAlignment="1">
      <alignment horizontal="center" vertical="center" wrapText="1"/>
    </xf>
    <xf numFmtId="0" fontId="4" fillId="0" borderId="19" xfId="2" applyFont="1" applyFill="1" applyBorder="1" applyAlignment="1">
      <alignment horizontal="center" vertical="center" wrapText="1"/>
    </xf>
    <xf numFmtId="0" fontId="4" fillId="0" borderId="17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49" fontId="4" fillId="0" borderId="27" xfId="2" applyNumberFormat="1" applyFont="1" applyFill="1" applyBorder="1" applyAlignment="1">
      <alignment horizontal="center" vertical="center" wrapText="1"/>
    </xf>
    <xf numFmtId="49" fontId="4" fillId="0" borderId="28" xfId="2" applyNumberFormat="1" applyFont="1" applyFill="1" applyBorder="1" applyAlignment="1">
      <alignment horizontal="center" vertical="center" wrapText="1"/>
    </xf>
    <xf numFmtId="49" fontId="4" fillId="0" borderId="14" xfId="2" applyNumberFormat="1" applyFont="1" applyFill="1" applyBorder="1" applyAlignment="1">
      <alignment horizontal="center" vertical="center" wrapText="1"/>
    </xf>
    <xf numFmtId="168" fontId="3" fillId="0" borderId="10" xfId="2" applyNumberFormat="1" applyFont="1" applyFill="1" applyBorder="1" applyAlignment="1">
      <alignment horizontal="center" vertical="center" wrapText="1"/>
    </xf>
    <xf numFmtId="168" fontId="3" fillId="0" borderId="11" xfId="2" applyNumberFormat="1" applyFont="1" applyFill="1" applyBorder="1" applyAlignment="1">
      <alignment horizontal="center" vertical="center" wrapText="1"/>
    </xf>
    <xf numFmtId="168" fontId="3" fillId="0" borderId="12" xfId="2" applyNumberFormat="1" applyFont="1" applyFill="1" applyBorder="1" applyAlignment="1">
      <alignment horizontal="center" vertical="center" wrapText="1"/>
    </xf>
    <xf numFmtId="168" fontId="3" fillId="0" borderId="10" xfId="2" applyNumberFormat="1" applyFont="1" applyFill="1" applyBorder="1" applyAlignment="1">
      <alignment horizontal="center" vertical="center"/>
    </xf>
    <xf numFmtId="168" fontId="3" fillId="0" borderId="11" xfId="2" applyNumberFormat="1" applyFont="1" applyFill="1" applyBorder="1" applyAlignment="1">
      <alignment horizontal="center" vertical="center"/>
    </xf>
    <xf numFmtId="168" fontId="3" fillId="0" borderId="12" xfId="2" applyNumberFormat="1" applyFont="1" applyFill="1" applyBorder="1" applyAlignment="1">
      <alignment horizontal="center" vertical="center"/>
    </xf>
    <xf numFmtId="168" fontId="3" fillId="0" borderId="21" xfId="2" applyNumberFormat="1" applyFont="1" applyFill="1" applyBorder="1" applyAlignment="1">
      <alignment horizontal="center" vertical="center" wrapText="1"/>
    </xf>
    <xf numFmtId="168" fontId="3" fillId="0" borderId="23" xfId="2" applyNumberFormat="1" applyFont="1" applyFill="1" applyBorder="1" applyAlignment="1">
      <alignment horizontal="center" vertical="center" wrapText="1"/>
    </xf>
    <xf numFmtId="168" fontId="3" fillId="0" borderId="25" xfId="2" applyNumberFormat="1" applyFont="1" applyFill="1" applyBorder="1" applyAlignment="1">
      <alignment horizontal="center" vertical="center" wrapText="1"/>
    </xf>
    <xf numFmtId="0" fontId="3" fillId="0" borderId="22" xfId="2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horizontal="center" vertical="center" wrapText="1"/>
    </xf>
    <xf numFmtId="0" fontId="3" fillId="0" borderId="26" xfId="2" applyFont="1" applyFill="1" applyBorder="1" applyAlignment="1">
      <alignment horizontal="center" vertical="center" wrapText="1"/>
    </xf>
    <xf numFmtId="1" fontId="3" fillId="0" borderId="7" xfId="2" applyNumberFormat="1" applyFont="1" applyFill="1" applyBorder="1" applyAlignment="1">
      <alignment horizontal="center" vertical="center"/>
    </xf>
    <xf numFmtId="1" fontId="3" fillId="0" borderId="8" xfId="2" applyNumberFormat="1" applyFont="1" applyFill="1" applyBorder="1" applyAlignment="1">
      <alignment horizontal="center" vertical="center"/>
    </xf>
    <xf numFmtId="1" fontId="3" fillId="0" borderId="9" xfId="2" applyNumberFormat="1" applyFont="1" applyFill="1" applyBorder="1" applyAlignment="1">
      <alignment horizontal="center" vertical="center"/>
    </xf>
    <xf numFmtId="49" fontId="8" fillId="0" borderId="11" xfId="2" applyNumberFormat="1" applyFont="1" applyFill="1" applyBorder="1" applyAlignment="1">
      <alignment horizontal="center" vertical="center"/>
    </xf>
    <xf numFmtId="49" fontId="8" fillId="0" borderId="12" xfId="2" applyNumberFormat="1" applyFont="1" applyFill="1" applyBorder="1" applyAlignment="1">
      <alignment horizontal="center" vertical="center"/>
    </xf>
    <xf numFmtId="1" fontId="8" fillId="0" borderId="11" xfId="2" applyNumberFormat="1" applyFont="1" applyFill="1" applyBorder="1" applyAlignment="1">
      <alignment horizontal="center" vertical="center"/>
    </xf>
    <xf numFmtId="1" fontId="8" fillId="0" borderId="12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1" fontId="3" fillId="0" borderId="4" xfId="2" applyNumberFormat="1" applyFont="1" applyFill="1" applyBorder="1" applyAlignment="1">
      <alignment horizontal="center" vertical="center"/>
    </xf>
    <xf numFmtId="1" fontId="3" fillId="0" borderId="0" xfId="2" applyNumberFormat="1" applyFont="1" applyFill="1" applyBorder="1" applyAlignment="1">
      <alignment horizontal="center" vertical="center"/>
    </xf>
    <xf numFmtId="49" fontId="8" fillId="0" borderId="4" xfId="2" applyNumberFormat="1" applyFont="1" applyFill="1" applyBorder="1" applyAlignment="1">
      <alignment horizontal="center" vertical="center"/>
    </xf>
    <xf numFmtId="49" fontId="8" fillId="0" borderId="6" xfId="2" applyNumberFormat="1" applyFont="1" applyFill="1" applyBorder="1" applyAlignment="1">
      <alignment horizontal="center" vertical="center"/>
    </xf>
    <xf numFmtId="49" fontId="3" fillId="0" borderId="10" xfId="2" applyNumberFormat="1" applyFont="1" applyFill="1" applyBorder="1" applyAlignment="1">
      <alignment horizontal="center" vertical="center" wrapText="1"/>
    </xf>
    <xf numFmtId="49" fontId="3" fillId="0" borderId="1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168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8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12" fillId="0" borderId="2" xfId="2" applyFont="1" applyFill="1" applyBorder="1"/>
  </cellXfs>
  <cellStyles count="9">
    <cellStyle name="Millares" xfId="1" builtinId="3"/>
    <cellStyle name="Millares 2" xfId="5"/>
    <cellStyle name="Millares 3" xfId="6"/>
    <cellStyle name="Normal" xfId="0" builtinId="0"/>
    <cellStyle name="Normal 2" xfId="2"/>
    <cellStyle name="Normal 3" xfId="4"/>
    <cellStyle name="Normal 4" xfId="7"/>
    <cellStyle name="Percent 2" xfId="3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8" name="Text Box 11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9" name="Text Box 12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4" name="Text Box 8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6" name="Text Box 11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7" name="Text Box 12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4" name="Text Box 11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5" name="Text Box 12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36</xdr:row>
      <xdr:rowOff>85725</xdr:rowOff>
    </xdr:from>
    <xdr:ext cx="171450" cy="266700"/>
    <xdr:sp macro="" textlink="">
      <xdr:nvSpPr>
        <xdr:cNvPr id="42" name="Text Box 11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24</xdr:col>
      <xdr:colOff>0</xdr:colOff>
      <xdr:row>41</xdr:row>
      <xdr:rowOff>142875</xdr:rowOff>
    </xdr:from>
    <xdr:ext cx="171450" cy="271096"/>
    <xdr:sp macro="" textlink="">
      <xdr:nvSpPr>
        <xdr:cNvPr id="43" name="Text Box 12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62"/>
  <sheetViews>
    <sheetView showGridLines="0" tabSelected="1" zoomScaleNormal="100" workbookViewId="0">
      <pane xSplit="8" ySplit="8" topLeftCell="Q152" activePane="bottomRight" state="frozen"/>
      <selection activeCell="J14" sqref="J14"/>
      <selection pane="topRight" activeCell="J14" sqref="J14"/>
      <selection pane="bottomLeft" activeCell="J14" sqref="J14"/>
      <selection pane="bottomRight" activeCell="R156" sqref="R156"/>
    </sheetView>
  </sheetViews>
  <sheetFormatPr baseColWidth="10" defaultColWidth="11.42578125" defaultRowHeight="15" x14ac:dyDescent="0.2"/>
  <cols>
    <col min="1" max="1" width="4.7109375" style="60" customWidth="1"/>
    <col min="2" max="2" width="5.28515625" style="60" customWidth="1"/>
    <col min="3" max="3" width="2.85546875" style="60" customWidth="1"/>
    <col min="4" max="4" width="3.7109375" style="60" customWidth="1"/>
    <col min="5" max="5" width="6" style="60" customWidth="1"/>
    <col min="6" max="6" width="4" style="60" customWidth="1"/>
    <col min="7" max="7" width="13.5703125" style="60" customWidth="1"/>
    <col min="8" max="8" width="42" style="61" customWidth="1"/>
    <col min="9" max="9" width="18.42578125" style="59" customWidth="1"/>
    <col min="10" max="10" width="15.42578125" style="59" hidden="1" customWidth="1"/>
    <col min="11" max="11" width="17.140625" style="59" customWidth="1"/>
    <col min="12" max="12" width="17.28515625" style="59" hidden="1" customWidth="1"/>
    <col min="13" max="13" width="16.42578125" style="59" customWidth="1"/>
    <col min="14" max="14" width="20.140625" style="59" hidden="1" customWidth="1"/>
    <col min="15" max="15" width="16.28515625" style="59" customWidth="1"/>
    <col min="16" max="16" width="15.7109375" style="59" hidden="1" customWidth="1"/>
    <col min="17" max="17" width="15.140625" style="59" customWidth="1"/>
    <col min="18" max="18" width="12.85546875" style="59" customWidth="1"/>
    <col min="19" max="20" width="12.7109375" style="59" customWidth="1"/>
    <col min="21" max="16384" width="11.42578125" style="59"/>
  </cols>
  <sheetData>
    <row r="1" spans="1:20" s="17" customFormat="1" x14ac:dyDescent="0.2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1"/>
      <c r="T1" s="16"/>
    </row>
    <row r="2" spans="1:20" s="17" customFormat="1" x14ac:dyDescent="0.2">
      <c r="A2" s="132" t="s">
        <v>256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4"/>
      <c r="T2" s="16"/>
    </row>
    <row r="3" spans="1:20" s="17" customFormat="1" x14ac:dyDescent="0.2">
      <c r="A3" s="135" t="s">
        <v>255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4"/>
      <c r="T3" s="16"/>
    </row>
    <row r="4" spans="1:20" s="17" customFormat="1" ht="13.5" thickBot="1" x14ac:dyDescent="0.25">
      <c r="A4" s="122"/>
      <c r="B4" s="123"/>
      <c r="C4" s="123"/>
      <c r="D4" s="123"/>
      <c r="E4" s="82"/>
      <c r="F4" s="21"/>
      <c r="G4" s="21"/>
      <c r="H4" s="121"/>
      <c r="I4" s="121"/>
      <c r="J4" s="121"/>
      <c r="K4" s="121"/>
      <c r="L4" s="121"/>
      <c r="M4" s="121"/>
      <c r="N4" s="121"/>
      <c r="O4" s="19"/>
      <c r="P4" s="22"/>
      <c r="Q4" s="20"/>
      <c r="R4" s="16"/>
      <c r="S4" s="18"/>
      <c r="T4" s="16"/>
    </row>
    <row r="5" spans="1:20" s="17" customFormat="1" ht="16.149999999999999" customHeight="1" thickBot="1" x14ac:dyDescent="0.25">
      <c r="A5" s="114" t="s">
        <v>1</v>
      </c>
      <c r="B5" s="115"/>
      <c r="C5" s="115"/>
      <c r="D5" s="115"/>
      <c r="E5" s="115"/>
      <c r="F5" s="115"/>
      <c r="G5" s="115"/>
      <c r="H5" s="116"/>
      <c r="I5" s="102" t="s">
        <v>32</v>
      </c>
      <c r="J5" s="105" t="s">
        <v>33</v>
      </c>
      <c r="K5" s="102" t="s">
        <v>34</v>
      </c>
      <c r="L5" s="102" t="s">
        <v>35</v>
      </c>
      <c r="M5" s="102" t="s">
        <v>36</v>
      </c>
      <c r="N5" s="102" t="s">
        <v>37</v>
      </c>
      <c r="O5" s="102" t="s">
        <v>38</v>
      </c>
      <c r="P5" s="105" t="s">
        <v>39</v>
      </c>
      <c r="Q5" s="108" t="s">
        <v>2</v>
      </c>
      <c r="R5" s="108" t="s">
        <v>40</v>
      </c>
      <c r="S5" s="111" t="s">
        <v>41</v>
      </c>
      <c r="T5" s="23"/>
    </row>
    <row r="6" spans="1:20" s="25" customFormat="1" x14ac:dyDescent="0.2">
      <c r="A6" s="13" t="s">
        <v>3</v>
      </c>
      <c r="B6" s="14" t="s">
        <v>4</v>
      </c>
      <c r="C6" s="13" t="s">
        <v>5</v>
      </c>
      <c r="D6" s="15" t="s">
        <v>6</v>
      </c>
      <c r="E6" s="24" t="s">
        <v>42</v>
      </c>
      <c r="F6" s="6" t="s">
        <v>7</v>
      </c>
      <c r="G6" s="6"/>
      <c r="H6" s="126" t="s">
        <v>8</v>
      </c>
      <c r="I6" s="103"/>
      <c r="J6" s="106"/>
      <c r="K6" s="103"/>
      <c r="L6" s="103"/>
      <c r="M6" s="103"/>
      <c r="N6" s="103"/>
      <c r="O6" s="103"/>
      <c r="P6" s="106"/>
      <c r="Q6" s="109"/>
      <c r="R6" s="109"/>
      <c r="S6" s="112"/>
      <c r="T6" s="23"/>
    </row>
    <row r="7" spans="1:20" s="25" customFormat="1" x14ac:dyDescent="0.2">
      <c r="A7" s="117" t="s">
        <v>9</v>
      </c>
      <c r="B7" s="119" t="s">
        <v>10</v>
      </c>
      <c r="C7" s="117" t="s">
        <v>11</v>
      </c>
      <c r="D7" s="124" t="s">
        <v>12</v>
      </c>
      <c r="E7" s="80"/>
      <c r="F7" s="7" t="s">
        <v>13</v>
      </c>
      <c r="G7" s="7"/>
      <c r="H7" s="127"/>
      <c r="I7" s="103"/>
      <c r="J7" s="106"/>
      <c r="K7" s="103"/>
      <c r="L7" s="103"/>
      <c r="M7" s="103"/>
      <c r="N7" s="103"/>
      <c r="O7" s="103"/>
      <c r="P7" s="106"/>
      <c r="Q7" s="109"/>
      <c r="R7" s="109"/>
      <c r="S7" s="112"/>
      <c r="T7" s="23"/>
    </row>
    <row r="8" spans="1:20" s="25" customFormat="1" ht="15.75" thickBot="1" x14ac:dyDescent="0.25">
      <c r="A8" s="118"/>
      <c r="B8" s="120"/>
      <c r="C8" s="118"/>
      <c r="D8" s="125"/>
      <c r="E8" s="81"/>
      <c r="F8" s="8" t="s">
        <v>14</v>
      </c>
      <c r="G8" s="8"/>
      <c r="H8" s="128"/>
      <c r="I8" s="104"/>
      <c r="J8" s="107"/>
      <c r="K8" s="104"/>
      <c r="L8" s="104"/>
      <c r="M8" s="104"/>
      <c r="N8" s="104"/>
      <c r="O8" s="104"/>
      <c r="P8" s="107"/>
      <c r="Q8" s="110"/>
      <c r="R8" s="110"/>
      <c r="S8" s="113"/>
      <c r="T8" s="23"/>
    </row>
    <row r="9" spans="1:20" s="27" customFormat="1" ht="30" customHeight="1" x14ac:dyDescent="0.2">
      <c r="A9" s="99" t="s">
        <v>15</v>
      </c>
      <c r="B9" s="100"/>
      <c r="C9" s="100"/>
      <c r="D9" s="100"/>
      <c r="E9" s="100"/>
      <c r="F9" s="100"/>
      <c r="G9" s="100"/>
      <c r="H9" s="101"/>
      <c r="I9" s="63">
        <f t="shared" ref="I9" si="0">+I10+I48+I114+I115+I126</f>
        <v>376415753590</v>
      </c>
      <c r="J9" s="63">
        <f t="shared" ref="J9:Q9" si="1">+J10+J48+J114+J115+J126</f>
        <v>5381546604</v>
      </c>
      <c r="K9" s="63">
        <f t="shared" si="1"/>
        <v>326309841489.20001</v>
      </c>
      <c r="L9" s="63">
        <f t="shared" si="1"/>
        <v>5538566324</v>
      </c>
      <c r="M9" s="63">
        <f t="shared" si="1"/>
        <v>314723714426.07001</v>
      </c>
      <c r="N9" s="63">
        <f t="shared" si="1"/>
        <v>5503345219.4799995</v>
      </c>
      <c r="O9" s="63">
        <f t="shared" si="1"/>
        <v>296429809333.02997</v>
      </c>
      <c r="P9" s="63">
        <f t="shared" si="1"/>
        <v>5268864802.4799995</v>
      </c>
      <c r="Q9" s="63">
        <f t="shared" si="1"/>
        <v>295902960947.02997</v>
      </c>
      <c r="R9" s="64">
        <f>IFERROR((M9/I9),0)</f>
        <v>0.83610664916238797</v>
      </c>
      <c r="S9" s="65">
        <f>IFERROR((O9/I9),0)</f>
        <v>0.78750638491051994</v>
      </c>
      <c r="T9" s="26"/>
    </row>
    <row r="10" spans="1:20" s="31" customFormat="1" ht="30" customHeight="1" x14ac:dyDescent="0.2">
      <c r="A10" s="28">
        <v>1</v>
      </c>
      <c r="B10" s="29"/>
      <c r="C10" s="29"/>
      <c r="D10" s="30"/>
      <c r="E10" s="30"/>
      <c r="F10" s="30"/>
      <c r="G10" s="30"/>
      <c r="H10" s="11" t="s">
        <v>16</v>
      </c>
      <c r="I10" s="66">
        <f>+I11+I33+I37</f>
        <v>25289616820</v>
      </c>
      <c r="J10" s="66">
        <f t="shared" ref="J10:Q10" si="2">+J11+J33+J37</f>
        <v>9924710</v>
      </c>
      <c r="K10" s="66">
        <f t="shared" si="2"/>
        <v>19754991240</v>
      </c>
      <c r="L10" s="66">
        <f t="shared" si="2"/>
        <v>1289638833</v>
      </c>
      <c r="M10" s="66">
        <f t="shared" si="2"/>
        <v>14808163909.35</v>
      </c>
      <c r="N10" s="66">
        <f t="shared" si="2"/>
        <v>1365569406</v>
      </c>
      <c r="O10" s="66">
        <f t="shared" si="2"/>
        <v>14195432065.280001</v>
      </c>
      <c r="P10" s="66">
        <f t="shared" si="2"/>
        <v>1365569406</v>
      </c>
      <c r="Q10" s="66">
        <f t="shared" si="2"/>
        <v>14195432065.280001</v>
      </c>
      <c r="R10" s="67">
        <f t="shared" ref="R10:R73" si="3">IFERROR((M10/I10),0)</f>
        <v>0.58554322964826955</v>
      </c>
      <c r="S10" s="68">
        <f t="shared" ref="S10:S73" si="4">IFERROR((O10/I10),0)</f>
        <v>0.5613146362128234</v>
      </c>
      <c r="T10" s="26"/>
    </row>
    <row r="11" spans="1:20" s="31" customFormat="1" ht="30" customHeight="1" x14ac:dyDescent="0.2">
      <c r="A11" s="28">
        <v>1</v>
      </c>
      <c r="B11" s="29">
        <v>0</v>
      </c>
      <c r="C11" s="29">
        <v>1</v>
      </c>
      <c r="D11" s="30"/>
      <c r="E11" s="30"/>
      <c r="F11" s="30"/>
      <c r="G11" s="30"/>
      <c r="H11" s="32" t="s">
        <v>43</v>
      </c>
      <c r="I11" s="66">
        <f t="shared" ref="I11" si="5">+I12+I16+I19+I28+I30</f>
        <v>17911054000</v>
      </c>
      <c r="J11" s="66">
        <f t="shared" ref="J11:Q11" si="6">+J12+J16+J19+J28+J30</f>
        <v>0</v>
      </c>
      <c r="K11" s="66">
        <f t="shared" si="6"/>
        <v>13581254810</v>
      </c>
      <c r="L11" s="66">
        <f t="shared" si="6"/>
        <v>918184185</v>
      </c>
      <c r="M11" s="66">
        <f t="shared" si="6"/>
        <v>9999916134</v>
      </c>
      <c r="N11" s="66">
        <f t="shared" si="6"/>
        <v>919247163</v>
      </c>
      <c r="O11" s="66">
        <f t="shared" si="6"/>
        <v>9960309367.2200012</v>
      </c>
      <c r="P11" s="66">
        <f t="shared" si="6"/>
        <v>919247163</v>
      </c>
      <c r="Q11" s="66">
        <f t="shared" si="6"/>
        <v>9960309367.2200012</v>
      </c>
      <c r="R11" s="67">
        <f t="shared" si="3"/>
        <v>0.55830975296037855</v>
      </c>
      <c r="S11" s="68">
        <f t="shared" si="4"/>
        <v>0.55609844999741509</v>
      </c>
      <c r="T11" s="26"/>
    </row>
    <row r="12" spans="1:20" s="31" customFormat="1" ht="30" customHeight="1" x14ac:dyDescent="0.2">
      <c r="A12" s="28">
        <v>1</v>
      </c>
      <c r="B12" s="29">
        <v>0</v>
      </c>
      <c r="C12" s="29">
        <v>1</v>
      </c>
      <c r="D12" s="30" t="s">
        <v>44</v>
      </c>
      <c r="E12" s="30"/>
      <c r="F12" s="30"/>
      <c r="G12" s="30"/>
      <c r="H12" s="32" t="s">
        <v>45</v>
      </c>
      <c r="I12" s="66">
        <f t="shared" ref="I12:Q12" si="7">SUM(I13:I15)</f>
        <v>10009818000</v>
      </c>
      <c r="J12" s="66">
        <f t="shared" si="7"/>
        <v>0</v>
      </c>
      <c r="K12" s="66">
        <f t="shared" si="7"/>
        <v>8047734153</v>
      </c>
      <c r="L12" s="66">
        <f t="shared" si="7"/>
        <v>743006023</v>
      </c>
      <c r="M12" s="66">
        <f t="shared" si="7"/>
        <v>7437837036</v>
      </c>
      <c r="N12" s="66">
        <f t="shared" si="7"/>
        <v>744030043</v>
      </c>
      <c r="O12" s="66">
        <f t="shared" si="7"/>
        <v>7419890708.2200003</v>
      </c>
      <c r="P12" s="66">
        <f t="shared" si="7"/>
        <v>744030043</v>
      </c>
      <c r="Q12" s="66">
        <f t="shared" si="7"/>
        <v>7419890708.2200003</v>
      </c>
      <c r="R12" s="67">
        <f t="shared" si="3"/>
        <v>0.74305417301293586</v>
      </c>
      <c r="S12" s="68">
        <f t="shared" si="4"/>
        <v>0.74126130047719152</v>
      </c>
      <c r="T12" s="26"/>
    </row>
    <row r="13" spans="1:20" s="38" customFormat="1" ht="30" customHeight="1" x14ac:dyDescent="0.2">
      <c r="A13" s="33">
        <v>1</v>
      </c>
      <c r="B13" s="34">
        <v>0</v>
      </c>
      <c r="C13" s="34">
        <v>1</v>
      </c>
      <c r="D13" s="1">
        <v>1</v>
      </c>
      <c r="E13" s="1">
        <v>1</v>
      </c>
      <c r="F13" s="35" t="s">
        <v>18</v>
      </c>
      <c r="G13" s="35" t="s">
        <v>150</v>
      </c>
      <c r="H13" s="36" t="s">
        <v>46</v>
      </c>
      <c r="I13" s="69">
        <v>9269818000</v>
      </c>
      <c r="J13" s="69">
        <v>0</v>
      </c>
      <c r="K13" s="69">
        <v>7452785946</v>
      </c>
      <c r="L13" s="69">
        <v>711893889</v>
      </c>
      <c r="M13" s="69">
        <v>6945776702</v>
      </c>
      <c r="N13" s="69">
        <v>712917909</v>
      </c>
      <c r="O13" s="69">
        <v>6929694255.2200003</v>
      </c>
      <c r="P13" s="69">
        <v>712917909</v>
      </c>
      <c r="Q13" s="69">
        <v>6929694255.2200003</v>
      </c>
      <c r="R13" s="70">
        <f t="shared" si="3"/>
        <v>0.74928943610327625</v>
      </c>
      <c r="S13" s="71">
        <f t="shared" si="4"/>
        <v>0.74755451026330832</v>
      </c>
      <c r="T13" s="37"/>
    </row>
    <row r="14" spans="1:20" s="38" customFormat="1" ht="30" customHeight="1" x14ac:dyDescent="0.2">
      <c r="A14" s="33">
        <v>1</v>
      </c>
      <c r="B14" s="34">
        <v>0</v>
      </c>
      <c r="C14" s="34">
        <v>1</v>
      </c>
      <c r="D14" s="1">
        <v>1</v>
      </c>
      <c r="E14" s="1">
        <v>2</v>
      </c>
      <c r="F14" s="35" t="s">
        <v>18</v>
      </c>
      <c r="G14" s="35" t="s">
        <v>151</v>
      </c>
      <c r="H14" s="36" t="s">
        <v>47</v>
      </c>
      <c r="I14" s="69">
        <v>600000000</v>
      </c>
      <c r="J14" s="69">
        <v>0</v>
      </c>
      <c r="K14" s="69">
        <v>482390438</v>
      </c>
      <c r="L14" s="69">
        <v>26498398</v>
      </c>
      <c r="M14" s="69">
        <v>453341000</v>
      </c>
      <c r="N14" s="69">
        <v>26498398</v>
      </c>
      <c r="O14" s="69">
        <v>451946815</v>
      </c>
      <c r="P14" s="69">
        <v>26498398</v>
      </c>
      <c r="Q14" s="69">
        <v>451946815</v>
      </c>
      <c r="R14" s="70">
        <f t="shared" si="3"/>
        <v>0.75556833333333329</v>
      </c>
      <c r="S14" s="71">
        <f t="shared" si="4"/>
        <v>0.75324469166666663</v>
      </c>
      <c r="T14" s="37"/>
    </row>
    <row r="15" spans="1:20" s="38" customFormat="1" ht="30" customHeight="1" x14ac:dyDescent="0.2">
      <c r="A15" s="33">
        <v>1</v>
      </c>
      <c r="B15" s="34">
        <v>0</v>
      </c>
      <c r="C15" s="34">
        <v>1</v>
      </c>
      <c r="D15" s="1">
        <v>1</v>
      </c>
      <c r="E15" s="1">
        <v>4</v>
      </c>
      <c r="F15" s="35" t="s">
        <v>18</v>
      </c>
      <c r="G15" s="35" t="s">
        <v>152</v>
      </c>
      <c r="H15" s="36" t="s">
        <v>48</v>
      </c>
      <c r="I15" s="69">
        <v>140000000</v>
      </c>
      <c r="J15" s="69">
        <v>0</v>
      </c>
      <c r="K15" s="69">
        <v>112557769</v>
      </c>
      <c r="L15" s="69">
        <v>4613736</v>
      </c>
      <c r="M15" s="69">
        <v>38719334</v>
      </c>
      <c r="N15" s="69">
        <v>4613736</v>
      </c>
      <c r="O15" s="69">
        <v>38249638</v>
      </c>
      <c r="P15" s="69">
        <v>4613736</v>
      </c>
      <c r="Q15" s="69">
        <v>38249638</v>
      </c>
      <c r="R15" s="70">
        <f t="shared" si="3"/>
        <v>0.27656667142857144</v>
      </c>
      <c r="S15" s="71">
        <f t="shared" si="4"/>
        <v>0.2732117</v>
      </c>
      <c r="T15" s="37"/>
    </row>
    <row r="16" spans="1:20" s="31" customFormat="1" ht="30" customHeight="1" x14ac:dyDescent="0.2">
      <c r="A16" s="28">
        <v>1</v>
      </c>
      <c r="B16" s="29">
        <v>0</v>
      </c>
      <c r="C16" s="29">
        <v>1</v>
      </c>
      <c r="D16" s="39">
        <v>4</v>
      </c>
      <c r="E16" s="30"/>
      <c r="F16" s="30"/>
      <c r="G16" s="30"/>
      <c r="H16" s="32" t="s">
        <v>49</v>
      </c>
      <c r="I16" s="66">
        <f t="shared" ref="I16:Q16" si="8">SUM(I17:I18)</f>
        <v>3533602000</v>
      </c>
      <c r="J16" s="66">
        <f t="shared" si="8"/>
        <v>0</v>
      </c>
      <c r="K16" s="66">
        <f t="shared" si="8"/>
        <v>2840959695</v>
      </c>
      <c r="L16" s="66">
        <f t="shared" si="8"/>
        <v>105050449</v>
      </c>
      <c r="M16" s="66">
        <f t="shared" si="8"/>
        <v>1263130575</v>
      </c>
      <c r="N16" s="66">
        <f t="shared" si="8"/>
        <v>105050449</v>
      </c>
      <c r="O16" s="66">
        <f t="shared" si="8"/>
        <v>1252211626</v>
      </c>
      <c r="P16" s="66">
        <f t="shared" si="8"/>
        <v>105050449</v>
      </c>
      <c r="Q16" s="66">
        <f t="shared" si="8"/>
        <v>1252211626</v>
      </c>
      <c r="R16" s="72">
        <f t="shared" si="3"/>
        <v>0.3574626047302441</v>
      </c>
      <c r="S16" s="71">
        <f t="shared" si="4"/>
        <v>0.35437257110449905</v>
      </c>
      <c r="T16" s="37"/>
    </row>
    <row r="17" spans="1:20" s="38" customFormat="1" ht="30" customHeight="1" x14ac:dyDescent="0.2">
      <c r="A17" s="33">
        <v>1</v>
      </c>
      <c r="B17" s="34">
        <v>0</v>
      </c>
      <c r="C17" s="34">
        <v>1</v>
      </c>
      <c r="D17" s="1">
        <v>4</v>
      </c>
      <c r="E17" s="1">
        <v>1</v>
      </c>
      <c r="F17" s="35" t="s">
        <v>18</v>
      </c>
      <c r="G17" s="35" t="s">
        <v>153</v>
      </c>
      <c r="H17" s="36" t="s">
        <v>50</v>
      </c>
      <c r="I17" s="69">
        <v>2261505280</v>
      </c>
      <c r="J17" s="69">
        <v>0</v>
      </c>
      <c r="K17" s="69">
        <v>1818214205</v>
      </c>
      <c r="L17" s="69">
        <v>47828764</v>
      </c>
      <c r="M17" s="69">
        <v>603680767</v>
      </c>
      <c r="N17" s="69">
        <v>47828764</v>
      </c>
      <c r="O17" s="69">
        <v>596161043</v>
      </c>
      <c r="P17" s="69">
        <v>47828764</v>
      </c>
      <c r="Q17" s="69">
        <v>596161043</v>
      </c>
      <c r="R17" s="70">
        <f t="shared" si="3"/>
        <v>0.26693758902035375</v>
      </c>
      <c r="S17" s="71">
        <f t="shared" si="4"/>
        <v>0.26361249220696048</v>
      </c>
      <c r="T17" s="37"/>
    </row>
    <row r="18" spans="1:20" s="38" customFormat="1" ht="30" customHeight="1" x14ac:dyDescent="0.2">
      <c r="A18" s="33">
        <v>1</v>
      </c>
      <c r="B18" s="34">
        <v>0</v>
      </c>
      <c r="C18" s="34">
        <v>1</v>
      </c>
      <c r="D18" s="1">
        <v>4</v>
      </c>
      <c r="E18" s="1">
        <v>2</v>
      </c>
      <c r="F18" s="35" t="s">
        <v>18</v>
      </c>
      <c r="G18" s="35" t="s">
        <v>154</v>
      </c>
      <c r="H18" s="36" t="s">
        <v>51</v>
      </c>
      <c r="I18" s="69">
        <v>1272096720</v>
      </c>
      <c r="J18" s="69">
        <v>0</v>
      </c>
      <c r="K18" s="69">
        <v>1022745490</v>
      </c>
      <c r="L18" s="69">
        <v>57221685</v>
      </c>
      <c r="M18" s="69">
        <v>659449808</v>
      </c>
      <c r="N18" s="69">
        <v>57221685</v>
      </c>
      <c r="O18" s="69">
        <v>656050583</v>
      </c>
      <c r="P18" s="69">
        <v>57221685</v>
      </c>
      <c r="Q18" s="69">
        <v>656050583</v>
      </c>
      <c r="R18" s="70">
        <f t="shared" si="3"/>
        <v>0.51839596599227145</v>
      </c>
      <c r="S18" s="71">
        <f t="shared" si="4"/>
        <v>0.51572382247790094</v>
      </c>
      <c r="T18" s="37"/>
    </row>
    <row r="19" spans="1:20" s="31" customFormat="1" ht="30" customHeight="1" x14ac:dyDescent="0.2">
      <c r="A19" s="28">
        <v>1</v>
      </c>
      <c r="B19" s="29">
        <v>0</v>
      </c>
      <c r="C19" s="29">
        <v>1</v>
      </c>
      <c r="D19" s="39">
        <v>5</v>
      </c>
      <c r="E19" s="30"/>
      <c r="F19" s="30"/>
      <c r="G19" s="30"/>
      <c r="H19" s="11" t="s">
        <v>52</v>
      </c>
      <c r="I19" s="66">
        <f>SUM(I20:I27)</f>
        <v>3206466000</v>
      </c>
      <c r="J19" s="66">
        <f t="shared" ref="J19:Q19" si="9">SUM(J20:J27)</f>
        <v>0</v>
      </c>
      <c r="K19" s="66">
        <f t="shared" si="9"/>
        <v>2587566962</v>
      </c>
      <c r="L19" s="66">
        <f t="shared" si="9"/>
        <v>61345080</v>
      </c>
      <c r="M19" s="66">
        <f t="shared" si="9"/>
        <v>1196194070</v>
      </c>
      <c r="N19" s="66">
        <f t="shared" si="9"/>
        <v>61384038</v>
      </c>
      <c r="O19" s="66">
        <f t="shared" si="9"/>
        <v>1185654831</v>
      </c>
      <c r="P19" s="66">
        <f t="shared" si="9"/>
        <v>61384038</v>
      </c>
      <c r="Q19" s="66">
        <f t="shared" si="9"/>
        <v>1185654831</v>
      </c>
      <c r="R19" s="72">
        <f t="shared" si="3"/>
        <v>0.37305683889989788</v>
      </c>
      <c r="S19" s="68">
        <f t="shared" si="4"/>
        <v>0.36976996824541408</v>
      </c>
      <c r="T19" s="40"/>
    </row>
    <row r="20" spans="1:20" s="38" customFormat="1" ht="30" customHeight="1" x14ac:dyDescent="0.2">
      <c r="A20" s="33">
        <v>1</v>
      </c>
      <c r="B20" s="34">
        <v>0</v>
      </c>
      <c r="C20" s="34">
        <v>1</v>
      </c>
      <c r="D20" s="1">
        <v>5</v>
      </c>
      <c r="E20" s="1">
        <v>2</v>
      </c>
      <c r="F20" s="35" t="s">
        <v>18</v>
      </c>
      <c r="G20" s="35" t="s">
        <v>155</v>
      </c>
      <c r="H20" s="12" t="s">
        <v>53</v>
      </c>
      <c r="I20" s="69">
        <v>416840580</v>
      </c>
      <c r="J20" s="69">
        <v>0</v>
      </c>
      <c r="K20" s="69">
        <v>335133183</v>
      </c>
      <c r="L20" s="69">
        <v>12952855</v>
      </c>
      <c r="M20" s="69">
        <v>217510982</v>
      </c>
      <c r="N20" s="69">
        <v>12952855</v>
      </c>
      <c r="O20" s="69">
        <v>216399090</v>
      </c>
      <c r="P20" s="69">
        <v>12952855</v>
      </c>
      <c r="Q20" s="69">
        <v>216399090</v>
      </c>
      <c r="R20" s="70">
        <f t="shared" si="3"/>
        <v>0.52180855808232485</v>
      </c>
      <c r="S20" s="71">
        <f t="shared" si="4"/>
        <v>0.51914113064519773</v>
      </c>
      <c r="T20" s="37"/>
    </row>
    <row r="21" spans="1:20" s="38" customFormat="1" ht="30" customHeight="1" x14ac:dyDescent="0.2">
      <c r="A21" s="33">
        <v>1</v>
      </c>
      <c r="B21" s="34">
        <v>0</v>
      </c>
      <c r="C21" s="34">
        <v>1</v>
      </c>
      <c r="D21" s="1">
        <v>5</v>
      </c>
      <c r="E21" s="1">
        <v>5</v>
      </c>
      <c r="F21" s="35" t="s">
        <v>18</v>
      </c>
      <c r="G21" s="35" t="s">
        <v>156</v>
      </c>
      <c r="H21" s="12" t="s">
        <v>54</v>
      </c>
      <c r="I21" s="69">
        <v>64129320</v>
      </c>
      <c r="J21" s="69">
        <v>0</v>
      </c>
      <c r="K21" s="69">
        <v>51558951</v>
      </c>
      <c r="L21" s="69">
        <v>2572065</v>
      </c>
      <c r="M21" s="69">
        <v>41342539</v>
      </c>
      <c r="N21" s="69">
        <v>2572065</v>
      </c>
      <c r="O21" s="69">
        <v>41172751</v>
      </c>
      <c r="P21" s="69">
        <v>2572065</v>
      </c>
      <c r="Q21" s="69">
        <v>41172751</v>
      </c>
      <c r="R21" s="70">
        <f t="shared" si="3"/>
        <v>0.64467452641007261</v>
      </c>
      <c r="S21" s="71">
        <f t="shared" si="4"/>
        <v>0.64202693869200544</v>
      </c>
      <c r="T21" s="37"/>
    </row>
    <row r="22" spans="1:20" s="38" customFormat="1" ht="30" customHeight="1" x14ac:dyDescent="0.2">
      <c r="A22" s="33">
        <v>1</v>
      </c>
      <c r="B22" s="34">
        <v>0</v>
      </c>
      <c r="C22" s="34">
        <v>1</v>
      </c>
      <c r="D22" s="1">
        <v>5</v>
      </c>
      <c r="E22" s="1">
        <v>12</v>
      </c>
      <c r="F22" s="35" t="s">
        <v>18</v>
      </c>
      <c r="G22" s="35"/>
      <c r="H22" s="12" t="s">
        <v>55</v>
      </c>
      <c r="I22" s="69">
        <v>0</v>
      </c>
      <c r="J22" s="69">
        <v>0</v>
      </c>
      <c r="K22" s="69"/>
      <c r="L22" s="69">
        <v>0</v>
      </c>
      <c r="M22" s="69"/>
      <c r="N22" s="69">
        <v>0</v>
      </c>
      <c r="O22" s="69"/>
      <c r="P22" s="69">
        <v>0</v>
      </c>
      <c r="Q22" s="69"/>
      <c r="R22" s="70">
        <f t="shared" si="3"/>
        <v>0</v>
      </c>
      <c r="S22" s="71">
        <f t="shared" si="4"/>
        <v>0</v>
      </c>
      <c r="T22" s="37"/>
    </row>
    <row r="23" spans="1:20" s="38" customFormat="1" ht="30" customHeight="1" x14ac:dyDescent="0.2">
      <c r="A23" s="33">
        <v>1</v>
      </c>
      <c r="B23" s="34">
        <v>0</v>
      </c>
      <c r="C23" s="34">
        <v>1</v>
      </c>
      <c r="D23" s="1">
        <v>5</v>
      </c>
      <c r="E23" s="1">
        <v>14</v>
      </c>
      <c r="F23" s="35" t="s">
        <v>18</v>
      </c>
      <c r="G23" s="35" t="s">
        <v>157</v>
      </c>
      <c r="H23" s="12" t="s">
        <v>56</v>
      </c>
      <c r="I23" s="69">
        <v>609228540</v>
      </c>
      <c r="J23" s="69">
        <v>0</v>
      </c>
      <c r="K23" s="69">
        <v>489810037</v>
      </c>
      <c r="L23" s="69">
        <v>0</v>
      </c>
      <c r="M23" s="69">
        <v>455582694</v>
      </c>
      <c r="N23" s="69">
        <v>0</v>
      </c>
      <c r="O23" s="69">
        <v>453376474</v>
      </c>
      <c r="P23" s="69">
        <v>0</v>
      </c>
      <c r="Q23" s="69">
        <v>453376474</v>
      </c>
      <c r="R23" s="70">
        <f t="shared" si="3"/>
        <v>0.74780261279289373</v>
      </c>
      <c r="S23" s="71">
        <f t="shared" si="4"/>
        <v>0.74418127883503293</v>
      </c>
      <c r="T23" s="37"/>
    </row>
    <row r="24" spans="1:20" s="38" customFormat="1" ht="30" customHeight="1" x14ac:dyDescent="0.2">
      <c r="A24" s="33">
        <v>1</v>
      </c>
      <c r="B24" s="34">
        <v>0</v>
      </c>
      <c r="C24" s="34">
        <v>1</v>
      </c>
      <c r="D24" s="1">
        <v>5</v>
      </c>
      <c r="E24" s="1">
        <v>15</v>
      </c>
      <c r="F24" s="35" t="s">
        <v>18</v>
      </c>
      <c r="G24" s="35" t="s">
        <v>158</v>
      </c>
      <c r="H24" s="12" t="s">
        <v>57</v>
      </c>
      <c r="I24" s="69">
        <v>641293200</v>
      </c>
      <c r="J24" s="69">
        <v>0</v>
      </c>
      <c r="K24" s="69">
        <v>515589513</v>
      </c>
      <c r="L24" s="69">
        <v>21680482</v>
      </c>
      <c r="M24" s="69">
        <v>368542646</v>
      </c>
      <c r="N24" s="69">
        <v>21719440</v>
      </c>
      <c r="O24" s="69">
        <v>366892436</v>
      </c>
      <c r="P24" s="69">
        <v>21719440</v>
      </c>
      <c r="Q24" s="69">
        <v>366892436</v>
      </c>
      <c r="R24" s="70">
        <f t="shared" si="3"/>
        <v>0.57468665814638298</v>
      </c>
      <c r="S24" s="71">
        <f t="shared" si="4"/>
        <v>0.57211340460182647</v>
      </c>
      <c r="T24" s="37"/>
    </row>
    <row r="25" spans="1:20" s="38" customFormat="1" ht="30" customHeight="1" x14ac:dyDescent="0.2">
      <c r="A25" s="33">
        <v>1</v>
      </c>
      <c r="B25" s="34">
        <v>0</v>
      </c>
      <c r="C25" s="34">
        <v>1</v>
      </c>
      <c r="D25" s="1">
        <v>5</v>
      </c>
      <c r="E25" s="1">
        <v>16</v>
      </c>
      <c r="F25" s="35" t="s">
        <v>18</v>
      </c>
      <c r="G25" s="35" t="s">
        <v>159</v>
      </c>
      <c r="H25" s="12" t="s">
        <v>58</v>
      </c>
      <c r="I25" s="69">
        <v>1314651060</v>
      </c>
      <c r="J25" s="69">
        <v>0</v>
      </c>
      <c r="K25" s="69">
        <v>1056958502</v>
      </c>
      <c r="L25" s="69">
        <v>22576761</v>
      </c>
      <c r="M25" s="69">
        <v>84764891</v>
      </c>
      <c r="N25" s="69">
        <v>22576761</v>
      </c>
      <c r="O25" s="69">
        <v>79816442</v>
      </c>
      <c r="P25" s="69">
        <v>22576761</v>
      </c>
      <c r="Q25" s="69">
        <v>79816442</v>
      </c>
      <c r="R25" s="70">
        <f t="shared" si="3"/>
        <v>6.4477102387914251E-2</v>
      </c>
      <c r="S25" s="71">
        <f t="shared" si="4"/>
        <v>6.0713024488794766E-2</v>
      </c>
      <c r="T25" s="37"/>
    </row>
    <row r="26" spans="1:20" s="38" customFormat="1" ht="30" customHeight="1" x14ac:dyDescent="0.2">
      <c r="A26" s="33">
        <v>1</v>
      </c>
      <c r="B26" s="34">
        <v>0</v>
      </c>
      <c r="C26" s="34">
        <v>1</v>
      </c>
      <c r="D26" s="1">
        <v>5</v>
      </c>
      <c r="E26" s="1">
        <v>47</v>
      </c>
      <c r="F26" s="35" t="s">
        <v>18</v>
      </c>
      <c r="G26" s="35" t="s">
        <v>242</v>
      </c>
      <c r="H26" s="12" t="s">
        <v>59</v>
      </c>
      <c r="I26" s="69">
        <v>96193980</v>
      </c>
      <c r="J26" s="69">
        <v>0</v>
      </c>
      <c r="K26" s="69">
        <v>77338427</v>
      </c>
      <c r="L26" s="69">
        <v>1562917</v>
      </c>
      <c r="M26" s="69">
        <v>10854785</v>
      </c>
      <c r="N26" s="69">
        <v>1562917</v>
      </c>
      <c r="O26" s="69">
        <v>10588240</v>
      </c>
      <c r="P26" s="69">
        <v>1562917</v>
      </c>
      <c r="Q26" s="69">
        <v>10588240</v>
      </c>
      <c r="R26" s="70">
        <f t="shared" si="3"/>
        <v>0.11284266437463135</v>
      </c>
      <c r="S26" s="71">
        <f t="shared" si="4"/>
        <v>0.11007175293090067</v>
      </c>
      <c r="T26" s="37"/>
    </row>
    <row r="27" spans="1:20" s="38" customFormat="1" ht="30" customHeight="1" x14ac:dyDescent="0.2">
      <c r="A27" s="33">
        <v>1</v>
      </c>
      <c r="B27" s="34">
        <v>0</v>
      </c>
      <c r="C27" s="34">
        <v>1</v>
      </c>
      <c r="D27" s="1">
        <v>5</v>
      </c>
      <c r="E27" s="1">
        <v>92</v>
      </c>
      <c r="F27" s="35" t="s">
        <v>18</v>
      </c>
      <c r="G27" s="35" t="s">
        <v>160</v>
      </c>
      <c r="H27" s="12" t="s">
        <v>60</v>
      </c>
      <c r="I27" s="69">
        <v>64129320</v>
      </c>
      <c r="J27" s="69">
        <v>0</v>
      </c>
      <c r="K27" s="69">
        <v>61178349</v>
      </c>
      <c r="L27" s="69">
        <v>0</v>
      </c>
      <c r="M27" s="69">
        <v>17595533</v>
      </c>
      <c r="N27" s="69">
        <v>0</v>
      </c>
      <c r="O27" s="69">
        <v>17409398</v>
      </c>
      <c r="P27" s="69">
        <v>0</v>
      </c>
      <c r="Q27" s="69">
        <v>17409398</v>
      </c>
      <c r="R27" s="70">
        <f t="shared" si="3"/>
        <v>0.27437579253920047</v>
      </c>
      <c r="S27" s="71">
        <f t="shared" si="4"/>
        <v>0.271473298017194</v>
      </c>
      <c r="T27" s="37"/>
    </row>
    <row r="28" spans="1:20" s="42" customFormat="1" ht="30" customHeight="1" x14ac:dyDescent="0.25">
      <c r="A28" s="28">
        <v>1</v>
      </c>
      <c r="B28" s="29">
        <v>0</v>
      </c>
      <c r="C28" s="29">
        <v>1</v>
      </c>
      <c r="D28" s="39">
        <v>0</v>
      </c>
      <c r="E28" s="30"/>
      <c r="F28" s="30"/>
      <c r="G28" s="30" t="s">
        <v>243</v>
      </c>
      <c r="H28" s="11" t="s">
        <v>61</v>
      </c>
      <c r="I28" s="66">
        <f>+I29</f>
        <v>1056174000</v>
      </c>
      <c r="J28" s="66">
        <f t="shared" ref="J28:Q28" si="10">+J29</f>
        <v>0</v>
      </c>
      <c r="K28" s="66">
        <f t="shared" si="10"/>
        <v>0</v>
      </c>
      <c r="L28" s="66">
        <f t="shared" si="10"/>
        <v>0</v>
      </c>
      <c r="M28" s="66">
        <f t="shared" si="10"/>
        <v>0</v>
      </c>
      <c r="N28" s="66">
        <f t="shared" si="10"/>
        <v>0</v>
      </c>
      <c r="O28" s="66">
        <f t="shared" si="10"/>
        <v>0</v>
      </c>
      <c r="P28" s="66">
        <f t="shared" si="10"/>
        <v>0</v>
      </c>
      <c r="Q28" s="66">
        <f t="shared" si="10"/>
        <v>0</v>
      </c>
      <c r="R28" s="72">
        <f t="shared" si="3"/>
        <v>0</v>
      </c>
      <c r="S28" s="73">
        <f t="shared" si="4"/>
        <v>0</v>
      </c>
      <c r="T28" s="41"/>
    </row>
    <row r="29" spans="1:20" s="38" customFormat="1" ht="30" customHeight="1" x14ac:dyDescent="0.2">
      <c r="A29" s="33">
        <v>1</v>
      </c>
      <c r="B29" s="34">
        <v>0</v>
      </c>
      <c r="C29" s="34">
        <v>1</v>
      </c>
      <c r="D29" s="1">
        <v>0</v>
      </c>
      <c r="E29" s="1"/>
      <c r="F29" s="35" t="s">
        <v>18</v>
      </c>
      <c r="G29" s="35" t="s">
        <v>243</v>
      </c>
      <c r="H29" s="12" t="s">
        <v>62</v>
      </c>
      <c r="I29" s="69">
        <v>1056174000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66">
        <v>0</v>
      </c>
      <c r="R29" s="70">
        <f t="shared" si="3"/>
        <v>0</v>
      </c>
      <c r="S29" s="74">
        <f t="shared" si="4"/>
        <v>0</v>
      </c>
      <c r="T29" s="37"/>
    </row>
    <row r="30" spans="1:20" s="42" customFormat="1" ht="30" customHeight="1" x14ac:dyDescent="0.25">
      <c r="A30" s="28">
        <v>1</v>
      </c>
      <c r="B30" s="29">
        <v>0</v>
      </c>
      <c r="C30" s="29">
        <v>1</v>
      </c>
      <c r="D30" s="39">
        <v>9</v>
      </c>
      <c r="E30" s="30"/>
      <c r="F30" s="30"/>
      <c r="G30" s="30"/>
      <c r="H30" s="11" t="s">
        <v>63</v>
      </c>
      <c r="I30" s="66">
        <f t="shared" ref="I30:Q30" si="11">SUM(I31:I32)</f>
        <v>104994000</v>
      </c>
      <c r="J30" s="66">
        <f t="shared" si="11"/>
        <v>0</v>
      </c>
      <c r="K30" s="66">
        <f t="shared" si="11"/>
        <v>104994000</v>
      </c>
      <c r="L30" s="66">
        <f t="shared" si="11"/>
        <v>8782633</v>
      </c>
      <c r="M30" s="66">
        <f t="shared" si="11"/>
        <v>102754453</v>
      </c>
      <c r="N30" s="66">
        <f t="shared" si="11"/>
        <v>8782633</v>
      </c>
      <c r="O30" s="66">
        <f t="shared" si="11"/>
        <v>102552202</v>
      </c>
      <c r="P30" s="66">
        <f t="shared" si="11"/>
        <v>8782633</v>
      </c>
      <c r="Q30" s="66">
        <f t="shared" si="11"/>
        <v>102552202</v>
      </c>
      <c r="R30" s="72">
        <f t="shared" si="3"/>
        <v>0.9786697620816428</v>
      </c>
      <c r="S30" s="68">
        <f t="shared" si="4"/>
        <v>0.97674345200678137</v>
      </c>
      <c r="T30" s="43"/>
    </row>
    <row r="31" spans="1:20" s="38" customFormat="1" ht="30" customHeight="1" x14ac:dyDescent="0.2">
      <c r="A31" s="33">
        <v>1</v>
      </c>
      <c r="B31" s="34">
        <v>0</v>
      </c>
      <c r="C31" s="34">
        <v>1</v>
      </c>
      <c r="D31" s="1">
        <v>9</v>
      </c>
      <c r="E31" s="1">
        <v>1</v>
      </c>
      <c r="F31" s="35" t="s">
        <v>18</v>
      </c>
      <c r="G31" s="35" t="s">
        <v>161</v>
      </c>
      <c r="H31" s="36" t="s">
        <v>64</v>
      </c>
      <c r="I31" s="69">
        <v>38847780</v>
      </c>
      <c r="J31" s="69">
        <v>0</v>
      </c>
      <c r="K31" s="69">
        <v>38847780</v>
      </c>
      <c r="L31" s="69">
        <v>4258444</v>
      </c>
      <c r="M31" s="69">
        <v>37681374</v>
      </c>
      <c r="N31" s="69">
        <v>4258444</v>
      </c>
      <c r="O31" s="69">
        <v>37606481</v>
      </c>
      <c r="P31" s="69">
        <v>4258444</v>
      </c>
      <c r="Q31" s="69">
        <v>37606481</v>
      </c>
      <c r="R31" s="70">
        <f t="shared" si="3"/>
        <v>0.96997496382032644</v>
      </c>
      <c r="S31" s="71">
        <f t="shared" si="4"/>
        <v>0.96804710590926946</v>
      </c>
      <c r="T31" s="37"/>
    </row>
    <row r="32" spans="1:20" s="38" customFormat="1" ht="30" customHeight="1" x14ac:dyDescent="0.2">
      <c r="A32" s="33">
        <v>1</v>
      </c>
      <c r="B32" s="34">
        <v>0</v>
      </c>
      <c r="C32" s="34">
        <v>1</v>
      </c>
      <c r="D32" s="1">
        <v>9</v>
      </c>
      <c r="E32" s="1">
        <v>3</v>
      </c>
      <c r="F32" s="35" t="s">
        <v>18</v>
      </c>
      <c r="G32" s="35" t="s">
        <v>162</v>
      </c>
      <c r="H32" s="36" t="s">
        <v>65</v>
      </c>
      <c r="I32" s="69">
        <v>66146220</v>
      </c>
      <c r="J32" s="69">
        <v>0</v>
      </c>
      <c r="K32" s="69">
        <v>66146220</v>
      </c>
      <c r="L32" s="69">
        <v>4524189</v>
      </c>
      <c r="M32" s="69">
        <v>65073079</v>
      </c>
      <c r="N32" s="69">
        <v>4524189</v>
      </c>
      <c r="O32" s="69">
        <v>64945721</v>
      </c>
      <c r="P32" s="69">
        <v>4524189</v>
      </c>
      <c r="Q32" s="69">
        <v>64945721</v>
      </c>
      <c r="R32" s="70">
        <f t="shared" si="3"/>
        <v>0.9837762309017809</v>
      </c>
      <c r="S32" s="71">
        <f t="shared" si="4"/>
        <v>0.98185082987357408</v>
      </c>
      <c r="T32" s="37"/>
    </row>
    <row r="33" spans="1:20" s="31" customFormat="1" ht="30" customHeight="1" x14ac:dyDescent="0.2">
      <c r="A33" s="28">
        <v>1</v>
      </c>
      <c r="B33" s="29">
        <v>0</v>
      </c>
      <c r="C33" s="29">
        <v>2</v>
      </c>
      <c r="D33" s="30"/>
      <c r="E33" s="30"/>
      <c r="F33" s="39">
        <v>20</v>
      </c>
      <c r="G33" s="39"/>
      <c r="H33" s="32" t="s">
        <v>17</v>
      </c>
      <c r="I33" s="66">
        <f>SUM(I34:I36)</f>
        <v>1656668820</v>
      </c>
      <c r="J33" s="66">
        <f t="shared" ref="J33:Q33" si="12">SUM(J34:J36)</f>
        <v>9924710</v>
      </c>
      <c r="K33" s="66">
        <f t="shared" si="12"/>
        <v>1573424839</v>
      </c>
      <c r="L33" s="66">
        <f t="shared" si="12"/>
        <v>42967275</v>
      </c>
      <c r="M33" s="66">
        <f t="shared" si="12"/>
        <v>1373391836</v>
      </c>
      <c r="N33" s="66">
        <f t="shared" si="12"/>
        <v>115725206</v>
      </c>
      <c r="O33" s="66">
        <f t="shared" si="12"/>
        <v>812421215</v>
      </c>
      <c r="P33" s="66">
        <f t="shared" si="12"/>
        <v>115725206</v>
      </c>
      <c r="Q33" s="66">
        <f t="shared" si="12"/>
        <v>812421215</v>
      </c>
      <c r="R33" s="72">
        <f t="shared" si="3"/>
        <v>0.82900807899553519</v>
      </c>
      <c r="S33" s="68">
        <f t="shared" si="4"/>
        <v>0.49039446218345562</v>
      </c>
      <c r="T33" s="40"/>
    </row>
    <row r="34" spans="1:20" s="38" customFormat="1" ht="30" customHeight="1" x14ac:dyDescent="0.2">
      <c r="A34" s="33">
        <v>1</v>
      </c>
      <c r="B34" s="34">
        <v>0</v>
      </c>
      <c r="C34" s="34">
        <v>2</v>
      </c>
      <c r="D34" s="1">
        <v>12</v>
      </c>
      <c r="E34" s="35"/>
      <c r="F34" s="1">
        <v>20</v>
      </c>
      <c r="G34" s="1" t="s">
        <v>163</v>
      </c>
      <c r="H34" s="36" t="s">
        <v>19</v>
      </c>
      <c r="I34" s="69">
        <v>1571773554</v>
      </c>
      <c r="J34" s="69">
        <v>0</v>
      </c>
      <c r="K34" s="69">
        <v>1517634605</v>
      </c>
      <c r="L34" s="69">
        <v>42967275</v>
      </c>
      <c r="M34" s="69">
        <v>1327526312</v>
      </c>
      <c r="N34" s="69">
        <v>109336742</v>
      </c>
      <c r="O34" s="69">
        <v>792961956</v>
      </c>
      <c r="P34" s="69">
        <v>109336742</v>
      </c>
      <c r="Q34" s="69">
        <v>792961956</v>
      </c>
      <c r="R34" s="70">
        <f t="shared" si="3"/>
        <v>0.84460405165972141</v>
      </c>
      <c r="S34" s="71">
        <f t="shared" si="4"/>
        <v>0.50450139842472497</v>
      </c>
      <c r="T34" s="37"/>
    </row>
    <row r="35" spans="1:20" s="38" customFormat="1" ht="30" customHeight="1" x14ac:dyDescent="0.2">
      <c r="A35" s="33">
        <v>1</v>
      </c>
      <c r="B35" s="34">
        <v>0</v>
      </c>
      <c r="C35" s="34">
        <v>2</v>
      </c>
      <c r="D35" s="1">
        <v>14</v>
      </c>
      <c r="E35" s="35"/>
      <c r="F35" s="1">
        <v>20</v>
      </c>
      <c r="G35" s="1" t="s">
        <v>164</v>
      </c>
      <c r="H35" s="36" t="s">
        <v>66</v>
      </c>
      <c r="I35" s="69">
        <v>83895266</v>
      </c>
      <c r="J35" s="69">
        <v>9924710</v>
      </c>
      <c r="K35" s="69">
        <v>55790234</v>
      </c>
      <c r="L35" s="69">
        <v>0</v>
      </c>
      <c r="M35" s="69">
        <v>45865524</v>
      </c>
      <c r="N35" s="69">
        <v>6388464</v>
      </c>
      <c r="O35" s="69">
        <v>19459259</v>
      </c>
      <c r="P35" s="69">
        <v>6388464</v>
      </c>
      <c r="Q35" s="69">
        <v>19459259</v>
      </c>
      <c r="R35" s="70">
        <f t="shared" si="3"/>
        <v>0.54669978637412031</v>
      </c>
      <c r="S35" s="71">
        <f t="shared" si="4"/>
        <v>0.23194704454480186</v>
      </c>
      <c r="T35" s="37"/>
    </row>
    <row r="36" spans="1:20" s="38" customFormat="1" ht="30" customHeight="1" x14ac:dyDescent="0.2">
      <c r="A36" s="33">
        <v>1</v>
      </c>
      <c r="B36" s="34">
        <v>0</v>
      </c>
      <c r="C36" s="34">
        <v>2</v>
      </c>
      <c r="D36" s="1">
        <v>100</v>
      </c>
      <c r="E36" s="35"/>
      <c r="F36" s="1">
        <v>20</v>
      </c>
      <c r="G36" s="1" t="s">
        <v>233</v>
      </c>
      <c r="H36" s="36" t="s">
        <v>234</v>
      </c>
      <c r="I36" s="69">
        <v>1000000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69">
        <v>0</v>
      </c>
      <c r="R36" s="70">
        <f t="shared" si="3"/>
        <v>0</v>
      </c>
      <c r="S36" s="71">
        <f t="shared" si="4"/>
        <v>0</v>
      </c>
      <c r="T36" s="37"/>
    </row>
    <row r="37" spans="1:20" s="42" customFormat="1" ht="30" customHeight="1" x14ac:dyDescent="0.25">
      <c r="A37" s="28">
        <v>1</v>
      </c>
      <c r="B37" s="29">
        <v>0</v>
      </c>
      <c r="C37" s="29">
        <v>5</v>
      </c>
      <c r="D37" s="30"/>
      <c r="E37" s="30"/>
      <c r="F37" s="30"/>
      <c r="G37" s="30"/>
      <c r="H37" s="32" t="s">
        <v>67</v>
      </c>
      <c r="I37" s="66">
        <f t="shared" ref="I37" si="13">I38+I43+I46+I47</f>
        <v>5721894000</v>
      </c>
      <c r="J37" s="66">
        <f t="shared" ref="J37:Q37" si="14">J38+J43+J46+J47</f>
        <v>0</v>
      </c>
      <c r="K37" s="66">
        <f t="shared" si="14"/>
        <v>4600311591</v>
      </c>
      <c r="L37" s="66">
        <f t="shared" si="14"/>
        <v>328487373</v>
      </c>
      <c r="M37" s="66">
        <f t="shared" si="14"/>
        <v>3434855939.3499999</v>
      </c>
      <c r="N37" s="66">
        <f t="shared" si="14"/>
        <v>330597037</v>
      </c>
      <c r="O37" s="66">
        <f t="shared" si="14"/>
        <v>3422701483.0599999</v>
      </c>
      <c r="P37" s="66">
        <f t="shared" si="14"/>
        <v>330597037</v>
      </c>
      <c r="Q37" s="66">
        <f t="shared" si="14"/>
        <v>3422701483.0599999</v>
      </c>
      <c r="R37" s="72">
        <f t="shared" si="3"/>
        <v>0.60030051925988137</v>
      </c>
      <c r="S37" s="68">
        <f t="shared" si="4"/>
        <v>0.59817631767732848</v>
      </c>
      <c r="T37" s="43"/>
    </row>
    <row r="38" spans="1:20" s="31" customFormat="1" ht="30" customHeight="1" x14ac:dyDescent="0.2">
      <c r="A38" s="28">
        <v>1</v>
      </c>
      <c r="B38" s="29">
        <v>0</v>
      </c>
      <c r="C38" s="29">
        <v>5</v>
      </c>
      <c r="D38" s="39">
        <v>1</v>
      </c>
      <c r="E38" s="30"/>
      <c r="F38" s="30"/>
      <c r="G38" s="30"/>
      <c r="H38" s="32" t="s">
        <v>68</v>
      </c>
      <c r="I38" s="66">
        <f t="shared" ref="I38" si="15">SUM(I39:I42)</f>
        <v>2902662900</v>
      </c>
      <c r="J38" s="66">
        <f t="shared" ref="J38:Q38" si="16">SUM(J39:J42)</f>
        <v>0</v>
      </c>
      <c r="K38" s="66">
        <f t="shared" si="16"/>
        <v>2333694714</v>
      </c>
      <c r="L38" s="66">
        <f t="shared" si="16"/>
        <v>172301016</v>
      </c>
      <c r="M38" s="66">
        <f t="shared" si="16"/>
        <v>1775919804</v>
      </c>
      <c r="N38" s="66">
        <f t="shared" si="16"/>
        <v>173686489</v>
      </c>
      <c r="O38" s="66">
        <f t="shared" si="16"/>
        <v>1771458116.3799999</v>
      </c>
      <c r="P38" s="66">
        <f t="shared" si="16"/>
        <v>173686489</v>
      </c>
      <c r="Q38" s="66">
        <f t="shared" si="16"/>
        <v>1771458116.3799999</v>
      </c>
      <c r="R38" s="72">
        <f t="shared" si="3"/>
        <v>0.61182433688734572</v>
      </c>
      <c r="S38" s="68">
        <f t="shared" si="4"/>
        <v>0.61028723534517215</v>
      </c>
      <c r="T38" s="40"/>
    </row>
    <row r="39" spans="1:20" s="38" customFormat="1" ht="30" customHeight="1" x14ac:dyDescent="0.2">
      <c r="A39" s="33">
        <v>1</v>
      </c>
      <c r="B39" s="34">
        <v>0</v>
      </c>
      <c r="C39" s="34">
        <v>5</v>
      </c>
      <c r="D39" s="1">
        <v>1</v>
      </c>
      <c r="E39" s="1">
        <v>1</v>
      </c>
      <c r="F39" s="1">
        <v>20</v>
      </c>
      <c r="G39" s="1" t="s">
        <v>165</v>
      </c>
      <c r="H39" s="36" t="s">
        <v>69</v>
      </c>
      <c r="I39" s="69">
        <v>572189400</v>
      </c>
      <c r="J39" s="69">
        <v>0</v>
      </c>
      <c r="K39" s="69">
        <v>460031159</v>
      </c>
      <c r="L39" s="69">
        <v>32834000</v>
      </c>
      <c r="M39" s="69">
        <v>361823355</v>
      </c>
      <c r="N39" s="69">
        <v>33109930</v>
      </c>
      <c r="O39" s="69">
        <v>360981650.39999998</v>
      </c>
      <c r="P39" s="69">
        <v>33109930</v>
      </c>
      <c r="Q39" s="69">
        <v>360981650.39999998</v>
      </c>
      <c r="R39" s="70">
        <f t="shared" si="3"/>
        <v>0.63234893026679628</v>
      </c>
      <c r="S39" s="71">
        <f t="shared" si="4"/>
        <v>0.63087790581230618</v>
      </c>
      <c r="T39" s="37"/>
    </row>
    <row r="40" spans="1:20" s="38" customFormat="1" ht="30" customHeight="1" x14ac:dyDescent="0.2">
      <c r="A40" s="33">
        <v>1</v>
      </c>
      <c r="B40" s="34">
        <v>0</v>
      </c>
      <c r="C40" s="34">
        <v>5</v>
      </c>
      <c r="D40" s="1">
        <v>1</v>
      </c>
      <c r="E40" s="1">
        <v>3</v>
      </c>
      <c r="F40" s="1">
        <v>20</v>
      </c>
      <c r="G40" s="1" t="s">
        <v>166</v>
      </c>
      <c r="H40" s="36" t="s">
        <v>70</v>
      </c>
      <c r="I40" s="69">
        <v>900000000</v>
      </c>
      <c r="J40" s="69">
        <v>0</v>
      </c>
      <c r="K40" s="69">
        <v>723585657</v>
      </c>
      <c r="L40" s="69">
        <v>52775320</v>
      </c>
      <c r="M40" s="69">
        <v>557750491</v>
      </c>
      <c r="N40" s="69">
        <v>53192635</v>
      </c>
      <c r="O40" s="69">
        <v>556380537.98000002</v>
      </c>
      <c r="P40" s="69">
        <v>53192635</v>
      </c>
      <c r="Q40" s="69">
        <v>556380537.98000002</v>
      </c>
      <c r="R40" s="70">
        <f t="shared" si="3"/>
        <v>0.61972276777777779</v>
      </c>
      <c r="S40" s="71">
        <f t="shared" si="4"/>
        <v>0.61820059775555558</v>
      </c>
      <c r="T40" s="37"/>
    </row>
    <row r="41" spans="1:20" s="38" customFormat="1" ht="30" customHeight="1" x14ac:dyDescent="0.2">
      <c r="A41" s="33">
        <v>1</v>
      </c>
      <c r="B41" s="34">
        <v>0</v>
      </c>
      <c r="C41" s="34">
        <v>5</v>
      </c>
      <c r="D41" s="1">
        <v>1</v>
      </c>
      <c r="E41" s="1">
        <v>4</v>
      </c>
      <c r="F41" s="1">
        <v>20</v>
      </c>
      <c r="G41" s="1" t="s">
        <v>167</v>
      </c>
      <c r="H41" s="36" t="s">
        <v>71</v>
      </c>
      <c r="I41" s="69">
        <v>1201597740</v>
      </c>
      <c r="J41" s="69">
        <v>0</v>
      </c>
      <c r="K41" s="69">
        <v>966065434</v>
      </c>
      <c r="L41" s="69">
        <v>70627980</v>
      </c>
      <c r="M41" s="69">
        <v>704542193</v>
      </c>
      <c r="N41" s="69">
        <v>71189062</v>
      </c>
      <c r="O41" s="69">
        <v>702553194.04999995</v>
      </c>
      <c r="P41" s="69">
        <v>71189062</v>
      </c>
      <c r="Q41" s="69">
        <v>702553194.04999995</v>
      </c>
      <c r="R41" s="70">
        <f t="shared" si="3"/>
        <v>0.58633781468330659</v>
      </c>
      <c r="S41" s="71">
        <f t="shared" si="4"/>
        <v>0.58468251950107697</v>
      </c>
      <c r="T41" s="37"/>
    </row>
    <row r="42" spans="1:20" s="38" customFormat="1" ht="30" customHeight="1" x14ac:dyDescent="0.2">
      <c r="A42" s="33">
        <v>1</v>
      </c>
      <c r="B42" s="34">
        <v>0</v>
      </c>
      <c r="C42" s="34">
        <v>5</v>
      </c>
      <c r="D42" s="1">
        <v>1</v>
      </c>
      <c r="E42" s="1">
        <v>5</v>
      </c>
      <c r="F42" s="1">
        <v>20</v>
      </c>
      <c r="G42" s="1" t="s">
        <v>168</v>
      </c>
      <c r="H42" s="36" t="s">
        <v>72</v>
      </c>
      <c r="I42" s="69">
        <v>228875760</v>
      </c>
      <c r="J42" s="69">
        <v>0</v>
      </c>
      <c r="K42" s="69">
        <v>184012464</v>
      </c>
      <c r="L42" s="69">
        <v>16063716</v>
      </c>
      <c r="M42" s="69">
        <v>151803765</v>
      </c>
      <c r="N42" s="69">
        <v>16194862</v>
      </c>
      <c r="O42" s="69">
        <v>151542733.94999999</v>
      </c>
      <c r="P42" s="69">
        <v>16194862</v>
      </c>
      <c r="Q42" s="69">
        <v>151542733.94999999</v>
      </c>
      <c r="R42" s="70">
        <f t="shared" si="3"/>
        <v>0.66325837650959629</v>
      </c>
      <c r="S42" s="71">
        <f t="shared" si="4"/>
        <v>0.66211788417436601</v>
      </c>
      <c r="T42" s="37"/>
    </row>
    <row r="43" spans="1:20" s="31" customFormat="1" ht="30" customHeight="1" x14ac:dyDescent="0.2">
      <c r="A43" s="28">
        <v>1</v>
      </c>
      <c r="B43" s="29">
        <v>0</v>
      </c>
      <c r="C43" s="29">
        <v>5</v>
      </c>
      <c r="D43" s="39">
        <v>2</v>
      </c>
      <c r="E43" s="30"/>
      <c r="F43" s="30"/>
      <c r="G43" s="30"/>
      <c r="H43" s="32" t="s">
        <v>73</v>
      </c>
      <c r="I43" s="66">
        <f>+I44+I45</f>
        <v>2189822760</v>
      </c>
      <c r="J43" s="66">
        <f t="shared" ref="J43:Q43" si="17">+J44+J45</f>
        <v>0</v>
      </c>
      <c r="K43" s="66">
        <f t="shared" si="17"/>
        <v>1760582602</v>
      </c>
      <c r="L43" s="66">
        <f t="shared" si="17"/>
        <v>115145757</v>
      </c>
      <c r="M43" s="66">
        <f t="shared" si="17"/>
        <v>1207010042.3499999</v>
      </c>
      <c r="N43" s="66">
        <f t="shared" si="17"/>
        <v>115525049</v>
      </c>
      <c r="O43" s="66">
        <f t="shared" si="17"/>
        <v>1200027503.6800001</v>
      </c>
      <c r="P43" s="66">
        <f t="shared" si="17"/>
        <v>115525049</v>
      </c>
      <c r="Q43" s="66">
        <f t="shared" si="17"/>
        <v>1200027503.6800001</v>
      </c>
      <c r="R43" s="72">
        <f t="shared" si="3"/>
        <v>0.55119074675705715</v>
      </c>
      <c r="S43" s="68">
        <f t="shared" si="4"/>
        <v>0.54800211487435635</v>
      </c>
      <c r="T43" s="40"/>
    </row>
    <row r="44" spans="1:20" s="38" customFormat="1" ht="30" customHeight="1" x14ac:dyDescent="0.2">
      <c r="A44" s="33">
        <v>1</v>
      </c>
      <c r="B44" s="34">
        <v>0</v>
      </c>
      <c r="C44" s="34">
        <v>5</v>
      </c>
      <c r="D44" s="1">
        <v>2</v>
      </c>
      <c r="E44" s="1">
        <v>2</v>
      </c>
      <c r="F44" s="1">
        <v>20</v>
      </c>
      <c r="G44" s="1" t="s">
        <v>169</v>
      </c>
      <c r="H44" s="36" t="s">
        <v>74</v>
      </c>
      <c r="I44" s="69">
        <v>1373254560</v>
      </c>
      <c r="J44" s="69">
        <v>0</v>
      </c>
      <c r="K44" s="69">
        <v>1104074782</v>
      </c>
      <c r="L44" s="69">
        <v>67769270</v>
      </c>
      <c r="M44" s="69">
        <v>768292994.35000002</v>
      </c>
      <c r="N44" s="69">
        <v>67769270</v>
      </c>
      <c r="O44" s="69">
        <v>762821860</v>
      </c>
      <c r="P44" s="69">
        <v>67769270</v>
      </c>
      <c r="Q44" s="69">
        <v>762821860</v>
      </c>
      <c r="R44" s="70">
        <f t="shared" si="3"/>
        <v>0.55946873706357836</v>
      </c>
      <c r="S44" s="71">
        <f t="shared" si="4"/>
        <v>0.55548467284900183</v>
      </c>
      <c r="T44" s="37"/>
    </row>
    <row r="45" spans="1:20" s="38" customFormat="1" ht="30" customHeight="1" x14ac:dyDescent="0.2">
      <c r="A45" s="33">
        <v>1</v>
      </c>
      <c r="B45" s="34">
        <v>0</v>
      </c>
      <c r="C45" s="34">
        <v>5</v>
      </c>
      <c r="D45" s="1">
        <v>2</v>
      </c>
      <c r="E45" s="1">
        <v>3</v>
      </c>
      <c r="F45" s="1">
        <v>20</v>
      </c>
      <c r="G45" s="1" t="s">
        <v>170</v>
      </c>
      <c r="H45" s="36" t="s">
        <v>75</v>
      </c>
      <c r="I45" s="69">
        <v>816568200</v>
      </c>
      <c r="J45" s="69">
        <v>0</v>
      </c>
      <c r="K45" s="69">
        <v>656507820</v>
      </c>
      <c r="L45" s="69">
        <v>47376487</v>
      </c>
      <c r="M45" s="69">
        <v>438717048</v>
      </c>
      <c r="N45" s="69">
        <v>47755779</v>
      </c>
      <c r="O45" s="69">
        <v>437205643.68000001</v>
      </c>
      <c r="P45" s="69">
        <v>47755779</v>
      </c>
      <c r="Q45" s="69">
        <v>437205643.68000001</v>
      </c>
      <c r="R45" s="70">
        <f t="shared" si="3"/>
        <v>0.53726932790182136</v>
      </c>
      <c r="S45" s="71">
        <f t="shared" si="4"/>
        <v>0.53541840556612419</v>
      </c>
      <c r="T45" s="37"/>
    </row>
    <row r="46" spans="1:20" s="31" customFormat="1" ht="30" customHeight="1" x14ac:dyDescent="0.2">
      <c r="A46" s="28">
        <v>1</v>
      </c>
      <c r="B46" s="29">
        <v>0</v>
      </c>
      <c r="C46" s="29">
        <v>5</v>
      </c>
      <c r="D46" s="39">
        <v>6</v>
      </c>
      <c r="E46" s="30"/>
      <c r="F46" s="39">
        <v>20</v>
      </c>
      <c r="G46" s="39" t="s">
        <v>171</v>
      </c>
      <c r="H46" s="32" t="s">
        <v>76</v>
      </c>
      <c r="I46" s="66">
        <v>400532580</v>
      </c>
      <c r="J46" s="66">
        <v>0</v>
      </c>
      <c r="K46" s="66">
        <v>322021811</v>
      </c>
      <c r="L46" s="66">
        <v>24624300</v>
      </c>
      <c r="M46" s="66">
        <v>271243109</v>
      </c>
      <c r="N46" s="66">
        <v>24831237</v>
      </c>
      <c r="O46" s="66">
        <v>270725770.19999999</v>
      </c>
      <c r="P46" s="66">
        <v>24831237</v>
      </c>
      <c r="Q46" s="66">
        <v>270725770.19999999</v>
      </c>
      <c r="R46" s="72">
        <f t="shared" si="3"/>
        <v>0.67720610642959433</v>
      </c>
      <c r="S46" s="68">
        <f t="shared" si="4"/>
        <v>0.67591447916671343</v>
      </c>
      <c r="T46" s="26"/>
    </row>
    <row r="47" spans="1:20" s="31" customFormat="1" ht="30" customHeight="1" x14ac:dyDescent="0.2">
      <c r="A47" s="28">
        <v>1</v>
      </c>
      <c r="B47" s="29">
        <v>0</v>
      </c>
      <c r="C47" s="29">
        <v>5</v>
      </c>
      <c r="D47" s="39">
        <v>7</v>
      </c>
      <c r="E47" s="30"/>
      <c r="F47" s="39">
        <v>20</v>
      </c>
      <c r="G47" s="39" t="s">
        <v>172</v>
      </c>
      <c r="H47" s="32" t="s">
        <v>77</v>
      </c>
      <c r="I47" s="66">
        <v>228875760</v>
      </c>
      <c r="J47" s="66">
        <v>0</v>
      </c>
      <c r="K47" s="66">
        <v>184012464</v>
      </c>
      <c r="L47" s="66">
        <v>16416300</v>
      </c>
      <c r="M47" s="66">
        <v>180682984</v>
      </c>
      <c r="N47" s="66">
        <v>16554262</v>
      </c>
      <c r="O47" s="66">
        <v>180490092.80000001</v>
      </c>
      <c r="P47" s="66">
        <v>16554262</v>
      </c>
      <c r="Q47" s="66">
        <v>180490092.80000001</v>
      </c>
      <c r="R47" s="72">
        <f t="shared" si="3"/>
        <v>0.78943695916072543</v>
      </c>
      <c r="S47" s="68">
        <f t="shared" si="4"/>
        <v>0.78859418227600864</v>
      </c>
      <c r="T47" s="26"/>
    </row>
    <row r="48" spans="1:20" s="31" customFormat="1" ht="30" customHeight="1" x14ac:dyDescent="0.2">
      <c r="A48" s="28">
        <v>2</v>
      </c>
      <c r="B48" s="29"/>
      <c r="C48" s="29"/>
      <c r="D48" s="30"/>
      <c r="E48" s="30"/>
      <c r="F48" s="30"/>
      <c r="G48" s="30"/>
      <c r="H48" s="32" t="s">
        <v>20</v>
      </c>
      <c r="I48" s="66">
        <f>I49+I57</f>
        <v>8695187770</v>
      </c>
      <c r="J48" s="66">
        <f t="shared" ref="J48:Q48" si="18">J49+J57</f>
        <v>270077190</v>
      </c>
      <c r="K48" s="66">
        <f t="shared" si="18"/>
        <v>6518112755.5799999</v>
      </c>
      <c r="L48" s="66">
        <f t="shared" si="18"/>
        <v>179587683</v>
      </c>
      <c r="M48" s="66">
        <f t="shared" si="18"/>
        <v>6356507405.5799999</v>
      </c>
      <c r="N48" s="66">
        <f t="shared" si="18"/>
        <v>330410783.87</v>
      </c>
      <c r="O48" s="66">
        <f t="shared" si="18"/>
        <v>3786701962.1300001</v>
      </c>
      <c r="P48" s="66">
        <f t="shared" si="18"/>
        <v>359592842.87</v>
      </c>
      <c r="Q48" s="66">
        <f t="shared" si="18"/>
        <v>3590277337.1300001</v>
      </c>
      <c r="R48" s="67">
        <f t="shared" si="3"/>
        <v>0.73103739375371768</v>
      </c>
      <c r="S48" s="68">
        <f t="shared" si="4"/>
        <v>0.43549398383262289</v>
      </c>
      <c r="T48" s="40"/>
    </row>
    <row r="49" spans="1:20" s="31" customFormat="1" ht="30" customHeight="1" x14ac:dyDescent="0.2">
      <c r="A49" s="28">
        <v>2</v>
      </c>
      <c r="B49" s="29">
        <v>0</v>
      </c>
      <c r="C49" s="29">
        <v>3</v>
      </c>
      <c r="D49" s="30"/>
      <c r="E49" s="30"/>
      <c r="F49" s="30"/>
      <c r="G49" s="30"/>
      <c r="H49" s="32" t="s">
        <v>78</v>
      </c>
      <c r="I49" s="66">
        <f>+I50+I55</f>
        <v>886066000</v>
      </c>
      <c r="J49" s="66">
        <f t="shared" ref="J49:Q49" si="19">+J50+J55</f>
        <v>3443018</v>
      </c>
      <c r="K49" s="66">
        <f t="shared" si="19"/>
        <v>433578922</v>
      </c>
      <c r="L49" s="66">
        <f t="shared" si="19"/>
        <v>3443018</v>
      </c>
      <c r="M49" s="66">
        <f t="shared" si="19"/>
        <v>433578922</v>
      </c>
      <c r="N49" s="66">
        <f t="shared" si="19"/>
        <v>3568214</v>
      </c>
      <c r="O49" s="66">
        <f t="shared" si="19"/>
        <v>411543941</v>
      </c>
      <c r="P49" s="66">
        <f t="shared" si="19"/>
        <v>3568214</v>
      </c>
      <c r="Q49" s="66">
        <f t="shared" si="19"/>
        <v>411543941</v>
      </c>
      <c r="R49" s="67">
        <f t="shared" si="3"/>
        <v>0.48933027787997735</v>
      </c>
      <c r="S49" s="68">
        <f t="shared" si="4"/>
        <v>0.46446194865845208</v>
      </c>
      <c r="T49" s="40"/>
    </row>
    <row r="50" spans="1:20" s="31" customFormat="1" ht="30" customHeight="1" x14ac:dyDescent="0.2">
      <c r="A50" s="28">
        <v>2</v>
      </c>
      <c r="B50" s="29">
        <v>0</v>
      </c>
      <c r="C50" s="29">
        <v>3</v>
      </c>
      <c r="D50" s="39">
        <v>50</v>
      </c>
      <c r="E50" s="30"/>
      <c r="F50" s="30"/>
      <c r="G50" s="30"/>
      <c r="H50" s="32" t="s">
        <v>79</v>
      </c>
      <c r="I50" s="66">
        <f t="shared" ref="I50" si="20">SUM(I51:I54)</f>
        <v>877205340</v>
      </c>
      <c r="J50" s="66">
        <f t="shared" ref="J50:Q50" si="21">SUM(J51:J54)</f>
        <v>3443018</v>
      </c>
      <c r="K50" s="66">
        <f t="shared" si="21"/>
        <v>433578922</v>
      </c>
      <c r="L50" s="66">
        <f t="shared" si="21"/>
        <v>3443018</v>
      </c>
      <c r="M50" s="66">
        <f t="shared" si="21"/>
        <v>433578922</v>
      </c>
      <c r="N50" s="66">
        <f t="shared" si="21"/>
        <v>3568214</v>
      </c>
      <c r="O50" s="66">
        <f t="shared" si="21"/>
        <v>411543941</v>
      </c>
      <c r="P50" s="66">
        <f t="shared" si="21"/>
        <v>3568214</v>
      </c>
      <c r="Q50" s="66">
        <f t="shared" si="21"/>
        <v>411543941</v>
      </c>
      <c r="R50" s="67">
        <f t="shared" si="3"/>
        <v>0.49427300795957307</v>
      </c>
      <c r="S50" s="68">
        <f t="shared" si="4"/>
        <v>0.46915348349338593</v>
      </c>
      <c r="T50" s="40"/>
    </row>
    <row r="51" spans="1:20" s="38" customFormat="1" ht="30" customHeight="1" x14ac:dyDescent="0.2">
      <c r="A51" s="33">
        <v>2</v>
      </c>
      <c r="B51" s="34">
        <v>0</v>
      </c>
      <c r="C51" s="34">
        <v>3</v>
      </c>
      <c r="D51" s="1">
        <v>50</v>
      </c>
      <c r="E51" s="1">
        <v>2</v>
      </c>
      <c r="F51" s="1">
        <v>20</v>
      </c>
      <c r="G51" s="1" t="s">
        <v>173</v>
      </c>
      <c r="H51" s="36" t="s">
        <v>80</v>
      </c>
      <c r="I51" s="69">
        <v>8860660</v>
      </c>
      <c r="J51" s="69">
        <v>0</v>
      </c>
      <c r="K51" s="69">
        <v>322000</v>
      </c>
      <c r="L51" s="69">
        <v>0</v>
      </c>
      <c r="M51" s="69">
        <v>322000</v>
      </c>
      <c r="N51" s="69">
        <v>0</v>
      </c>
      <c r="O51" s="69">
        <v>322000</v>
      </c>
      <c r="P51" s="69">
        <v>0</v>
      </c>
      <c r="Q51" s="69">
        <v>322000</v>
      </c>
      <c r="R51" s="70">
        <f t="shared" si="3"/>
        <v>3.6340408050867544E-2</v>
      </c>
      <c r="S51" s="71">
        <f t="shared" si="4"/>
        <v>3.6340408050867544E-2</v>
      </c>
      <c r="T51" s="37"/>
    </row>
    <row r="52" spans="1:20" s="38" customFormat="1" ht="30" customHeight="1" x14ac:dyDescent="0.2">
      <c r="A52" s="33">
        <v>2</v>
      </c>
      <c r="B52" s="34">
        <v>0</v>
      </c>
      <c r="C52" s="34">
        <v>3</v>
      </c>
      <c r="D52" s="1">
        <v>50</v>
      </c>
      <c r="E52" s="1">
        <v>3</v>
      </c>
      <c r="F52" s="1">
        <v>20</v>
      </c>
      <c r="G52" s="1" t="s">
        <v>174</v>
      </c>
      <c r="H52" s="36" t="s">
        <v>81</v>
      </c>
      <c r="I52" s="69">
        <v>398729700</v>
      </c>
      <c r="J52" s="69">
        <v>0</v>
      </c>
      <c r="K52" s="69">
        <v>279941278</v>
      </c>
      <c r="L52" s="69">
        <v>0</v>
      </c>
      <c r="M52" s="69">
        <v>279941278</v>
      </c>
      <c r="N52" s="69">
        <v>0</v>
      </c>
      <c r="O52" s="69">
        <v>279941278</v>
      </c>
      <c r="P52" s="69">
        <v>0</v>
      </c>
      <c r="Q52" s="69">
        <v>279941278</v>
      </c>
      <c r="R52" s="70">
        <f t="shared" si="3"/>
        <v>0.70208283456185983</v>
      </c>
      <c r="S52" s="71">
        <f t="shared" si="4"/>
        <v>0.70208283456185983</v>
      </c>
      <c r="T52" s="37"/>
    </row>
    <row r="53" spans="1:20" s="38" customFormat="1" ht="30" customHeight="1" x14ac:dyDescent="0.2">
      <c r="A53" s="33">
        <v>2</v>
      </c>
      <c r="B53" s="34">
        <v>0</v>
      </c>
      <c r="C53" s="34">
        <v>3</v>
      </c>
      <c r="D53" s="1">
        <v>50</v>
      </c>
      <c r="E53" s="1">
        <v>8</v>
      </c>
      <c r="F53" s="1">
        <v>20</v>
      </c>
      <c r="G53" s="1" t="s">
        <v>175</v>
      </c>
      <c r="H53" s="36" t="s">
        <v>82</v>
      </c>
      <c r="I53" s="69">
        <v>8860660</v>
      </c>
      <c r="J53" s="69">
        <v>27631</v>
      </c>
      <c r="K53" s="69">
        <v>400239</v>
      </c>
      <c r="L53" s="69">
        <v>27631</v>
      </c>
      <c r="M53" s="69">
        <v>400239</v>
      </c>
      <c r="N53" s="69">
        <v>27631</v>
      </c>
      <c r="O53" s="69">
        <v>400239</v>
      </c>
      <c r="P53" s="69">
        <v>27631</v>
      </c>
      <c r="Q53" s="69">
        <v>400239</v>
      </c>
      <c r="R53" s="70">
        <f t="shared" si="3"/>
        <v>4.5170337198357682E-2</v>
      </c>
      <c r="S53" s="71">
        <f t="shared" si="4"/>
        <v>4.5170337198357682E-2</v>
      </c>
      <c r="T53" s="37"/>
    </row>
    <row r="54" spans="1:20" s="38" customFormat="1" ht="30" customHeight="1" x14ac:dyDescent="0.2">
      <c r="A54" s="33">
        <v>2</v>
      </c>
      <c r="B54" s="34">
        <v>0</v>
      </c>
      <c r="C54" s="34">
        <v>3</v>
      </c>
      <c r="D54" s="1">
        <v>50</v>
      </c>
      <c r="E54" s="1">
        <v>90</v>
      </c>
      <c r="F54" s="1">
        <v>20</v>
      </c>
      <c r="G54" s="1" t="s">
        <v>176</v>
      </c>
      <c r="H54" s="36" t="s">
        <v>83</v>
      </c>
      <c r="I54" s="69">
        <v>460754320</v>
      </c>
      <c r="J54" s="69">
        <v>3415387</v>
      </c>
      <c r="K54" s="69">
        <v>152915405</v>
      </c>
      <c r="L54" s="69">
        <v>3415387</v>
      </c>
      <c r="M54" s="69">
        <v>152915405</v>
      </c>
      <c r="N54" s="69">
        <v>3540583</v>
      </c>
      <c r="O54" s="69">
        <v>130880424</v>
      </c>
      <c r="P54" s="69">
        <v>3540583</v>
      </c>
      <c r="Q54" s="69">
        <v>130880424</v>
      </c>
      <c r="R54" s="70">
        <f t="shared" si="3"/>
        <v>0.3318805670666311</v>
      </c>
      <c r="S54" s="71">
        <f t="shared" si="4"/>
        <v>0.28405685702523636</v>
      </c>
      <c r="T54" s="37"/>
    </row>
    <row r="55" spans="1:20" s="31" customFormat="1" ht="30" customHeight="1" x14ac:dyDescent="0.2">
      <c r="A55" s="28">
        <v>2</v>
      </c>
      <c r="B55" s="29">
        <v>0</v>
      </c>
      <c r="C55" s="29">
        <v>3</v>
      </c>
      <c r="D55" s="39">
        <v>51</v>
      </c>
      <c r="E55" s="30"/>
      <c r="F55" s="30"/>
      <c r="G55" s="30"/>
      <c r="H55" s="32" t="s">
        <v>84</v>
      </c>
      <c r="I55" s="66">
        <f>+I56</f>
        <v>8860660</v>
      </c>
      <c r="J55" s="66">
        <f t="shared" ref="J55:Q55" si="22">+J56</f>
        <v>0</v>
      </c>
      <c r="K55" s="66">
        <f t="shared" si="22"/>
        <v>0</v>
      </c>
      <c r="L55" s="66">
        <f t="shared" si="22"/>
        <v>0</v>
      </c>
      <c r="M55" s="66">
        <f t="shared" si="22"/>
        <v>0</v>
      </c>
      <c r="N55" s="66">
        <f t="shared" si="22"/>
        <v>0</v>
      </c>
      <c r="O55" s="66">
        <f t="shared" si="22"/>
        <v>0</v>
      </c>
      <c r="P55" s="66">
        <f t="shared" si="22"/>
        <v>0</v>
      </c>
      <c r="Q55" s="66">
        <f t="shared" si="22"/>
        <v>0</v>
      </c>
      <c r="R55" s="67">
        <f t="shared" si="3"/>
        <v>0</v>
      </c>
      <c r="S55" s="68">
        <f t="shared" si="4"/>
        <v>0</v>
      </c>
      <c r="T55" s="40"/>
    </row>
    <row r="56" spans="1:20" s="38" customFormat="1" ht="30" customHeight="1" x14ac:dyDescent="0.2">
      <c r="A56" s="33">
        <v>2</v>
      </c>
      <c r="B56" s="34">
        <v>0</v>
      </c>
      <c r="C56" s="34">
        <v>3</v>
      </c>
      <c r="D56" s="1">
        <v>51</v>
      </c>
      <c r="E56" s="1">
        <v>1</v>
      </c>
      <c r="F56" s="1">
        <v>20</v>
      </c>
      <c r="G56" s="1" t="s">
        <v>177</v>
      </c>
      <c r="H56" s="36" t="s">
        <v>85</v>
      </c>
      <c r="I56" s="69">
        <v>8860660</v>
      </c>
      <c r="J56" s="69">
        <v>0</v>
      </c>
      <c r="K56" s="69">
        <v>0</v>
      </c>
      <c r="L56" s="69">
        <v>0</v>
      </c>
      <c r="M56" s="69">
        <v>0</v>
      </c>
      <c r="N56" s="69">
        <v>0</v>
      </c>
      <c r="O56" s="69">
        <v>0</v>
      </c>
      <c r="P56" s="69">
        <v>0</v>
      </c>
      <c r="Q56" s="69">
        <v>0</v>
      </c>
      <c r="R56" s="70">
        <f t="shared" si="3"/>
        <v>0</v>
      </c>
      <c r="S56" s="71">
        <f t="shared" si="4"/>
        <v>0</v>
      </c>
      <c r="T56" s="37"/>
    </row>
    <row r="57" spans="1:20" s="31" customFormat="1" ht="30" customHeight="1" x14ac:dyDescent="0.2">
      <c r="A57" s="28">
        <v>2</v>
      </c>
      <c r="B57" s="29">
        <v>0</v>
      </c>
      <c r="C57" s="29">
        <v>4</v>
      </c>
      <c r="D57" s="30"/>
      <c r="E57" s="30"/>
      <c r="F57" s="30"/>
      <c r="G57" s="30"/>
      <c r="H57" s="32" t="s">
        <v>86</v>
      </c>
      <c r="I57" s="66">
        <f t="shared" ref="I57" si="23">I58+I60+I62+I68+I77+I83+I86+I92+I95+I98+I105+I110+I112+I102+I101</f>
        <v>7809121770</v>
      </c>
      <c r="J57" s="66">
        <f t="shared" ref="J57:Q57" si="24">J58+J60+J62+J68+J77+J83+J86+J92+J95+J98+J105+J110+J112+J102+J101</f>
        <v>266634172</v>
      </c>
      <c r="K57" s="66">
        <f t="shared" si="24"/>
        <v>6084533833.5799999</v>
      </c>
      <c r="L57" s="66">
        <f t="shared" si="24"/>
        <v>176144665</v>
      </c>
      <c r="M57" s="66">
        <f t="shared" si="24"/>
        <v>5922928483.5799999</v>
      </c>
      <c r="N57" s="66">
        <f t="shared" si="24"/>
        <v>326842569.87</v>
      </c>
      <c r="O57" s="66">
        <f t="shared" si="24"/>
        <v>3375158021.1300001</v>
      </c>
      <c r="P57" s="66">
        <f t="shared" si="24"/>
        <v>356024628.87</v>
      </c>
      <c r="Q57" s="66">
        <f t="shared" si="24"/>
        <v>3178733396.1300001</v>
      </c>
      <c r="R57" s="67">
        <f t="shared" si="3"/>
        <v>0.75846281541336502</v>
      </c>
      <c r="S57" s="68">
        <f t="shared" si="4"/>
        <v>0.43220711887170382</v>
      </c>
      <c r="T57" s="40"/>
    </row>
    <row r="58" spans="1:20" s="31" customFormat="1" ht="30" customHeight="1" x14ac:dyDescent="0.2">
      <c r="A58" s="28">
        <v>2</v>
      </c>
      <c r="B58" s="29">
        <v>0</v>
      </c>
      <c r="C58" s="29">
        <v>4</v>
      </c>
      <c r="D58" s="39">
        <v>1</v>
      </c>
      <c r="E58" s="30"/>
      <c r="F58" s="30"/>
      <c r="G58" s="30"/>
      <c r="H58" s="32" t="s">
        <v>87</v>
      </c>
      <c r="I58" s="66">
        <f t="shared" ref="I58:Q58" si="25">SUM(I59:I59)</f>
        <v>17526023</v>
      </c>
      <c r="J58" s="66">
        <f t="shared" si="25"/>
        <v>0</v>
      </c>
      <c r="K58" s="66">
        <f t="shared" si="25"/>
        <v>7439000</v>
      </c>
      <c r="L58" s="66">
        <f t="shared" si="25"/>
        <v>0</v>
      </c>
      <c r="M58" s="66">
        <f t="shared" si="25"/>
        <v>7439000</v>
      </c>
      <c r="N58" s="66">
        <f t="shared" si="25"/>
        <v>0</v>
      </c>
      <c r="O58" s="66">
        <f t="shared" si="25"/>
        <v>7439000</v>
      </c>
      <c r="P58" s="66">
        <f t="shared" si="25"/>
        <v>0</v>
      </c>
      <c r="Q58" s="66">
        <f t="shared" si="25"/>
        <v>7439000</v>
      </c>
      <c r="R58" s="67">
        <f t="shared" si="3"/>
        <v>0.42445453826004909</v>
      </c>
      <c r="S58" s="68">
        <f t="shared" si="4"/>
        <v>0.42445453826004909</v>
      </c>
      <c r="T58" s="40"/>
    </row>
    <row r="59" spans="1:20" s="38" customFormat="1" ht="30" customHeight="1" x14ac:dyDescent="0.2">
      <c r="A59" s="33">
        <v>2</v>
      </c>
      <c r="B59" s="34">
        <v>0</v>
      </c>
      <c r="C59" s="34">
        <v>4</v>
      </c>
      <c r="D59" s="1">
        <v>1</v>
      </c>
      <c r="E59" s="1">
        <v>25</v>
      </c>
      <c r="F59" s="1">
        <v>20</v>
      </c>
      <c r="G59" s="1" t="s">
        <v>178</v>
      </c>
      <c r="H59" s="36" t="s">
        <v>88</v>
      </c>
      <c r="I59" s="69">
        <v>17526023</v>
      </c>
      <c r="J59" s="69">
        <v>0</v>
      </c>
      <c r="K59" s="69">
        <v>7439000</v>
      </c>
      <c r="L59" s="69">
        <v>0</v>
      </c>
      <c r="M59" s="69">
        <v>7439000</v>
      </c>
      <c r="N59" s="69">
        <v>0</v>
      </c>
      <c r="O59" s="69">
        <v>7439000</v>
      </c>
      <c r="P59" s="69">
        <v>0</v>
      </c>
      <c r="Q59" s="69">
        <v>7439000</v>
      </c>
      <c r="R59" s="70">
        <f t="shared" si="3"/>
        <v>0.42445453826004909</v>
      </c>
      <c r="S59" s="74">
        <f t="shared" si="4"/>
        <v>0.42445453826004909</v>
      </c>
      <c r="T59" s="37"/>
    </row>
    <row r="60" spans="1:20" s="31" customFormat="1" ht="30" customHeight="1" x14ac:dyDescent="0.2">
      <c r="A60" s="28">
        <v>2</v>
      </c>
      <c r="B60" s="29">
        <v>0</v>
      </c>
      <c r="C60" s="29">
        <v>4</v>
      </c>
      <c r="D60" s="39">
        <v>2</v>
      </c>
      <c r="E60" s="30"/>
      <c r="F60" s="30"/>
      <c r="G60" s="30"/>
      <c r="H60" s="32" t="s">
        <v>89</v>
      </c>
      <c r="I60" s="66">
        <f>SUM(I61:I61)</f>
        <v>61245608</v>
      </c>
      <c r="J60" s="66">
        <f t="shared" ref="J60:Q60" si="26">SUM(J61:J61)</f>
        <v>53583332</v>
      </c>
      <c r="K60" s="66">
        <f t="shared" si="26"/>
        <v>54783332</v>
      </c>
      <c r="L60" s="66">
        <f t="shared" si="26"/>
        <v>0</v>
      </c>
      <c r="M60" s="66">
        <f t="shared" si="26"/>
        <v>1200000</v>
      </c>
      <c r="N60" s="66">
        <f t="shared" si="26"/>
        <v>0</v>
      </c>
      <c r="O60" s="66">
        <f t="shared" si="26"/>
        <v>1200000</v>
      </c>
      <c r="P60" s="66">
        <f t="shared" si="26"/>
        <v>0</v>
      </c>
      <c r="Q60" s="66">
        <f t="shared" si="26"/>
        <v>1200000</v>
      </c>
      <c r="R60" s="67">
        <f t="shared" si="3"/>
        <v>1.959324169008168E-2</v>
      </c>
      <c r="S60" s="68">
        <f t="shared" si="4"/>
        <v>1.959324169008168E-2</v>
      </c>
      <c r="T60" s="40"/>
    </row>
    <row r="61" spans="1:20" s="38" customFormat="1" ht="30" customHeight="1" x14ac:dyDescent="0.2">
      <c r="A61" s="33">
        <v>2</v>
      </c>
      <c r="B61" s="34">
        <v>0</v>
      </c>
      <c r="C61" s="34">
        <v>4</v>
      </c>
      <c r="D61" s="1">
        <v>2</v>
      </c>
      <c r="E61" s="1">
        <v>2</v>
      </c>
      <c r="F61" s="1">
        <v>20</v>
      </c>
      <c r="G61" s="1" t="s">
        <v>184</v>
      </c>
      <c r="H61" s="36" t="s">
        <v>90</v>
      </c>
      <c r="I61" s="69">
        <v>61245608</v>
      </c>
      <c r="J61" s="69">
        <v>53583332</v>
      </c>
      <c r="K61" s="69">
        <v>54783332</v>
      </c>
      <c r="L61" s="69">
        <v>0</v>
      </c>
      <c r="M61" s="69">
        <v>1200000</v>
      </c>
      <c r="N61" s="69">
        <v>0</v>
      </c>
      <c r="O61" s="69">
        <v>1200000</v>
      </c>
      <c r="P61" s="69">
        <v>0</v>
      </c>
      <c r="Q61" s="69">
        <v>1200000</v>
      </c>
      <c r="R61" s="70">
        <f t="shared" si="3"/>
        <v>1.959324169008168E-2</v>
      </c>
      <c r="S61" s="71">
        <f t="shared" si="4"/>
        <v>1.959324169008168E-2</v>
      </c>
      <c r="T61" s="37"/>
    </row>
    <row r="62" spans="1:20" s="31" customFormat="1" ht="30" customHeight="1" x14ac:dyDescent="0.2">
      <c r="A62" s="28">
        <v>2</v>
      </c>
      <c r="B62" s="29">
        <v>0</v>
      </c>
      <c r="C62" s="29">
        <v>4</v>
      </c>
      <c r="D62" s="39">
        <v>4</v>
      </c>
      <c r="E62" s="30"/>
      <c r="F62" s="30"/>
      <c r="G62" s="30"/>
      <c r="H62" s="32" t="s">
        <v>91</v>
      </c>
      <c r="I62" s="66">
        <f>SUM(I63:I67)</f>
        <v>265144421</v>
      </c>
      <c r="J62" s="66">
        <f t="shared" ref="J62:Q62" si="27">SUM(J63:J67)</f>
        <v>5507390</v>
      </c>
      <c r="K62" s="66">
        <f t="shared" si="27"/>
        <v>178053827</v>
      </c>
      <c r="L62" s="66">
        <f t="shared" ref="L62" si="28">SUM(L63:L67)</f>
        <v>2791081</v>
      </c>
      <c r="M62" s="66">
        <f t="shared" si="27"/>
        <v>157337518</v>
      </c>
      <c r="N62" s="66">
        <f t="shared" ref="N62:P62" si="29">SUM(N63:N67)</f>
        <v>15589256</v>
      </c>
      <c r="O62" s="66">
        <f t="shared" si="27"/>
        <v>65775181</v>
      </c>
      <c r="P62" s="66">
        <f t="shared" si="29"/>
        <v>15589256</v>
      </c>
      <c r="Q62" s="66">
        <f t="shared" si="27"/>
        <v>65775181</v>
      </c>
      <c r="R62" s="67">
        <f t="shared" si="3"/>
        <v>0.59340308729332081</v>
      </c>
      <c r="S62" s="68">
        <f t="shared" si="4"/>
        <v>0.24807303412957726</v>
      </c>
      <c r="T62" s="40"/>
    </row>
    <row r="63" spans="1:20" s="38" customFormat="1" ht="30" customHeight="1" x14ac:dyDescent="0.2">
      <c r="A63" s="33">
        <v>2</v>
      </c>
      <c r="B63" s="34">
        <v>0</v>
      </c>
      <c r="C63" s="34">
        <v>4</v>
      </c>
      <c r="D63" s="1">
        <v>4</v>
      </c>
      <c r="E63" s="1">
        <v>1</v>
      </c>
      <c r="F63" s="1">
        <v>20</v>
      </c>
      <c r="G63" s="1" t="s">
        <v>188</v>
      </c>
      <c r="H63" s="36" t="s">
        <v>92</v>
      </c>
      <c r="I63" s="69">
        <v>48000000</v>
      </c>
      <c r="J63" s="69">
        <v>0</v>
      </c>
      <c r="K63" s="69">
        <v>44723132</v>
      </c>
      <c r="L63" s="69">
        <v>0</v>
      </c>
      <c r="M63" s="69">
        <v>31723132</v>
      </c>
      <c r="N63" s="69">
        <v>2764581</v>
      </c>
      <c r="O63" s="69">
        <v>20564308</v>
      </c>
      <c r="P63" s="69">
        <v>2764581</v>
      </c>
      <c r="Q63" s="69">
        <v>20564308</v>
      </c>
      <c r="R63" s="70">
        <f t="shared" si="3"/>
        <v>0.66089858333333329</v>
      </c>
      <c r="S63" s="71">
        <f t="shared" si="4"/>
        <v>0.42842308333333334</v>
      </c>
      <c r="T63" s="37"/>
    </row>
    <row r="64" spans="1:20" s="38" customFormat="1" ht="30" customHeight="1" x14ac:dyDescent="0.2">
      <c r="A64" s="33">
        <v>2</v>
      </c>
      <c r="B64" s="34">
        <v>0</v>
      </c>
      <c r="C64" s="34">
        <v>4</v>
      </c>
      <c r="D64" s="1">
        <v>4</v>
      </c>
      <c r="E64" s="1">
        <v>15</v>
      </c>
      <c r="F64" s="1">
        <v>20</v>
      </c>
      <c r="G64" s="1" t="s">
        <v>189</v>
      </c>
      <c r="H64" s="36" t="s">
        <v>93</v>
      </c>
      <c r="I64" s="69">
        <v>35389014</v>
      </c>
      <c r="J64" s="69">
        <v>3100681</v>
      </c>
      <c r="K64" s="69">
        <v>29150227</v>
      </c>
      <c r="L64" s="69">
        <v>384372</v>
      </c>
      <c r="M64" s="69">
        <v>21433918</v>
      </c>
      <c r="N64" s="69">
        <v>384372</v>
      </c>
      <c r="O64" s="69">
        <v>1433918</v>
      </c>
      <c r="P64" s="69">
        <v>384372</v>
      </c>
      <c r="Q64" s="69">
        <v>1433918</v>
      </c>
      <c r="R64" s="70">
        <f t="shared" si="3"/>
        <v>0.60566587133509853</v>
      </c>
      <c r="S64" s="71">
        <f t="shared" si="4"/>
        <v>4.0518732734401701E-2</v>
      </c>
      <c r="T64" s="37"/>
    </row>
    <row r="65" spans="1:20" s="38" customFormat="1" ht="30" customHeight="1" x14ac:dyDescent="0.2">
      <c r="A65" s="33">
        <v>2</v>
      </c>
      <c r="B65" s="34">
        <v>0</v>
      </c>
      <c r="C65" s="34">
        <v>4</v>
      </c>
      <c r="D65" s="1">
        <v>4</v>
      </c>
      <c r="E65" s="1">
        <v>17</v>
      </c>
      <c r="F65" s="1">
        <v>20</v>
      </c>
      <c r="G65" s="1" t="s">
        <v>190</v>
      </c>
      <c r="H65" s="36" t="s">
        <v>94</v>
      </c>
      <c r="I65" s="69">
        <v>60136825</v>
      </c>
      <c r="J65" s="69">
        <v>0</v>
      </c>
      <c r="K65" s="69">
        <v>30500000</v>
      </c>
      <c r="L65" s="69">
        <v>0</v>
      </c>
      <c r="M65" s="69">
        <v>30500000</v>
      </c>
      <c r="N65" s="69">
        <v>10033594</v>
      </c>
      <c r="O65" s="69">
        <v>24676972</v>
      </c>
      <c r="P65" s="69">
        <v>10033594</v>
      </c>
      <c r="Q65" s="69">
        <v>24676972</v>
      </c>
      <c r="R65" s="70">
        <f t="shared" si="3"/>
        <v>0.5071767589991657</v>
      </c>
      <c r="S65" s="71">
        <f t="shared" si="4"/>
        <v>0.41034710429092325</v>
      </c>
      <c r="T65" s="37"/>
    </row>
    <row r="66" spans="1:20" s="38" customFormat="1" ht="30" customHeight="1" x14ac:dyDescent="0.2">
      <c r="A66" s="33">
        <v>2</v>
      </c>
      <c r="B66" s="34">
        <v>0</v>
      </c>
      <c r="C66" s="34">
        <v>4</v>
      </c>
      <c r="D66" s="1">
        <v>4</v>
      </c>
      <c r="E66" s="1">
        <v>18</v>
      </c>
      <c r="F66" s="1">
        <v>20</v>
      </c>
      <c r="G66" s="1" t="s">
        <v>191</v>
      </c>
      <c r="H66" s="36" t="s">
        <v>95</v>
      </c>
      <c r="I66" s="69">
        <v>58091217</v>
      </c>
      <c r="J66" s="69">
        <v>70000</v>
      </c>
      <c r="K66" s="69">
        <v>30413200</v>
      </c>
      <c r="L66" s="69">
        <v>70000</v>
      </c>
      <c r="M66" s="69">
        <v>30413200</v>
      </c>
      <c r="N66" s="69">
        <v>70000</v>
      </c>
      <c r="O66" s="69">
        <v>3619915</v>
      </c>
      <c r="P66" s="69">
        <v>70000</v>
      </c>
      <c r="Q66" s="69">
        <v>3619915</v>
      </c>
      <c r="R66" s="70">
        <f t="shared" si="3"/>
        <v>0.5235421389088819</v>
      </c>
      <c r="S66" s="71">
        <f t="shared" si="4"/>
        <v>6.231432541686982E-2</v>
      </c>
      <c r="T66" s="37"/>
    </row>
    <row r="67" spans="1:20" s="38" customFormat="1" ht="30" customHeight="1" x14ac:dyDescent="0.2">
      <c r="A67" s="33">
        <v>2</v>
      </c>
      <c r="B67" s="34">
        <v>0</v>
      </c>
      <c r="C67" s="34">
        <v>4</v>
      </c>
      <c r="D67" s="1">
        <v>4</v>
      </c>
      <c r="E67" s="1">
        <v>23</v>
      </c>
      <c r="F67" s="1">
        <v>20</v>
      </c>
      <c r="G67" s="1" t="s">
        <v>192</v>
      </c>
      <c r="H67" s="36" t="s">
        <v>96</v>
      </c>
      <c r="I67" s="69">
        <v>63527365</v>
      </c>
      <c r="J67" s="69">
        <v>2336709</v>
      </c>
      <c r="K67" s="69">
        <v>43267268</v>
      </c>
      <c r="L67" s="69">
        <v>2336709</v>
      </c>
      <c r="M67" s="69">
        <v>43267268</v>
      </c>
      <c r="N67" s="69">
        <v>2336709</v>
      </c>
      <c r="O67" s="69">
        <v>15480068</v>
      </c>
      <c r="P67" s="69">
        <v>2336709</v>
      </c>
      <c r="Q67" s="69">
        <v>15480068</v>
      </c>
      <c r="R67" s="70">
        <f t="shared" si="3"/>
        <v>0.68108079093159302</v>
      </c>
      <c r="S67" s="71">
        <f t="shared" si="4"/>
        <v>0.24367558767784561</v>
      </c>
      <c r="T67" s="37"/>
    </row>
    <row r="68" spans="1:20" s="31" customFormat="1" ht="30" customHeight="1" x14ac:dyDescent="0.2">
      <c r="A68" s="28">
        <v>2</v>
      </c>
      <c r="B68" s="29">
        <v>0</v>
      </c>
      <c r="C68" s="29">
        <v>4</v>
      </c>
      <c r="D68" s="39">
        <v>5</v>
      </c>
      <c r="E68" s="30"/>
      <c r="F68" s="30"/>
      <c r="G68" s="30"/>
      <c r="H68" s="32" t="s">
        <v>97</v>
      </c>
      <c r="I68" s="66">
        <f t="shared" ref="I68:Q68" si="30">SUM(I69:I76)</f>
        <v>1352333464</v>
      </c>
      <c r="J68" s="66">
        <f t="shared" si="30"/>
        <v>32469204</v>
      </c>
      <c r="K68" s="66">
        <f t="shared" si="30"/>
        <v>1198767905.5799999</v>
      </c>
      <c r="L68" s="66">
        <f t="shared" ref="L68" si="31">SUM(L69:L76)</f>
        <v>2848886</v>
      </c>
      <c r="M68" s="66">
        <f t="shared" si="30"/>
        <v>1147941261.5799999</v>
      </c>
      <c r="N68" s="66">
        <f t="shared" ref="N68:P68" si="32">SUM(N69:N76)</f>
        <v>47821657.870000005</v>
      </c>
      <c r="O68" s="66">
        <f t="shared" si="30"/>
        <v>811793877.13</v>
      </c>
      <c r="P68" s="66">
        <f t="shared" si="32"/>
        <v>47859009.870000005</v>
      </c>
      <c r="Q68" s="66">
        <f t="shared" si="30"/>
        <v>811793877.13</v>
      </c>
      <c r="R68" s="67">
        <f t="shared" si="3"/>
        <v>0.84885961350432126</v>
      </c>
      <c r="S68" s="68">
        <f t="shared" si="4"/>
        <v>0.60029119942712594</v>
      </c>
      <c r="T68" s="40"/>
    </row>
    <row r="69" spans="1:20" s="38" customFormat="1" ht="30" customHeight="1" x14ac:dyDescent="0.2">
      <c r="A69" s="33">
        <v>2</v>
      </c>
      <c r="B69" s="34">
        <v>0</v>
      </c>
      <c r="C69" s="34">
        <v>4</v>
      </c>
      <c r="D69" s="1">
        <v>5</v>
      </c>
      <c r="E69" s="1">
        <v>1</v>
      </c>
      <c r="F69" s="1">
        <v>20</v>
      </c>
      <c r="G69" s="1" t="s">
        <v>195</v>
      </c>
      <c r="H69" s="36" t="s">
        <v>98</v>
      </c>
      <c r="I69" s="69">
        <v>643321540</v>
      </c>
      <c r="J69" s="69">
        <v>8895902</v>
      </c>
      <c r="K69" s="69">
        <v>592019607</v>
      </c>
      <c r="L69" s="69">
        <v>0</v>
      </c>
      <c r="M69" s="69">
        <v>581921069</v>
      </c>
      <c r="N69" s="69">
        <v>1923317</v>
      </c>
      <c r="O69" s="69">
        <v>477345799.50999999</v>
      </c>
      <c r="P69" s="69">
        <v>1923317</v>
      </c>
      <c r="Q69" s="69">
        <v>477345799.50999999</v>
      </c>
      <c r="R69" s="70">
        <f t="shared" si="3"/>
        <v>0.90455710374628528</v>
      </c>
      <c r="S69" s="71">
        <f t="shared" si="4"/>
        <v>0.74200189148026974</v>
      </c>
      <c r="T69" s="37"/>
    </row>
    <row r="70" spans="1:20" s="38" customFormat="1" ht="30" customHeight="1" x14ac:dyDescent="0.2">
      <c r="A70" s="33">
        <v>2</v>
      </c>
      <c r="B70" s="34">
        <v>0</v>
      </c>
      <c r="C70" s="34">
        <v>4</v>
      </c>
      <c r="D70" s="1">
        <v>5</v>
      </c>
      <c r="E70" s="1">
        <v>2</v>
      </c>
      <c r="F70" s="1">
        <v>20</v>
      </c>
      <c r="G70" s="1" t="s">
        <v>196</v>
      </c>
      <c r="H70" s="36" t="s">
        <v>99</v>
      </c>
      <c r="I70" s="69">
        <v>139319875</v>
      </c>
      <c r="J70" s="69">
        <v>0</v>
      </c>
      <c r="K70" s="69">
        <v>81210473</v>
      </c>
      <c r="L70" s="69">
        <v>0</v>
      </c>
      <c r="M70" s="69">
        <v>81210473</v>
      </c>
      <c r="N70" s="69">
        <v>4133903.6</v>
      </c>
      <c r="O70" s="69">
        <v>12679725</v>
      </c>
      <c r="P70" s="69">
        <v>4133903.6</v>
      </c>
      <c r="Q70" s="69">
        <v>12679725</v>
      </c>
      <c r="R70" s="70">
        <f t="shared" si="3"/>
        <v>0.58290658816626129</v>
      </c>
      <c r="S70" s="71">
        <f t="shared" si="4"/>
        <v>9.1011601898149858E-2</v>
      </c>
      <c r="T70" s="37"/>
    </row>
    <row r="71" spans="1:20" s="38" customFormat="1" ht="30" customHeight="1" x14ac:dyDescent="0.2">
      <c r="A71" s="33">
        <v>2</v>
      </c>
      <c r="B71" s="34">
        <v>0</v>
      </c>
      <c r="C71" s="34">
        <v>4</v>
      </c>
      <c r="D71" s="1">
        <v>5</v>
      </c>
      <c r="E71" s="1">
        <v>5</v>
      </c>
      <c r="F71" s="1">
        <v>20</v>
      </c>
      <c r="G71" s="1" t="s">
        <v>197</v>
      </c>
      <c r="H71" s="36" t="s">
        <v>100</v>
      </c>
      <c r="I71" s="69">
        <v>0</v>
      </c>
      <c r="J71" s="69">
        <v>0</v>
      </c>
      <c r="K71" s="69">
        <v>0</v>
      </c>
      <c r="L71" s="69">
        <v>0</v>
      </c>
      <c r="M71" s="69">
        <v>0</v>
      </c>
      <c r="N71" s="69">
        <v>0</v>
      </c>
      <c r="O71" s="69">
        <v>0</v>
      </c>
      <c r="P71" s="69">
        <v>0</v>
      </c>
      <c r="Q71" s="69">
        <v>0</v>
      </c>
      <c r="R71" s="70">
        <f t="shared" si="3"/>
        <v>0</v>
      </c>
      <c r="S71" s="71">
        <f t="shared" si="4"/>
        <v>0</v>
      </c>
      <c r="T71" s="37"/>
    </row>
    <row r="72" spans="1:20" s="38" customFormat="1" ht="30" customHeight="1" x14ac:dyDescent="0.2">
      <c r="A72" s="33">
        <v>2</v>
      </c>
      <c r="B72" s="34">
        <v>0</v>
      </c>
      <c r="C72" s="34">
        <v>4</v>
      </c>
      <c r="D72" s="1">
        <v>5</v>
      </c>
      <c r="E72" s="1">
        <v>6</v>
      </c>
      <c r="F72" s="1">
        <v>20</v>
      </c>
      <c r="G72" s="1" t="s">
        <v>198</v>
      </c>
      <c r="H72" s="36" t="s">
        <v>101</v>
      </c>
      <c r="I72" s="69">
        <v>39045608</v>
      </c>
      <c r="J72" s="69">
        <v>0</v>
      </c>
      <c r="K72" s="69">
        <v>19882983</v>
      </c>
      <c r="L72" s="69">
        <v>0</v>
      </c>
      <c r="M72" s="69">
        <v>19882983</v>
      </c>
      <c r="N72" s="69">
        <v>144072</v>
      </c>
      <c r="O72" s="69">
        <v>1179239</v>
      </c>
      <c r="P72" s="69">
        <v>181424</v>
      </c>
      <c r="Q72" s="69">
        <v>1179239</v>
      </c>
      <c r="R72" s="70">
        <f t="shared" si="3"/>
        <v>0.50922457142939104</v>
      </c>
      <c r="S72" s="71">
        <f t="shared" si="4"/>
        <v>3.0201578625693316E-2</v>
      </c>
      <c r="T72" s="37"/>
    </row>
    <row r="73" spans="1:20" s="38" customFormat="1" ht="30" customHeight="1" x14ac:dyDescent="0.2">
      <c r="A73" s="33">
        <v>2</v>
      </c>
      <c r="B73" s="34">
        <v>0</v>
      </c>
      <c r="C73" s="34">
        <v>4</v>
      </c>
      <c r="D73" s="1">
        <v>5</v>
      </c>
      <c r="E73" s="1">
        <v>8</v>
      </c>
      <c r="F73" s="1">
        <v>20</v>
      </c>
      <c r="G73" s="1" t="s">
        <v>199</v>
      </c>
      <c r="H73" s="36" t="s">
        <v>102</v>
      </c>
      <c r="I73" s="69">
        <v>124945948</v>
      </c>
      <c r="J73" s="69">
        <v>0</v>
      </c>
      <c r="K73" s="69">
        <v>123818496</v>
      </c>
      <c r="L73" s="69">
        <v>0</v>
      </c>
      <c r="M73" s="69">
        <v>118648324</v>
      </c>
      <c r="N73" s="69">
        <v>10430887</v>
      </c>
      <c r="O73" s="69">
        <v>73016210</v>
      </c>
      <c r="P73" s="69">
        <v>10430887</v>
      </c>
      <c r="Q73" s="69">
        <v>73016210</v>
      </c>
      <c r="R73" s="70">
        <f t="shared" si="3"/>
        <v>0.94959721302846889</v>
      </c>
      <c r="S73" s="71">
        <f t="shared" si="4"/>
        <v>0.58438237628962564</v>
      </c>
      <c r="T73" s="37"/>
    </row>
    <row r="74" spans="1:20" s="38" customFormat="1" ht="30" customHeight="1" x14ac:dyDescent="0.2">
      <c r="A74" s="33">
        <v>2</v>
      </c>
      <c r="B74" s="34">
        <v>0</v>
      </c>
      <c r="C74" s="34">
        <v>4</v>
      </c>
      <c r="D74" s="1">
        <v>5</v>
      </c>
      <c r="E74" s="1">
        <v>9</v>
      </c>
      <c r="F74" s="1">
        <v>20</v>
      </c>
      <c r="G74" s="1" t="s">
        <v>200</v>
      </c>
      <c r="H74" s="36" t="s">
        <v>103</v>
      </c>
      <c r="I74" s="69">
        <v>62472974</v>
      </c>
      <c r="J74" s="69">
        <v>2758886</v>
      </c>
      <c r="K74" s="69">
        <v>59630613</v>
      </c>
      <c r="L74" s="69">
        <v>2758886</v>
      </c>
      <c r="M74" s="69">
        <v>56362346</v>
      </c>
      <c r="N74" s="69">
        <v>5823182</v>
      </c>
      <c r="O74" s="69">
        <v>42956953</v>
      </c>
      <c r="P74" s="69">
        <v>5823182</v>
      </c>
      <c r="Q74" s="69">
        <v>42956953</v>
      </c>
      <c r="R74" s="70">
        <f t="shared" ref="R74:R143" si="33">IFERROR((M74/I74),0)</f>
        <v>0.90218765637762022</v>
      </c>
      <c r="S74" s="71">
        <f t="shared" ref="S74:S143" si="34">IFERROR((O74/I74),0)</f>
        <v>0.68760858095214095</v>
      </c>
      <c r="T74" s="37"/>
    </row>
    <row r="75" spans="1:20" s="38" customFormat="1" ht="30" customHeight="1" x14ac:dyDescent="0.2">
      <c r="A75" s="33">
        <v>2</v>
      </c>
      <c r="B75" s="34">
        <v>0</v>
      </c>
      <c r="C75" s="34">
        <v>4</v>
      </c>
      <c r="D75" s="1">
        <v>5</v>
      </c>
      <c r="E75" s="1">
        <v>10</v>
      </c>
      <c r="F75" s="1">
        <v>20</v>
      </c>
      <c r="G75" s="1" t="s">
        <v>201</v>
      </c>
      <c r="H75" s="36" t="s">
        <v>104</v>
      </c>
      <c r="I75" s="69">
        <v>319800154</v>
      </c>
      <c r="J75" s="69">
        <v>20724416</v>
      </c>
      <c r="K75" s="69">
        <v>319800153.57999998</v>
      </c>
      <c r="L75" s="69">
        <v>0</v>
      </c>
      <c r="M75" s="69">
        <v>287510486.57999998</v>
      </c>
      <c r="N75" s="69">
        <v>25276296.27</v>
      </c>
      <c r="O75" s="69">
        <v>202210370.62</v>
      </c>
      <c r="P75" s="69">
        <v>25276296.27</v>
      </c>
      <c r="Q75" s="69">
        <v>202210370.62</v>
      </c>
      <c r="R75" s="70">
        <f t="shared" si="33"/>
        <v>0.89903173273643888</v>
      </c>
      <c r="S75" s="71">
        <f t="shared" si="34"/>
        <v>0.63230229282503725</v>
      </c>
      <c r="T75" s="37"/>
    </row>
    <row r="76" spans="1:20" s="38" customFormat="1" ht="30" customHeight="1" x14ac:dyDescent="0.2">
      <c r="A76" s="33">
        <v>2</v>
      </c>
      <c r="B76" s="34">
        <v>0</v>
      </c>
      <c r="C76" s="34">
        <v>4</v>
      </c>
      <c r="D76" s="1">
        <v>5</v>
      </c>
      <c r="E76" s="1">
        <v>12</v>
      </c>
      <c r="F76" s="1">
        <v>20</v>
      </c>
      <c r="G76" s="1" t="s">
        <v>202</v>
      </c>
      <c r="H76" s="36" t="s">
        <v>105</v>
      </c>
      <c r="I76" s="69">
        <v>23427365</v>
      </c>
      <c r="J76" s="69">
        <v>90000</v>
      </c>
      <c r="K76" s="69">
        <v>2405580</v>
      </c>
      <c r="L76" s="69">
        <v>90000</v>
      </c>
      <c r="M76" s="69">
        <v>2405580</v>
      </c>
      <c r="N76" s="69">
        <v>90000</v>
      </c>
      <c r="O76" s="69">
        <v>2405580</v>
      </c>
      <c r="P76" s="69">
        <v>90000</v>
      </c>
      <c r="Q76" s="69">
        <v>2405580</v>
      </c>
      <c r="R76" s="70">
        <f t="shared" si="33"/>
        <v>0.10268248264369467</v>
      </c>
      <c r="S76" s="71">
        <f t="shared" si="34"/>
        <v>0.10268248264369467</v>
      </c>
      <c r="T76" s="37"/>
    </row>
    <row r="77" spans="1:20" s="31" customFormat="1" ht="30" customHeight="1" x14ac:dyDescent="0.2">
      <c r="A77" s="28">
        <v>2</v>
      </c>
      <c r="B77" s="29">
        <v>0</v>
      </c>
      <c r="C77" s="29">
        <v>4</v>
      </c>
      <c r="D77" s="39">
        <v>6</v>
      </c>
      <c r="E77" s="30"/>
      <c r="F77" s="30"/>
      <c r="G77" s="30"/>
      <c r="H77" s="32" t="s">
        <v>106</v>
      </c>
      <c r="I77" s="66">
        <f t="shared" ref="I77:J77" si="35">SUM(I78:I82)</f>
        <v>308036486</v>
      </c>
      <c r="J77" s="66">
        <f t="shared" si="35"/>
        <v>642600</v>
      </c>
      <c r="K77" s="66">
        <f t="shared" ref="K77:Q77" si="36">SUM(K78:K82)</f>
        <v>269244676</v>
      </c>
      <c r="L77" s="66">
        <f t="shared" ref="L77" si="37">SUM(L78:L82)</f>
        <v>642600</v>
      </c>
      <c r="M77" s="66">
        <f t="shared" si="36"/>
        <v>269244676</v>
      </c>
      <c r="N77" s="66">
        <f t="shared" ref="N77:P77" si="38">SUM(N78:N82)</f>
        <v>642600</v>
      </c>
      <c r="O77" s="66">
        <f t="shared" si="36"/>
        <v>133759587</v>
      </c>
      <c r="P77" s="66">
        <f t="shared" si="38"/>
        <v>642600</v>
      </c>
      <c r="Q77" s="66">
        <f t="shared" si="36"/>
        <v>133759587</v>
      </c>
      <c r="R77" s="67">
        <f t="shared" si="33"/>
        <v>0.87406748303186399</v>
      </c>
      <c r="S77" s="68">
        <f t="shared" si="34"/>
        <v>0.43423293369214711</v>
      </c>
      <c r="T77" s="40"/>
    </row>
    <row r="78" spans="1:20" s="38" customFormat="1" ht="30" customHeight="1" x14ac:dyDescent="0.2">
      <c r="A78" s="33">
        <v>2</v>
      </c>
      <c r="B78" s="34">
        <v>0</v>
      </c>
      <c r="C78" s="34">
        <v>4</v>
      </c>
      <c r="D78" s="1">
        <v>6</v>
      </c>
      <c r="E78" s="1">
        <v>2</v>
      </c>
      <c r="F78" s="1">
        <v>20</v>
      </c>
      <c r="G78" s="1" t="s">
        <v>203</v>
      </c>
      <c r="H78" s="36" t="s">
        <v>107</v>
      </c>
      <c r="I78" s="69">
        <v>276800000</v>
      </c>
      <c r="J78" s="69">
        <v>15400</v>
      </c>
      <c r="K78" s="69">
        <v>263306676</v>
      </c>
      <c r="L78" s="69">
        <v>15400</v>
      </c>
      <c r="M78" s="69">
        <v>263306676</v>
      </c>
      <c r="N78" s="69">
        <v>15400</v>
      </c>
      <c r="O78" s="69">
        <v>127821587</v>
      </c>
      <c r="P78" s="69">
        <v>15400</v>
      </c>
      <c r="Q78" s="69">
        <v>127821587</v>
      </c>
      <c r="R78" s="70">
        <f t="shared" si="33"/>
        <v>0.95125244219653182</v>
      </c>
      <c r="S78" s="71">
        <f t="shared" si="34"/>
        <v>0.46178319002890172</v>
      </c>
      <c r="T78" s="37"/>
    </row>
    <row r="79" spans="1:20" s="38" customFormat="1" ht="30" customHeight="1" x14ac:dyDescent="0.2">
      <c r="A79" s="33">
        <v>2</v>
      </c>
      <c r="B79" s="34">
        <v>0</v>
      </c>
      <c r="C79" s="34">
        <v>4</v>
      </c>
      <c r="D79" s="1">
        <v>6</v>
      </c>
      <c r="E79" s="1">
        <v>3</v>
      </c>
      <c r="F79" s="1">
        <v>20</v>
      </c>
      <c r="G79" s="1" t="s">
        <v>204</v>
      </c>
      <c r="H79" s="36" t="s">
        <v>108</v>
      </c>
      <c r="I79" s="69">
        <v>7809121</v>
      </c>
      <c r="J79" s="69">
        <v>0</v>
      </c>
      <c r="K79" s="69">
        <v>1800000</v>
      </c>
      <c r="L79" s="69">
        <v>0</v>
      </c>
      <c r="M79" s="69">
        <v>1800000</v>
      </c>
      <c r="N79" s="69">
        <v>0</v>
      </c>
      <c r="O79" s="69">
        <v>1800000</v>
      </c>
      <c r="P79" s="69">
        <v>0</v>
      </c>
      <c r="Q79" s="69">
        <v>1800000</v>
      </c>
      <c r="R79" s="70">
        <f t="shared" si="33"/>
        <v>0.23049969388360098</v>
      </c>
      <c r="S79" s="71">
        <f t="shared" si="34"/>
        <v>0.23049969388360098</v>
      </c>
      <c r="T79" s="37"/>
    </row>
    <row r="80" spans="1:20" s="38" customFormat="1" ht="30" customHeight="1" x14ac:dyDescent="0.2">
      <c r="A80" s="33">
        <v>2</v>
      </c>
      <c r="B80" s="34">
        <v>0</v>
      </c>
      <c r="C80" s="34">
        <v>4</v>
      </c>
      <c r="D80" s="1">
        <v>6</v>
      </c>
      <c r="E80" s="1">
        <v>5</v>
      </c>
      <c r="F80" s="1">
        <v>20</v>
      </c>
      <c r="G80" s="1" t="s">
        <v>205</v>
      </c>
      <c r="H80" s="36" t="s">
        <v>109</v>
      </c>
      <c r="I80" s="69"/>
      <c r="J80" s="69">
        <v>0</v>
      </c>
      <c r="K80" s="69"/>
      <c r="L80" s="69"/>
      <c r="M80" s="69">
        <v>0</v>
      </c>
      <c r="N80" s="69"/>
      <c r="O80" s="69">
        <v>0</v>
      </c>
      <c r="P80" s="69"/>
      <c r="Q80" s="69"/>
      <c r="R80" s="70">
        <f t="shared" si="33"/>
        <v>0</v>
      </c>
      <c r="S80" s="71">
        <f t="shared" si="34"/>
        <v>0</v>
      </c>
      <c r="T80" s="37"/>
    </row>
    <row r="81" spans="1:20" s="38" customFormat="1" ht="30" customHeight="1" x14ac:dyDescent="0.2">
      <c r="A81" s="33">
        <v>2</v>
      </c>
      <c r="B81" s="34">
        <v>0</v>
      </c>
      <c r="C81" s="34">
        <v>4</v>
      </c>
      <c r="D81" s="1">
        <v>6</v>
      </c>
      <c r="E81" s="1">
        <v>7</v>
      </c>
      <c r="F81" s="1">
        <v>20</v>
      </c>
      <c r="G81" s="1" t="s">
        <v>206</v>
      </c>
      <c r="H81" s="36" t="s">
        <v>110</v>
      </c>
      <c r="I81" s="69">
        <v>23427365</v>
      </c>
      <c r="J81" s="69">
        <v>627200</v>
      </c>
      <c r="K81" s="69">
        <v>4138000</v>
      </c>
      <c r="L81" s="69">
        <v>627200</v>
      </c>
      <c r="M81" s="69">
        <v>4138000</v>
      </c>
      <c r="N81" s="69">
        <v>627200</v>
      </c>
      <c r="O81" s="69">
        <v>4138000</v>
      </c>
      <c r="P81" s="69">
        <v>627200</v>
      </c>
      <c r="Q81" s="69">
        <v>4138000</v>
      </c>
      <c r="R81" s="70">
        <f t="shared" si="33"/>
        <v>0.17663104664139564</v>
      </c>
      <c r="S81" s="71">
        <f t="shared" si="34"/>
        <v>0.17663104664139564</v>
      </c>
      <c r="T81" s="37"/>
    </row>
    <row r="82" spans="1:20" s="38" customFormat="1" ht="30" customHeight="1" x14ac:dyDescent="0.2">
      <c r="A82" s="33">
        <v>2</v>
      </c>
      <c r="B82" s="34">
        <v>0</v>
      </c>
      <c r="C82" s="34">
        <v>4</v>
      </c>
      <c r="D82" s="1">
        <v>6</v>
      </c>
      <c r="E82" s="1">
        <v>8</v>
      </c>
      <c r="F82" s="1">
        <v>20</v>
      </c>
      <c r="G82" s="1" t="s">
        <v>207</v>
      </c>
      <c r="H82" s="36" t="s">
        <v>111</v>
      </c>
      <c r="I82" s="69"/>
      <c r="J82" s="69"/>
      <c r="K82" s="69"/>
      <c r="L82" s="69"/>
      <c r="M82" s="69">
        <v>0</v>
      </c>
      <c r="N82" s="69"/>
      <c r="O82" s="69">
        <v>0</v>
      </c>
      <c r="P82" s="69"/>
      <c r="Q82" s="69"/>
      <c r="R82" s="70">
        <f t="shared" si="33"/>
        <v>0</v>
      </c>
      <c r="S82" s="71">
        <f t="shared" si="34"/>
        <v>0</v>
      </c>
      <c r="T82" s="37"/>
    </row>
    <row r="83" spans="1:20" s="31" customFormat="1" ht="30" customHeight="1" x14ac:dyDescent="0.2">
      <c r="A83" s="28">
        <v>2</v>
      </c>
      <c r="B83" s="29">
        <v>0</v>
      </c>
      <c r="C83" s="29">
        <v>4</v>
      </c>
      <c r="D83" s="39">
        <v>7</v>
      </c>
      <c r="E83" s="30"/>
      <c r="F83" s="30"/>
      <c r="G83" s="30"/>
      <c r="H83" s="32" t="s">
        <v>112</v>
      </c>
      <c r="I83" s="66">
        <f>SUM(I84:I85)</f>
        <v>34427365</v>
      </c>
      <c r="J83" s="66">
        <f t="shared" ref="J83:Q83" si="39">SUM(J84:J85)</f>
        <v>0</v>
      </c>
      <c r="K83" s="66">
        <f t="shared" si="39"/>
        <v>33937266</v>
      </c>
      <c r="L83" s="66">
        <f t="shared" ref="L83" si="40">SUM(L84:L85)</f>
        <v>4549200</v>
      </c>
      <c r="M83" s="66">
        <f t="shared" si="39"/>
        <v>16817400</v>
      </c>
      <c r="N83" s="66">
        <f t="shared" ref="N83:P83" si="41">SUM(N84:N85)</f>
        <v>0</v>
      </c>
      <c r="O83" s="66">
        <f t="shared" si="39"/>
        <v>12268200</v>
      </c>
      <c r="P83" s="66">
        <f t="shared" si="41"/>
        <v>10510000</v>
      </c>
      <c r="Q83" s="66">
        <f t="shared" si="39"/>
        <v>12268200</v>
      </c>
      <c r="R83" s="67">
        <f t="shared" si="33"/>
        <v>0.48848931656547051</v>
      </c>
      <c r="S83" s="68">
        <f t="shared" si="34"/>
        <v>0.35635024638104018</v>
      </c>
      <c r="T83" s="40"/>
    </row>
    <row r="84" spans="1:20" s="38" customFormat="1" ht="30" customHeight="1" x14ac:dyDescent="0.2">
      <c r="A84" s="33">
        <v>2</v>
      </c>
      <c r="B84" s="34">
        <v>0</v>
      </c>
      <c r="C84" s="34">
        <v>4</v>
      </c>
      <c r="D84" s="1">
        <v>7</v>
      </c>
      <c r="E84" s="1">
        <v>5</v>
      </c>
      <c r="F84" s="1">
        <v>20</v>
      </c>
      <c r="G84" s="1" t="s">
        <v>208</v>
      </c>
      <c r="H84" s="36" t="s">
        <v>113</v>
      </c>
      <c r="I84" s="69">
        <v>11000000</v>
      </c>
      <c r="J84" s="69">
        <v>0</v>
      </c>
      <c r="K84" s="69">
        <v>10510000</v>
      </c>
      <c r="L84" s="69">
        <v>0</v>
      </c>
      <c r="M84" s="69">
        <v>10510000</v>
      </c>
      <c r="N84" s="69">
        <v>0</v>
      </c>
      <c r="O84" s="69">
        <v>10510000</v>
      </c>
      <c r="P84" s="69">
        <v>10510000</v>
      </c>
      <c r="Q84" s="69">
        <v>10510000</v>
      </c>
      <c r="R84" s="70">
        <f t="shared" si="33"/>
        <v>0.95545454545454545</v>
      </c>
      <c r="S84" s="71">
        <f t="shared" si="34"/>
        <v>0.95545454545454545</v>
      </c>
      <c r="T84" s="37"/>
    </row>
    <row r="85" spans="1:20" s="38" customFormat="1" ht="30" customHeight="1" x14ac:dyDescent="0.2">
      <c r="A85" s="33">
        <v>2</v>
      </c>
      <c r="B85" s="34">
        <v>0</v>
      </c>
      <c r="C85" s="34">
        <v>4</v>
      </c>
      <c r="D85" s="1">
        <v>7</v>
      </c>
      <c r="E85" s="1">
        <v>6</v>
      </c>
      <c r="F85" s="1">
        <v>20</v>
      </c>
      <c r="G85" s="1" t="s">
        <v>209</v>
      </c>
      <c r="H85" s="36" t="s">
        <v>114</v>
      </c>
      <c r="I85" s="69">
        <v>23427365</v>
      </c>
      <c r="J85" s="69">
        <v>0</v>
      </c>
      <c r="K85" s="69">
        <v>23427266</v>
      </c>
      <c r="L85" s="69">
        <v>4549200</v>
      </c>
      <c r="M85" s="69">
        <v>6307400</v>
      </c>
      <c r="N85" s="69">
        <v>0</v>
      </c>
      <c r="O85" s="69">
        <v>1758200</v>
      </c>
      <c r="P85" s="69">
        <v>0</v>
      </c>
      <c r="Q85" s="69">
        <v>1758200</v>
      </c>
      <c r="R85" s="70">
        <f t="shared" si="33"/>
        <v>0.26923215649732696</v>
      </c>
      <c r="S85" s="71">
        <f t="shared" si="34"/>
        <v>7.504898651640933E-2</v>
      </c>
      <c r="T85" s="37"/>
    </row>
    <row r="86" spans="1:20" s="31" customFormat="1" ht="30" customHeight="1" x14ac:dyDescent="0.2">
      <c r="A86" s="28">
        <v>2</v>
      </c>
      <c r="B86" s="29">
        <v>0</v>
      </c>
      <c r="C86" s="29">
        <v>4</v>
      </c>
      <c r="D86" s="39">
        <v>8</v>
      </c>
      <c r="E86" s="30"/>
      <c r="F86" s="30"/>
      <c r="G86" s="30"/>
      <c r="H86" s="32" t="s">
        <v>115</v>
      </c>
      <c r="I86" s="66">
        <f t="shared" ref="I86:Q86" si="42">SUM(I87:I91)</f>
        <v>568975348</v>
      </c>
      <c r="J86" s="66">
        <f t="shared" si="42"/>
        <v>152000000</v>
      </c>
      <c r="K86" s="66">
        <f t="shared" si="42"/>
        <v>568738861</v>
      </c>
      <c r="L86" s="66">
        <f t="shared" ref="L86" si="43">SUM(L87:L91)</f>
        <v>152000000</v>
      </c>
      <c r="M86" s="66">
        <f t="shared" si="42"/>
        <v>563738861</v>
      </c>
      <c r="N86" s="66">
        <f t="shared" ref="N86:P86" si="44">SUM(N87:N91)</f>
        <v>47008832</v>
      </c>
      <c r="O86" s="66">
        <f t="shared" si="42"/>
        <v>383750688</v>
      </c>
      <c r="P86" s="66">
        <f t="shared" si="44"/>
        <v>47008832</v>
      </c>
      <c r="Q86" s="66">
        <f t="shared" si="42"/>
        <v>383750688</v>
      </c>
      <c r="R86" s="67">
        <f t="shared" si="33"/>
        <v>0.99079663641244431</v>
      </c>
      <c r="S86" s="68">
        <f t="shared" si="34"/>
        <v>0.67445925267046891</v>
      </c>
      <c r="T86" s="40"/>
    </row>
    <row r="87" spans="1:20" s="38" customFormat="1" ht="30" customHeight="1" x14ac:dyDescent="0.2">
      <c r="A87" s="33">
        <v>2</v>
      </c>
      <c r="B87" s="34">
        <v>0</v>
      </c>
      <c r="C87" s="34">
        <v>4</v>
      </c>
      <c r="D87" s="1">
        <v>8</v>
      </c>
      <c r="E87" s="1">
        <v>1</v>
      </c>
      <c r="F87" s="1">
        <v>20</v>
      </c>
      <c r="G87" s="1" t="s">
        <v>210</v>
      </c>
      <c r="H87" s="36" t="s">
        <v>116</v>
      </c>
      <c r="I87" s="69">
        <v>31236487</v>
      </c>
      <c r="J87" s="69">
        <v>0</v>
      </c>
      <c r="K87" s="69">
        <v>31000000</v>
      </c>
      <c r="L87" s="69">
        <v>0</v>
      </c>
      <c r="M87" s="69">
        <v>31000000</v>
      </c>
      <c r="N87" s="69">
        <v>1674698</v>
      </c>
      <c r="O87" s="69">
        <v>17072888</v>
      </c>
      <c r="P87" s="69">
        <v>1674698</v>
      </c>
      <c r="Q87" s="69">
        <v>17072888</v>
      </c>
      <c r="R87" s="70">
        <f t="shared" si="33"/>
        <v>0.99242914223997081</v>
      </c>
      <c r="S87" s="71">
        <f t="shared" si="34"/>
        <v>0.54656876107739005</v>
      </c>
      <c r="T87" s="37"/>
    </row>
    <row r="88" spans="1:20" s="38" customFormat="1" ht="30" customHeight="1" x14ac:dyDescent="0.2">
      <c r="A88" s="33">
        <v>2</v>
      </c>
      <c r="B88" s="34">
        <v>0</v>
      </c>
      <c r="C88" s="34">
        <v>4</v>
      </c>
      <c r="D88" s="1">
        <v>8</v>
      </c>
      <c r="E88" s="1">
        <v>2</v>
      </c>
      <c r="F88" s="1">
        <v>20</v>
      </c>
      <c r="G88" s="1" t="s">
        <v>211</v>
      </c>
      <c r="H88" s="36" t="s">
        <v>117</v>
      </c>
      <c r="I88" s="69">
        <v>446838523</v>
      </c>
      <c r="J88" s="69">
        <v>152000000</v>
      </c>
      <c r="K88" s="69">
        <v>446838523</v>
      </c>
      <c r="L88" s="69">
        <v>152000000</v>
      </c>
      <c r="M88" s="69">
        <v>446838523</v>
      </c>
      <c r="N88" s="69">
        <v>39928440</v>
      </c>
      <c r="O88" s="69">
        <v>315035240</v>
      </c>
      <c r="P88" s="69">
        <v>39928440</v>
      </c>
      <c r="Q88" s="69">
        <v>315035240</v>
      </c>
      <c r="R88" s="70">
        <f t="shared" si="33"/>
        <v>1</v>
      </c>
      <c r="S88" s="71">
        <f t="shared" si="34"/>
        <v>0.70503151314015067</v>
      </c>
      <c r="T88" s="37"/>
    </row>
    <row r="89" spans="1:20" s="38" customFormat="1" ht="30" customHeight="1" x14ac:dyDescent="0.2">
      <c r="A89" s="33" t="s">
        <v>245</v>
      </c>
      <c r="B89" s="34">
        <v>0</v>
      </c>
      <c r="C89" s="34">
        <v>4</v>
      </c>
      <c r="D89" s="1">
        <v>8</v>
      </c>
      <c r="E89" s="1">
        <v>3</v>
      </c>
      <c r="F89" s="1">
        <v>20</v>
      </c>
      <c r="G89" s="1"/>
      <c r="H89" s="36" t="s">
        <v>246</v>
      </c>
      <c r="I89" s="69">
        <v>0</v>
      </c>
      <c r="J89" s="69">
        <v>0</v>
      </c>
      <c r="K89" s="69">
        <v>0</v>
      </c>
      <c r="L89" s="69">
        <v>0</v>
      </c>
      <c r="M89" s="69">
        <v>0</v>
      </c>
      <c r="N89" s="69">
        <v>0</v>
      </c>
      <c r="O89" s="69">
        <v>0</v>
      </c>
      <c r="P89" s="69">
        <v>0</v>
      </c>
      <c r="Q89" s="69">
        <v>0</v>
      </c>
      <c r="R89" s="70">
        <f t="shared" si="33"/>
        <v>0</v>
      </c>
      <c r="S89" s="71">
        <f t="shared" si="34"/>
        <v>0</v>
      </c>
      <c r="T89" s="37"/>
    </row>
    <row r="90" spans="1:20" s="38" customFormat="1" ht="30" customHeight="1" x14ac:dyDescent="0.2">
      <c r="A90" s="33">
        <v>2</v>
      </c>
      <c r="B90" s="34">
        <v>0</v>
      </c>
      <c r="C90" s="34">
        <v>4</v>
      </c>
      <c r="D90" s="1">
        <v>8</v>
      </c>
      <c r="E90" s="1">
        <v>5</v>
      </c>
      <c r="F90" s="1">
        <v>20</v>
      </c>
      <c r="G90" s="1" t="s">
        <v>212</v>
      </c>
      <c r="H90" s="36" t="s">
        <v>118</v>
      </c>
      <c r="I90" s="69">
        <v>44045608</v>
      </c>
      <c r="J90" s="69">
        <v>0</v>
      </c>
      <c r="K90" s="69">
        <v>44045608</v>
      </c>
      <c r="L90" s="69">
        <v>0</v>
      </c>
      <c r="M90" s="69">
        <v>39045608</v>
      </c>
      <c r="N90" s="69">
        <v>1409515</v>
      </c>
      <c r="O90" s="69">
        <v>15198658</v>
      </c>
      <c r="P90" s="69">
        <v>1409515</v>
      </c>
      <c r="Q90" s="69">
        <v>15198658</v>
      </c>
      <c r="R90" s="70">
        <f t="shared" si="33"/>
        <v>0.88648130365234146</v>
      </c>
      <c r="S90" s="71">
        <f t="shared" si="34"/>
        <v>0.34506636847878225</v>
      </c>
      <c r="T90" s="37"/>
    </row>
    <row r="91" spans="1:20" s="38" customFormat="1" ht="30" customHeight="1" x14ac:dyDescent="0.2">
      <c r="A91" s="33">
        <v>2</v>
      </c>
      <c r="B91" s="34">
        <v>0</v>
      </c>
      <c r="C91" s="34">
        <v>4</v>
      </c>
      <c r="D91" s="1">
        <v>8</v>
      </c>
      <c r="E91" s="1">
        <v>6</v>
      </c>
      <c r="F91" s="1">
        <v>20</v>
      </c>
      <c r="G91" s="1" t="s">
        <v>213</v>
      </c>
      <c r="H91" s="36" t="s">
        <v>119</v>
      </c>
      <c r="I91" s="69">
        <v>46854730</v>
      </c>
      <c r="J91" s="69">
        <v>0</v>
      </c>
      <c r="K91" s="69">
        <v>46854730</v>
      </c>
      <c r="L91" s="69">
        <v>0</v>
      </c>
      <c r="M91" s="69">
        <v>46854730</v>
      </c>
      <c r="N91" s="69">
        <v>3996179</v>
      </c>
      <c r="O91" s="69">
        <v>36443902</v>
      </c>
      <c r="P91" s="69">
        <v>3996179</v>
      </c>
      <c r="Q91" s="69">
        <v>36443902</v>
      </c>
      <c r="R91" s="70">
        <f t="shared" si="33"/>
        <v>1</v>
      </c>
      <c r="S91" s="71">
        <f t="shared" si="34"/>
        <v>0.77780625349884636</v>
      </c>
      <c r="T91" s="37"/>
    </row>
    <row r="92" spans="1:20" s="31" customFormat="1" ht="30" customHeight="1" x14ac:dyDescent="0.2">
      <c r="A92" s="28">
        <v>2</v>
      </c>
      <c r="B92" s="29">
        <v>0</v>
      </c>
      <c r="C92" s="29">
        <v>4</v>
      </c>
      <c r="D92" s="39">
        <v>9</v>
      </c>
      <c r="E92" s="30"/>
      <c r="F92" s="30"/>
      <c r="G92" s="30"/>
      <c r="H92" s="32" t="s">
        <v>120</v>
      </c>
      <c r="I92" s="66">
        <f t="shared" ref="I92:Q92" si="45">SUM(I93:I94)</f>
        <v>973016589</v>
      </c>
      <c r="J92" s="66">
        <f t="shared" si="45"/>
        <v>0</v>
      </c>
      <c r="K92" s="66">
        <f t="shared" si="45"/>
        <v>0</v>
      </c>
      <c r="L92" s="66">
        <f t="shared" ref="L92" si="46">SUM(L93:L94)</f>
        <v>0</v>
      </c>
      <c r="M92" s="66">
        <f t="shared" si="45"/>
        <v>0</v>
      </c>
      <c r="N92" s="66">
        <f t="shared" ref="N92:P92" si="47">SUM(N93:N94)</f>
        <v>0</v>
      </c>
      <c r="O92" s="66">
        <f t="shared" si="45"/>
        <v>0</v>
      </c>
      <c r="P92" s="66">
        <f t="shared" si="47"/>
        <v>0</v>
      </c>
      <c r="Q92" s="66">
        <f t="shared" si="45"/>
        <v>0</v>
      </c>
      <c r="R92" s="67">
        <f t="shared" si="33"/>
        <v>0</v>
      </c>
      <c r="S92" s="68">
        <f t="shared" si="34"/>
        <v>0</v>
      </c>
      <c r="T92" s="37"/>
    </row>
    <row r="93" spans="1:20" s="38" customFormat="1" ht="30" customHeight="1" x14ac:dyDescent="0.2">
      <c r="A93" s="33">
        <v>2</v>
      </c>
      <c r="B93" s="34">
        <v>0</v>
      </c>
      <c r="C93" s="34">
        <v>4</v>
      </c>
      <c r="D93" s="1">
        <v>9</v>
      </c>
      <c r="E93" s="1">
        <v>5</v>
      </c>
      <c r="F93" s="1">
        <v>20</v>
      </c>
      <c r="G93" s="1" t="s">
        <v>214</v>
      </c>
      <c r="H93" s="36" t="s">
        <v>121</v>
      </c>
      <c r="I93" s="69">
        <v>171800696</v>
      </c>
      <c r="J93" s="69">
        <v>0</v>
      </c>
      <c r="K93" s="69">
        <v>0</v>
      </c>
      <c r="L93" s="69">
        <v>0</v>
      </c>
      <c r="M93" s="69">
        <v>0</v>
      </c>
      <c r="N93" s="69">
        <v>0</v>
      </c>
      <c r="O93" s="69">
        <v>0</v>
      </c>
      <c r="P93" s="69">
        <v>0</v>
      </c>
      <c r="Q93" s="69">
        <v>0</v>
      </c>
      <c r="R93" s="70">
        <f t="shared" si="33"/>
        <v>0</v>
      </c>
      <c r="S93" s="71">
        <f t="shared" si="34"/>
        <v>0</v>
      </c>
      <c r="T93" s="37"/>
    </row>
    <row r="94" spans="1:20" s="38" customFormat="1" ht="30" customHeight="1" x14ac:dyDescent="0.2">
      <c r="A94" s="33">
        <v>2</v>
      </c>
      <c r="B94" s="34">
        <v>0</v>
      </c>
      <c r="C94" s="34">
        <v>4</v>
      </c>
      <c r="D94" s="1">
        <v>9</v>
      </c>
      <c r="E94" s="1">
        <v>13</v>
      </c>
      <c r="F94" s="1">
        <v>20</v>
      </c>
      <c r="G94" s="1" t="s">
        <v>215</v>
      </c>
      <c r="H94" s="36" t="s">
        <v>122</v>
      </c>
      <c r="I94" s="69">
        <v>801215893</v>
      </c>
      <c r="J94" s="69">
        <v>0</v>
      </c>
      <c r="K94" s="69">
        <v>0</v>
      </c>
      <c r="L94" s="69">
        <v>0</v>
      </c>
      <c r="M94" s="69">
        <v>0</v>
      </c>
      <c r="N94" s="69">
        <v>0</v>
      </c>
      <c r="O94" s="69">
        <v>0</v>
      </c>
      <c r="P94" s="69">
        <v>0</v>
      </c>
      <c r="Q94" s="69">
        <v>0</v>
      </c>
      <c r="R94" s="70">
        <f t="shared" si="33"/>
        <v>0</v>
      </c>
      <c r="S94" s="71">
        <f t="shared" si="34"/>
        <v>0</v>
      </c>
      <c r="T94" s="37"/>
    </row>
    <row r="95" spans="1:20" s="31" customFormat="1" ht="30" customHeight="1" x14ac:dyDescent="0.2">
      <c r="A95" s="28">
        <v>2</v>
      </c>
      <c r="B95" s="29">
        <v>0</v>
      </c>
      <c r="C95" s="29">
        <v>4</v>
      </c>
      <c r="D95" s="39">
        <v>10</v>
      </c>
      <c r="E95" s="30"/>
      <c r="F95" s="30"/>
      <c r="G95" s="30"/>
      <c r="H95" s="32" t="s">
        <v>123</v>
      </c>
      <c r="I95" s="66">
        <f t="shared" ref="I95:Q95" si="48">SUM(I96:I97)</f>
        <v>2118244</v>
      </c>
      <c r="J95" s="66">
        <f t="shared" si="48"/>
        <v>0</v>
      </c>
      <c r="K95" s="66">
        <f t="shared" si="48"/>
        <v>2041020</v>
      </c>
      <c r="L95" s="66">
        <f t="shared" ref="L95" si="49">SUM(L96:L97)</f>
        <v>0</v>
      </c>
      <c r="M95" s="66">
        <f t="shared" si="48"/>
        <v>2041020</v>
      </c>
      <c r="N95" s="66">
        <f t="shared" ref="N95:P95" si="50">SUM(N96:N97)</f>
        <v>0</v>
      </c>
      <c r="O95" s="66">
        <f t="shared" si="48"/>
        <v>1632816</v>
      </c>
      <c r="P95" s="66">
        <f t="shared" si="50"/>
        <v>0</v>
      </c>
      <c r="Q95" s="66">
        <f t="shared" si="48"/>
        <v>1632816</v>
      </c>
      <c r="R95" s="67">
        <f t="shared" si="33"/>
        <v>0.96354338782500981</v>
      </c>
      <c r="S95" s="68">
        <f t="shared" si="34"/>
        <v>0.77083471026000783</v>
      </c>
      <c r="T95" s="40"/>
    </row>
    <row r="96" spans="1:20" s="38" customFormat="1" ht="30" customHeight="1" x14ac:dyDescent="0.2">
      <c r="A96" s="33">
        <v>2</v>
      </c>
      <c r="B96" s="34">
        <v>0</v>
      </c>
      <c r="C96" s="34">
        <v>4</v>
      </c>
      <c r="D96" s="1">
        <v>10</v>
      </c>
      <c r="E96" s="1">
        <v>1</v>
      </c>
      <c r="F96" s="1">
        <v>20</v>
      </c>
      <c r="G96" s="1" t="s">
        <v>179</v>
      </c>
      <c r="H96" s="36" t="s">
        <v>124</v>
      </c>
      <c r="I96" s="69">
        <v>2118244</v>
      </c>
      <c r="J96" s="69">
        <v>0</v>
      </c>
      <c r="K96" s="69">
        <v>2041020</v>
      </c>
      <c r="L96" s="69">
        <v>0</v>
      </c>
      <c r="M96" s="69">
        <v>2041020</v>
      </c>
      <c r="N96" s="69">
        <v>0</v>
      </c>
      <c r="O96" s="69">
        <v>1632816</v>
      </c>
      <c r="P96" s="69">
        <v>0</v>
      </c>
      <c r="Q96" s="69">
        <v>1632816</v>
      </c>
      <c r="R96" s="70">
        <f t="shared" si="33"/>
        <v>0.96354338782500981</v>
      </c>
      <c r="S96" s="71">
        <f t="shared" si="34"/>
        <v>0.77083471026000783</v>
      </c>
      <c r="T96" s="37"/>
    </row>
    <row r="97" spans="1:20" s="38" customFormat="1" ht="30" customHeight="1" x14ac:dyDescent="0.2">
      <c r="A97" s="33">
        <v>2</v>
      </c>
      <c r="B97" s="34">
        <v>0</v>
      </c>
      <c r="C97" s="34">
        <v>4</v>
      </c>
      <c r="D97" s="1">
        <v>10</v>
      </c>
      <c r="E97" s="1">
        <v>2</v>
      </c>
      <c r="F97" s="1">
        <v>20</v>
      </c>
      <c r="G97" s="1" t="s">
        <v>180</v>
      </c>
      <c r="H97" s="36" t="s">
        <v>125</v>
      </c>
      <c r="I97" s="69"/>
      <c r="J97" s="69"/>
      <c r="K97" s="69"/>
      <c r="L97" s="69"/>
      <c r="M97" s="69">
        <v>0</v>
      </c>
      <c r="N97" s="69"/>
      <c r="O97" s="69">
        <v>0</v>
      </c>
      <c r="P97" s="69"/>
      <c r="Q97" s="69"/>
      <c r="R97" s="70">
        <f t="shared" si="33"/>
        <v>0</v>
      </c>
      <c r="S97" s="71">
        <f t="shared" si="34"/>
        <v>0</v>
      </c>
      <c r="T97" s="37"/>
    </row>
    <row r="98" spans="1:20" s="31" customFormat="1" ht="30" customHeight="1" x14ac:dyDescent="0.2">
      <c r="A98" s="28">
        <v>2</v>
      </c>
      <c r="B98" s="29">
        <v>0</v>
      </c>
      <c r="C98" s="29">
        <v>4</v>
      </c>
      <c r="D98" s="39">
        <v>11</v>
      </c>
      <c r="E98" s="30"/>
      <c r="F98" s="30"/>
      <c r="G98" s="30"/>
      <c r="H98" s="32" t="s">
        <v>126</v>
      </c>
      <c r="I98" s="66">
        <f>SUM(I99:I100)</f>
        <v>146763042</v>
      </c>
      <c r="J98" s="66">
        <f t="shared" ref="J98:Q98" si="51">SUM(J99:J100)</f>
        <v>21817094</v>
      </c>
      <c r="K98" s="66">
        <f t="shared" si="51"/>
        <v>146763042</v>
      </c>
      <c r="L98" s="66">
        <f t="shared" ref="L98" si="52">SUM(L99:L100)</f>
        <v>11769348</v>
      </c>
      <c r="M98" s="66">
        <f t="shared" si="51"/>
        <v>134926803</v>
      </c>
      <c r="N98" s="66">
        <f t="shared" ref="N98:P98" si="53">SUM(N99:N100)</f>
        <v>6523461</v>
      </c>
      <c r="O98" s="66">
        <f t="shared" si="51"/>
        <v>111751302</v>
      </c>
      <c r="P98" s="66">
        <f t="shared" si="53"/>
        <v>7260613</v>
      </c>
      <c r="Q98" s="66">
        <f t="shared" si="51"/>
        <v>111430126</v>
      </c>
      <c r="R98" s="67">
        <f t="shared" si="33"/>
        <v>0.91935136503916293</v>
      </c>
      <c r="S98" s="68">
        <f t="shared" si="34"/>
        <v>0.76144034953977036</v>
      </c>
      <c r="T98" s="40"/>
    </row>
    <row r="99" spans="1:20" s="31" customFormat="1" ht="30" customHeight="1" x14ac:dyDescent="0.2">
      <c r="A99" s="33">
        <v>2</v>
      </c>
      <c r="B99" s="34">
        <v>0</v>
      </c>
      <c r="C99" s="34">
        <v>4</v>
      </c>
      <c r="D99" s="1">
        <v>11</v>
      </c>
      <c r="E99" s="1">
        <v>1</v>
      </c>
      <c r="F99" s="1">
        <v>20</v>
      </c>
      <c r="G99" s="1" t="s">
        <v>239</v>
      </c>
      <c r="H99" s="36" t="s">
        <v>240</v>
      </c>
      <c r="I99" s="69">
        <v>53359968</v>
      </c>
      <c r="J99" s="69">
        <v>0</v>
      </c>
      <c r="K99" s="69">
        <v>53359968</v>
      </c>
      <c r="L99" s="69">
        <v>0</v>
      </c>
      <c r="M99" s="69">
        <v>53359968</v>
      </c>
      <c r="N99" s="69">
        <v>0</v>
      </c>
      <c r="O99" s="69">
        <v>43222499</v>
      </c>
      <c r="P99" s="69">
        <v>0</v>
      </c>
      <c r="Q99" s="69">
        <v>43222499</v>
      </c>
      <c r="R99" s="70">
        <f t="shared" si="33"/>
        <v>1</v>
      </c>
      <c r="S99" s="71">
        <f t="shared" si="34"/>
        <v>0.81001733359360339</v>
      </c>
      <c r="T99" s="40"/>
    </row>
    <row r="100" spans="1:20" s="38" customFormat="1" ht="30" customHeight="1" x14ac:dyDescent="0.2">
      <c r="A100" s="33">
        <v>2</v>
      </c>
      <c r="B100" s="34">
        <v>0</v>
      </c>
      <c r="C100" s="34">
        <v>4</v>
      </c>
      <c r="D100" s="1">
        <v>11</v>
      </c>
      <c r="E100" s="1">
        <v>2</v>
      </c>
      <c r="F100" s="1">
        <v>20</v>
      </c>
      <c r="G100" s="1" t="s">
        <v>181</v>
      </c>
      <c r="H100" s="36" t="s">
        <v>127</v>
      </c>
      <c r="I100" s="69">
        <v>93403074</v>
      </c>
      <c r="J100" s="69">
        <v>21817094</v>
      </c>
      <c r="K100" s="69">
        <v>93403074</v>
      </c>
      <c r="L100" s="69">
        <v>11769348</v>
      </c>
      <c r="M100" s="69">
        <v>81566835</v>
      </c>
      <c r="N100" s="69">
        <v>6523461</v>
      </c>
      <c r="O100" s="69">
        <v>68528803</v>
      </c>
      <c r="P100" s="69">
        <v>7260613</v>
      </c>
      <c r="Q100" s="69">
        <v>68207627</v>
      </c>
      <c r="R100" s="70">
        <f t="shared" si="33"/>
        <v>0.87327784308255207</v>
      </c>
      <c r="S100" s="71">
        <f t="shared" si="34"/>
        <v>0.73368894689697262</v>
      </c>
      <c r="T100" s="37"/>
    </row>
    <row r="101" spans="1:20" s="31" customFormat="1" ht="30" customHeight="1" x14ac:dyDescent="0.2">
      <c r="A101" s="28">
        <v>2</v>
      </c>
      <c r="B101" s="29">
        <v>0</v>
      </c>
      <c r="C101" s="29">
        <v>4</v>
      </c>
      <c r="D101" s="39">
        <v>14</v>
      </c>
      <c r="E101" s="39"/>
      <c r="F101" s="39">
        <v>20</v>
      </c>
      <c r="G101" s="39" t="s">
        <v>254</v>
      </c>
      <c r="H101" s="32" t="s">
        <v>128</v>
      </c>
      <c r="I101" s="66">
        <v>12275340</v>
      </c>
      <c r="J101" s="66">
        <v>0</v>
      </c>
      <c r="K101" s="66">
        <v>12275340</v>
      </c>
      <c r="L101" s="66">
        <v>0</v>
      </c>
      <c r="M101" s="66">
        <v>12275340</v>
      </c>
      <c r="N101" s="66">
        <v>0</v>
      </c>
      <c r="O101" s="66">
        <v>12275340</v>
      </c>
      <c r="P101" s="66">
        <v>0</v>
      </c>
      <c r="Q101" s="66">
        <v>12275340</v>
      </c>
      <c r="R101" s="70">
        <f t="shared" ref="R101" si="54">IFERROR((M101/I101),0)</f>
        <v>1</v>
      </c>
      <c r="S101" s="71">
        <f t="shared" ref="S101" si="55">IFERROR((O101/I101),0)</f>
        <v>1</v>
      </c>
      <c r="T101" s="37"/>
    </row>
    <row r="102" spans="1:20" s="31" customFormat="1" ht="30" customHeight="1" x14ac:dyDescent="0.2">
      <c r="A102" s="28">
        <v>2</v>
      </c>
      <c r="B102" s="29">
        <v>0</v>
      </c>
      <c r="C102" s="29">
        <v>4</v>
      </c>
      <c r="D102" s="39">
        <v>17</v>
      </c>
      <c r="E102" s="30"/>
      <c r="F102" s="30"/>
      <c r="G102" s="30"/>
      <c r="H102" s="32" t="s">
        <v>129</v>
      </c>
      <c r="I102" s="66">
        <f t="shared" ref="I102:S102" si="56">SUM(I103:I104)</f>
        <v>15618242</v>
      </c>
      <c r="J102" s="66">
        <f t="shared" si="56"/>
        <v>0</v>
      </c>
      <c r="K102" s="66">
        <f t="shared" ref="K102:Q102" si="57">SUM(K103:K104)</f>
        <v>0</v>
      </c>
      <c r="L102" s="66">
        <f t="shared" ref="L102" si="58">SUM(L103:L104)</f>
        <v>0</v>
      </c>
      <c r="M102" s="66">
        <f t="shared" si="57"/>
        <v>0</v>
      </c>
      <c r="N102" s="66">
        <f t="shared" ref="N102:P102" si="59">SUM(N103:N104)</f>
        <v>0</v>
      </c>
      <c r="O102" s="66">
        <f t="shared" si="57"/>
        <v>0</v>
      </c>
      <c r="P102" s="66">
        <f t="shared" si="59"/>
        <v>0</v>
      </c>
      <c r="Q102" s="66">
        <f t="shared" si="57"/>
        <v>0</v>
      </c>
      <c r="R102" s="75">
        <f t="shared" si="56"/>
        <v>0</v>
      </c>
      <c r="S102" s="75">
        <f t="shared" si="56"/>
        <v>0</v>
      </c>
      <c r="T102" s="37"/>
    </row>
    <row r="103" spans="1:20" s="38" customFormat="1" ht="30" customHeight="1" x14ac:dyDescent="0.2">
      <c r="A103" s="33">
        <v>2</v>
      </c>
      <c r="B103" s="34">
        <v>0</v>
      </c>
      <c r="C103" s="34">
        <v>4</v>
      </c>
      <c r="D103" s="1">
        <v>17</v>
      </c>
      <c r="E103" s="1">
        <v>1</v>
      </c>
      <c r="F103" s="1">
        <v>20</v>
      </c>
      <c r="G103" s="1" t="s">
        <v>182</v>
      </c>
      <c r="H103" s="36" t="s">
        <v>130</v>
      </c>
      <c r="I103" s="69">
        <v>7809121</v>
      </c>
      <c r="J103" s="69">
        <v>0</v>
      </c>
      <c r="K103" s="69">
        <v>0</v>
      </c>
      <c r="L103" s="69">
        <v>0</v>
      </c>
      <c r="M103" s="69">
        <v>0</v>
      </c>
      <c r="N103" s="69">
        <v>0</v>
      </c>
      <c r="O103" s="69">
        <v>0</v>
      </c>
      <c r="P103" s="69">
        <v>0</v>
      </c>
      <c r="Q103" s="69">
        <v>0</v>
      </c>
      <c r="R103" s="70">
        <f t="shared" si="33"/>
        <v>0</v>
      </c>
      <c r="S103" s="71">
        <f t="shared" si="34"/>
        <v>0</v>
      </c>
      <c r="T103" s="37"/>
    </row>
    <row r="104" spans="1:20" s="38" customFormat="1" ht="30" customHeight="1" x14ac:dyDescent="0.2">
      <c r="A104" s="33">
        <v>2</v>
      </c>
      <c r="B104" s="34">
        <v>0</v>
      </c>
      <c r="C104" s="34">
        <v>4</v>
      </c>
      <c r="D104" s="1">
        <v>17</v>
      </c>
      <c r="E104" s="1">
        <v>2</v>
      </c>
      <c r="F104" s="1">
        <v>20</v>
      </c>
      <c r="G104" s="1" t="s">
        <v>183</v>
      </c>
      <c r="H104" s="36" t="s">
        <v>131</v>
      </c>
      <c r="I104" s="69">
        <v>7809121</v>
      </c>
      <c r="J104" s="69">
        <v>0</v>
      </c>
      <c r="K104" s="69">
        <v>0</v>
      </c>
      <c r="L104" s="69">
        <v>0</v>
      </c>
      <c r="M104" s="69">
        <v>0</v>
      </c>
      <c r="N104" s="69">
        <v>0</v>
      </c>
      <c r="O104" s="69">
        <v>0</v>
      </c>
      <c r="P104" s="69">
        <v>0</v>
      </c>
      <c r="Q104" s="69">
        <v>0</v>
      </c>
      <c r="R104" s="70">
        <f t="shared" si="33"/>
        <v>0</v>
      </c>
      <c r="S104" s="71">
        <f t="shared" si="34"/>
        <v>0</v>
      </c>
      <c r="T104" s="37"/>
    </row>
    <row r="105" spans="1:20" s="31" customFormat="1" ht="30" customHeight="1" x14ac:dyDescent="0.2">
      <c r="A105" s="28">
        <v>2</v>
      </c>
      <c r="B105" s="29">
        <v>0</v>
      </c>
      <c r="C105" s="29">
        <v>4</v>
      </c>
      <c r="D105" s="39">
        <v>21</v>
      </c>
      <c r="E105" s="30"/>
      <c r="F105" s="30"/>
      <c r="G105" s="30"/>
      <c r="H105" s="32" t="s">
        <v>132</v>
      </c>
      <c r="I105" s="66">
        <f>SUM(I106:I109)</f>
        <v>918849681</v>
      </c>
      <c r="J105" s="66">
        <f t="shared" ref="J105:Q105" si="60">SUM(J106:J109)</f>
        <v>-928998</v>
      </c>
      <c r="K105" s="66">
        <f t="shared" si="60"/>
        <v>499946438</v>
      </c>
      <c r="L105" s="66">
        <f t="shared" ref="L105" si="61">SUM(L106:L109)</f>
        <v>0</v>
      </c>
      <c r="M105" s="66">
        <f t="shared" si="60"/>
        <v>497423478</v>
      </c>
      <c r="N105" s="66">
        <f t="shared" ref="N105:P105" si="62">SUM(N106:N109)</f>
        <v>12642239</v>
      </c>
      <c r="O105" s="66">
        <f t="shared" si="60"/>
        <v>74571706</v>
      </c>
      <c r="P105" s="66">
        <f t="shared" si="62"/>
        <v>30539794</v>
      </c>
      <c r="Q105" s="66">
        <f t="shared" si="60"/>
        <v>73539231</v>
      </c>
      <c r="R105" s="67">
        <f t="shared" si="33"/>
        <v>0.54135457440508161</v>
      </c>
      <c r="S105" s="68">
        <f t="shared" si="34"/>
        <v>8.1157677411219556E-2</v>
      </c>
      <c r="T105" s="40"/>
    </row>
    <row r="106" spans="1:20" s="38" customFormat="1" ht="30" customHeight="1" x14ac:dyDescent="0.2">
      <c r="A106" s="33">
        <v>2</v>
      </c>
      <c r="B106" s="34">
        <v>0</v>
      </c>
      <c r="C106" s="34">
        <v>4</v>
      </c>
      <c r="D106" s="1">
        <v>21</v>
      </c>
      <c r="E106" s="1">
        <v>1</v>
      </c>
      <c r="F106" s="1">
        <v>20</v>
      </c>
      <c r="G106" s="1" t="s">
        <v>185</v>
      </c>
      <c r="H106" s="36" t="s">
        <v>133</v>
      </c>
      <c r="I106" s="69">
        <v>54663852</v>
      </c>
      <c r="J106" s="69">
        <v>0</v>
      </c>
      <c r="K106" s="69">
        <v>9332160</v>
      </c>
      <c r="L106" s="69">
        <v>0</v>
      </c>
      <c r="M106" s="69">
        <v>6809200</v>
      </c>
      <c r="N106" s="69">
        <v>0</v>
      </c>
      <c r="O106" s="69">
        <v>0</v>
      </c>
      <c r="P106" s="69">
        <v>0</v>
      </c>
      <c r="Q106" s="69">
        <v>0</v>
      </c>
      <c r="R106" s="70">
        <f t="shared" si="33"/>
        <v>0.1245649501612144</v>
      </c>
      <c r="S106" s="71">
        <f t="shared" si="34"/>
        <v>0</v>
      </c>
      <c r="T106" s="37"/>
    </row>
    <row r="107" spans="1:20" s="38" customFormat="1" ht="30" customHeight="1" x14ac:dyDescent="0.2">
      <c r="A107" s="33">
        <v>2</v>
      </c>
      <c r="B107" s="34">
        <v>0</v>
      </c>
      <c r="C107" s="34">
        <v>4</v>
      </c>
      <c r="D107" s="1">
        <v>21</v>
      </c>
      <c r="E107" s="1">
        <v>4</v>
      </c>
      <c r="F107" s="1">
        <v>20</v>
      </c>
      <c r="G107" s="1" t="s">
        <v>186</v>
      </c>
      <c r="H107" s="36" t="s">
        <v>134</v>
      </c>
      <c r="I107" s="69">
        <v>491302376</v>
      </c>
      <c r="J107" s="69">
        <v>-928998</v>
      </c>
      <c r="K107" s="69">
        <v>430419500</v>
      </c>
      <c r="L107" s="69">
        <v>0</v>
      </c>
      <c r="M107" s="69">
        <v>430419500</v>
      </c>
      <c r="N107" s="69">
        <v>10150037</v>
      </c>
      <c r="O107" s="69">
        <v>65554504</v>
      </c>
      <c r="P107" s="69">
        <v>28047592</v>
      </c>
      <c r="Q107" s="69">
        <v>64522029</v>
      </c>
      <c r="R107" s="70">
        <f t="shared" si="33"/>
        <v>0.87607860459441378</v>
      </c>
      <c r="S107" s="71">
        <f t="shared" si="34"/>
        <v>0.13343005693096832</v>
      </c>
      <c r="T107" s="37"/>
    </row>
    <row r="108" spans="1:20" s="38" customFormat="1" ht="30" customHeight="1" x14ac:dyDescent="0.2">
      <c r="A108" s="33">
        <v>2</v>
      </c>
      <c r="B108" s="34">
        <v>0</v>
      </c>
      <c r="C108" s="34">
        <v>4</v>
      </c>
      <c r="D108" s="1">
        <v>21</v>
      </c>
      <c r="E108" s="1">
        <v>5</v>
      </c>
      <c r="F108" s="1">
        <v>20</v>
      </c>
      <c r="G108" s="1" t="s">
        <v>187</v>
      </c>
      <c r="H108" s="36" t="s">
        <v>135</v>
      </c>
      <c r="I108" s="69">
        <v>372883453</v>
      </c>
      <c r="J108" s="69">
        <v>0</v>
      </c>
      <c r="K108" s="69">
        <v>60194778</v>
      </c>
      <c r="L108" s="69">
        <v>0</v>
      </c>
      <c r="M108" s="69">
        <v>60194778</v>
      </c>
      <c r="N108" s="69">
        <v>2492202</v>
      </c>
      <c r="O108" s="69">
        <v>9017202</v>
      </c>
      <c r="P108" s="69">
        <v>2492202</v>
      </c>
      <c r="Q108" s="69">
        <v>9017202</v>
      </c>
      <c r="R108" s="70">
        <f t="shared" si="33"/>
        <v>0.16143054221287745</v>
      </c>
      <c r="S108" s="71">
        <f t="shared" si="34"/>
        <v>2.4182360272232299E-2</v>
      </c>
      <c r="T108" s="37"/>
    </row>
    <row r="109" spans="1:20" s="38" customFormat="1" ht="30" customHeight="1" x14ac:dyDescent="0.2">
      <c r="A109" s="33">
        <v>2</v>
      </c>
      <c r="B109" s="34">
        <v>0</v>
      </c>
      <c r="C109" s="34">
        <v>4</v>
      </c>
      <c r="D109" s="1">
        <v>21</v>
      </c>
      <c r="E109" s="1">
        <v>11</v>
      </c>
      <c r="F109" s="1">
        <v>20</v>
      </c>
      <c r="G109" s="1"/>
      <c r="H109" s="36" t="s">
        <v>247</v>
      </c>
      <c r="I109" s="69">
        <v>0</v>
      </c>
      <c r="J109" s="69">
        <v>0</v>
      </c>
      <c r="K109" s="69">
        <v>0</v>
      </c>
      <c r="L109" s="69">
        <v>0</v>
      </c>
      <c r="M109" s="69">
        <v>0</v>
      </c>
      <c r="N109" s="69">
        <v>0</v>
      </c>
      <c r="O109" s="69">
        <v>0</v>
      </c>
      <c r="P109" s="69">
        <v>0</v>
      </c>
      <c r="Q109" s="69">
        <v>0</v>
      </c>
      <c r="R109" s="70">
        <f t="shared" si="33"/>
        <v>0</v>
      </c>
      <c r="S109" s="71">
        <f t="shared" si="34"/>
        <v>0</v>
      </c>
      <c r="T109" s="37"/>
    </row>
    <row r="110" spans="1:20" s="31" customFormat="1" ht="30" customHeight="1" x14ac:dyDescent="0.2">
      <c r="A110" s="28">
        <v>2</v>
      </c>
      <c r="B110" s="29">
        <v>0</v>
      </c>
      <c r="C110" s="29">
        <v>4</v>
      </c>
      <c r="D110" s="39">
        <v>40</v>
      </c>
      <c r="E110" s="30"/>
      <c r="F110" s="39">
        <v>20</v>
      </c>
      <c r="G110" s="39" t="s">
        <v>193</v>
      </c>
      <c r="H110" s="32" t="s">
        <v>136</v>
      </c>
      <c r="I110" s="76">
        <f>+I111</f>
        <v>5618243</v>
      </c>
      <c r="J110" s="76">
        <f t="shared" ref="J110:Q110" si="63">+J111</f>
        <v>808940</v>
      </c>
      <c r="K110" s="76">
        <f t="shared" si="63"/>
        <v>2808940</v>
      </c>
      <c r="L110" s="76">
        <f t="shared" si="63"/>
        <v>808940</v>
      </c>
      <c r="M110" s="76">
        <f t="shared" si="63"/>
        <v>2808940</v>
      </c>
      <c r="N110" s="76">
        <f t="shared" si="63"/>
        <v>808940</v>
      </c>
      <c r="O110" s="76">
        <f t="shared" si="63"/>
        <v>2808940</v>
      </c>
      <c r="P110" s="76">
        <f t="shared" si="63"/>
        <v>808940</v>
      </c>
      <c r="Q110" s="76">
        <f t="shared" si="63"/>
        <v>2808940</v>
      </c>
      <c r="R110" s="70">
        <f t="shared" si="33"/>
        <v>0.49996769452656287</v>
      </c>
      <c r="S110" s="73">
        <f t="shared" si="34"/>
        <v>0.49996769452656287</v>
      </c>
      <c r="T110" s="44"/>
    </row>
    <row r="111" spans="1:20" s="38" customFormat="1" ht="30" customHeight="1" x14ac:dyDescent="0.2">
      <c r="A111" s="33">
        <v>2</v>
      </c>
      <c r="B111" s="34">
        <v>0</v>
      </c>
      <c r="C111" s="34">
        <v>4</v>
      </c>
      <c r="D111" s="1">
        <v>40</v>
      </c>
      <c r="E111" s="35" t="s">
        <v>229</v>
      </c>
      <c r="F111" s="1">
        <v>20</v>
      </c>
      <c r="G111" s="1" t="s">
        <v>230</v>
      </c>
      <c r="H111" s="36" t="s">
        <v>136</v>
      </c>
      <c r="I111" s="69">
        <v>5618243</v>
      </c>
      <c r="J111" s="69">
        <v>808940</v>
      </c>
      <c r="K111" s="69">
        <v>2808940</v>
      </c>
      <c r="L111" s="69">
        <v>808940</v>
      </c>
      <c r="M111" s="69">
        <v>2808940</v>
      </c>
      <c r="N111" s="69">
        <v>808940</v>
      </c>
      <c r="O111" s="69">
        <v>2808940</v>
      </c>
      <c r="P111" s="69">
        <v>808940</v>
      </c>
      <c r="Q111" s="69">
        <v>2808940</v>
      </c>
      <c r="R111" s="70">
        <f t="shared" si="33"/>
        <v>0.49996769452656287</v>
      </c>
      <c r="S111" s="74">
        <f t="shared" si="34"/>
        <v>0.49996769452656287</v>
      </c>
      <c r="T111" s="37"/>
    </row>
    <row r="112" spans="1:20" s="31" customFormat="1" ht="30" customHeight="1" x14ac:dyDescent="0.2">
      <c r="A112" s="28">
        <v>2</v>
      </c>
      <c r="B112" s="29">
        <v>0</v>
      </c>
      <c r="C112" s="29">
        <v>4</v>
      </c>
      <c r="D112" s="39">
        <v>41</v>
      </c>
      <c r="E112" s="30"/>
      <c r="F112" s="30"/>
      <c r="G112" s="30"/>
      <c r="H112" s="32" t="s">
        <v>137</v>
      </c>
      <c r="I112" s="66">
        <f t="shared" ref="I112:Q112" si="64">+I113</f>
        <v>3127173674</v>
      </c>
      <c r="J112" s="66">
        <f t="shared" si="64"/>
        <v>734610</v>
      </c>
      <c r="K112" s="66">
        <f t="shared" si="64"/>
        <v>3109734186</v>
      </c>
      <c r="L112" s="66">
        <f t="shared" si="64"/>
        <v>734610</v>
      </c>
      <c r="M112" s="66">
        <f t="shared" si="64"/>
        <v>3109734186</v>
      </c>
      <c r="N112" s="66">
        <f t="shared" si="64"/>
        <v>195805584</v>
      </c>
      <c r="O112" s="66">
        <f t="shared" si="64"/>
        <v>1756131384</v>
      </c>
      <c r="P112" s="66">
        <f t="shared" si="64"/>
        <v>195805584</v>
      </c>
      <c r="Q112" s="66">
        <f t="shared" si="64"/>
        <v>1561060410</v>
      </c>
      <c r="R112" s="67">
        <f t="shared" si="33"/>
        <v>0.99442324289661443</v>
      </c>
      <c r="S112" s="68">
        <f t="shared" si="34"/>
        <v>0.56157142745248112</v>
      </c>
      <c r="T112" s="40"/>
    </row>
    <row r="113" spans="1:20" s="38" customFormat="1" ht="30" customHeight="1" x14ac:dyDescent="0.2">
      <c r="A113" s="33">
        <v>2</v>
      </c>
      <c r="B113" s="34">
        <v>0</v>
      </c>
      <c r="C113" s="34">
        <v>4</v>
      </c>
      <c r="D113" s="1">
        <v>41</v>
      </c>
      <c r="E113" s="1">
        <v>13</v>
      </c>
      <c r="F113" s="1">
        <v>20</v>
      </c>
      <c r="G113" s="1" t="s">
        <v>194</v>
      </c>
      <c r="H113" s="36" t="s">
        <v>137</v>
      </c>
      <c r="I113" s="69">
        <v>3127173674</v>
      </c>
      <c r="J113" s="69">
        <v>734610</v>
      </c>
      <c r="K113" s="69">
        <v>3109734186</v>
      </c>
      <c r="L113" s="69">
        <v>734610</v>
      </c>
      <c r="M113" s="69">
        <v>3109734186</v>
      </c>
      <c r="N113" s="69">
        <v>195805584</v>
      </c>
      <c r="O113" s="69">
        <v>1756131384</v>
      </c>
      <c r="P113" s="69">
        <v>195805584</v>
      </c>
      <c r="Q113" s="69">
        <v>1561060410</v>
      </c>
      <c r="R113" s="70">
        <f t="shared" si="33"/>
        <v>0.99442324289661443</v>
      </c>
      <c r="S113" s="74">
        <f t="shared" si="34"/>
        <v>0.56157142745248112</v>
      </c>
      <c r="T113" s="37"/>
    </row>
    <row r="114" spans="1:20" s="31" customFormat="1" ht="30" customHeight="1" x14ac:dyDescent="0.2">
      <c r="A114" s="28">
        <v>3</v>
      </c>
      <c r="B114" s="29"/>
      <c r="C114" s="29"/>
      <c r="D114" s="30"/>
      <c r="E114" s="30"/>
      <c r="F114" s="39">
        <v>20</v>
      </c>
      <c r="G114" s="39"/>
      <c r="H114" s="32" t="s">
        <v>138</v>
      </c>
      <c r="I114" s="66">
        <f>+I116+I122</f>
        <v>5861557000</v>
      </c>
      <c r="J114" s="66">
        <f t="shared" ref="J114:Q114" si="65">+J116+J122</f>
        <v>2611671077</v>
      </c>
      <c r="K114" s="66">
        <f t="shared" si="65"/>
        <v>4194761793</v>
      </c>
      <c r="L114" s="66">
        <f t="shared" ref="L114" si="66">+L116+L122</f>
        <v>2611671077</v>
      </c>
      <c r="M114" s="66">
        <f t="shared" si="65"/>
        <v>3890060683</v>
      </c>
      <c r="N114" s="66">
        <f t="shared" ref="N114:P114" si="67">+N116+N122</f>
        <v>1022031077</v>
      </c>
      <c r="O114" s="66">
        <f t="shared" si="65"/>
        <v>1298067867</v>
      </c>
      <c r="P114" s="66">
        <f t="shared" si="67"/>
        <v>1022031077</v>
      </c>
      <c r="Q114" s="66">
        <f t="shared" si="65"/>
        <v>1298067867</v>
      </c>
      <c r="R114" s="67">
        <f t="shared" si="33"/>
        <v>0.66365654773978999</v>
      </c>
      <c r="S114" s="68">
        <f t="shared" si="34"/>
        <v>0.22145444751283661</v>
      </c>
      <c r="T114" s="40"/>
    </row>
    <row r="115" spans="1:20" s="31" customFormat="1" ht="30" customHeight="1" x14ac:dyDescent="0.2">
      <c r="A115" s="28">
        <v>3</v>
      </c>
      <c r="B115" s="29"/>
      <c r="C115" s="29"/>
      <c r="D115" s="30"/>
      <c r="E115" s="30"/>
      <c r="F115" s="39">
        <v>21</v>
      </c>
      <c r="G115" s="39"/>
      <c r="H115" s="32" t="s">
        <v>138</v>
      </c>
      <c r="I115" s="66">
        <f>+I117</f>
        <v>258000000000</v>
      </c>
      <c r="J115" s="66">
        <f t="shared" ref="J115:Q119" si="68">+J117</f>
        <v>0</v>
      </c>
      <c r="K115" s="66">
        <f t="shared" si="68"/>
        <v>258000000000</v>
      </c>
      <c r="L115" s="66">
        <f t="shared" ref="L115" si="69">+L117</f>
        <v>0</v>
      </c>
      <c r="M115" s="66">
        <f t="shared" si="68"/>
        <v>258000000000</v>
      </c>
      <c r="N115" s="66">
        <f t="shared" ref="N115:P115" si="70">+N117</f>
        <v>0</v>
      </c>
      <c r="O115" s="66">
        <f t="shared" si="68"/>
        <v>258000000000</v>
      </c>
      <c r="P115" s="66">
        <f t="shared" si="70"/>
        <v>0</v>
      </c>
      <c r="Q115" s="66">
        <f t="shared" si="68"/>
        <v>258000000000</v>
      </c>
      <c r="R115" s="67">
        <f t="shared" si="33"/>
        <v>1</v>
      </c>
      <c r="S115" s="68">
        <f t="shared" si="34"/>
        <v>1</v>
      </c>
      <c r="T115" s="40"/>
    </row>
    <row r="116" spans="1:20" s="31" customFormat="1" ht="30" customHeight="1" x14ac:dyDescent="0.2">
      <c r="A116" s="28">
        <v>3</v>
      </c>
      <c r="B116" s="29">
        <v>2</v>
      </c>
      <c r="C116" s="29"/>
      <c r="D116" s="30"/>
      <c r="E116" s="30"/>
      <c r="F116" s="5">
        <v>20</v>
      </c>
      <c r="G116" s="5"/>
      <c r="H116" s="32" t="s">
        <v>139</v>
      </c>
      <c r="I116" s="66">
        <f>+I118</f>
        <v>2522538000</v>
      </c>
      <c r="J116" s="66">
        <f t="shared" si="68"/>
        <v>971031077</v>
      </c>
      <c r="K116" s="66">
        <f t="shared" si="68"/>
        <v>981081029</v>
      </c>
      <c r="L116" s="66">
        <f t="shared" ref="L116" si="71">+L118</f>
        <v>971031077</v>
      </c>
      <c r="M116" s="66">
        <f t="shared" si="68"/>
        <v>981081029</v>
      </c>
      <c r="N116" s="66">
        <f t="shared" ref="N116:P116" si="72">+N118</f>
        <v>971031077</v>
      </c>
      <c r="O116" s="66">
        <f t="shared" si="68"/>
        <v>971031077</v>
      </c>
      <c r="P116" s="66">
        <f t="shared" si="72"/>
        <v>971031077</v>
      </c>
      <c r="Q116" s="66">
        <f t="shared" si="68"/>
        <v>971031077</v>
      </c>
      <c r="R116" s="67">
        <f t="shared" si="33"/>
        <v>0.38892616444231959</v>
      </c>
      <c r="S116" s="68">
        <f t="shared" si="34"/>
        <v>0.38494210077311025</v>
      </c>
      <c r="T116" s="40"/>
    </row>
    <row r="117" spans="1:20" s="31" customFormat="1" ht="30" customHeight="1" x14ac:dyDescent="0.2">
      <c r="A117" s="28">
        <v>3</v>
      </c>
      <c r="B117" s="29">
        <v>2</v>
      </c>
      <c r="C117" s="29"/>
      <c r="D117" s="30"/>
      <c r="E117" s="30"/>
      <c r="F117" s="5">
        <v>21</v>
      </c>
      <c r="G117" s="5"/>
      <c r="H117" s="32" t="s">
        <v>139</v>
      </c>
      <c r="I117" s="66">
        <f>+I119</f>
        <v>258000000000</v>
      </c>
      <c r="J117" s="66">
        <f t="shared" si="68"/>
        <v>0</v>
      </c>
      <c r="K117" s="66">
        <f t="shared" si="68"/>
        <v>258000000000</v>
      </c>
      <c r="L117" s="66">
        <f t="shared" ref="L117" si="73">+L119</f>
        <v>0</v>
      </c>
      <c r="M117" s="66">
        <f t="shared" si="68"/>
        <v>258000000000</v>
      </c>
      <c r="N117" s="66">
        <f t="shared" ref="N117:P117" si="74">+N119</f>
        <v>0</v>
      </c>
      <c r="O117" s="66">
        <f t="shared" si="68"/>
        <v>258000000000</v>
      </c>
      <c r="P117" s="66">
        <f t="shared" si="74"/>
        <v>0</v>
      </c>
      <c r="Q117" s="66">
        <f t="shared" si="68"/>
        <v>258000000000</v>
      </c>
      <c r="R117" s="67">
        <f t="shared" si="33"/>
        <v>1</v>
      </c>
      <c r="S117" s="68">
        <f t="shared" si="34"/>
        <v>1</v>
      </c>
      <c r="T117" s="40"/>
    </row>
    <row r="118" spans="1:20" s="31" customFormat="1" ht="30" customHeight="1" x14ac:dyDescent="0.2">
      <c r="A118" s="28">
        <v>3</v>
      </c>
      <c r="B118" s="29">
        <v>2</v>
      </c>
      <c r="C118" s="29">
        <v>1</v>
      </c>
      <c r="D118" s="45"/>
      <c r="E118" s="45"/>
      <c r="F118" s="5">
        <v>20</v>
      </c>
      <c r="G118" s="5"/>
      <c r="H118" s="46" t="s">
        <v>140</v>
      </c>
      <c r="I118" s="66">
        <f>+I120</f>
        <v>2522538000</v>
      </c>
      <c r="J118" s="66">
        <f t="shared" si="68"/>
        <v>971031077</v>
      </c>
      <c r="K118" s="66">
        <f t="shared" si="68"/>
        <v>981081029</v>
      </c>
      <c r="L118" s="66">
        <f t="shared" ref="L118" si="75">+L120</f>
        <v>971031077</v>
      </c>
      <c r="M118" s="66">
        <f t="shared" si="68"/>
        <v>981081029</v>
      </c>
      <c r="N118" s="66">
        <f t="shared" ref="N118:P118" si="76">+N120</f>
        <v>971031077</v>
      </c>
      <c r="O118" s="66">
        <f t="shared" si="68"/>
        <v>971031077</v>
      </c>
      <c r="P118" s="66">
        <f t="shared" si="76"/>
        <v>971031077</v>
      </c>
      <c r="Q118" s="66">
        <f t="shared" si="68"/>
        <v>971031077</v>
      </c>
      <c r="R118" s="67">
        <f t="shared" si="33"/>
        <v>0.38892616444231959</v>
      </c>
      <c r="S118" s="68">
        <f t="shared" si="34"/>
        <v>0.38494210077311025</v>
      </c>
      <c r="T118" s="40"/>
    </row>
    <row r="119" spans="1:20" s="31" customFormat="1" ht="30" customHeight="1" x14ac:dyDescent="0.2">
      <c r="A119" s="28">
        <v>3</v>
      </c>
      <c r="B119" s="29">
        <v>2</v>
      </c>
      <c r="C119" s="29">
        <v>1</v>
      </c>
      <c r="D119" s="45"/>
      <c r="E119" s="45"/>
      <c r="F119" s="5">
        <v>21</v>
      </c>
      <c r="G119" s="5"/>
      <c r="H119" s="46" t="s">
        <v>140</v>
      </c>
      <c r="I119" s="66">
        <f>+I121</f>
        <v>258000000000</v>
      </c>
      <c r="J119" s="66">
        <f t="shared" si="68"/>
        <v>0</v>
      </c>
      <c r="K119" s="66">
        <f t="shared" si="68"/>
        <v>258000000000</v>
      </c>
      <c r="L119" s="66">
        <f t="shared" ref="L119" si="77">+L121</f>
        <v>0</v>
      </c>
      <c r="M119" s="66">
        <f t="shared" si="68"/>
        <v>258000000000</v>
      </c>
      <c r="N119" s="66">
        <f t="shared" ref="N119:P119" si="78">+N121</f>
        <v>0</v>
      </c>
      <c r="O119" s="66">
        <f t="shared" si="68"/>
        <v>258000000000</v>
      </c>
      <c r="P119" s="66">
        <f t="shared" si="78"/>
        <v>0</v>
      </c>
      <c r="Q119" s="66">
        <f t="shared" si="68"/>
        <v>258000000000</v>
      </c>
      <c r="R119" s="67">
        <f t="shared" si="33"/>
        <v>1</v>
      </c>
      <c r="S119" s="68">
        <f t="shared" si="34"/>
        <v>1</v>
      </c>
      <c r="T119" s="40"/>
    </row>
    <row r="120" spans="1:20" s="38" customFormat="1" ht="30" customHeight="1" x14ac:dyDescent="0.2">
      <c r="A120" s="2">
        <v>3</v>
      </c>
      <c r="B120" s="1">
        <v>2</v>
      </c>
      <c r="C120" s="1">
        <v>1</v>
      </c>
      <c r="D120" s="1">
        <v>1</v>
      </c>
      <c r="E120" s="3" t="s">
        <v>141</v>
      </c>
      <c r="F120" s="1">
        <v>20</v>
      </c>
      <c r="G120" s="1" t="s">
        <v>216</v>
      </c>
      <c r="H120" s="10" t="s">
        <v>142</v>
      </c>
      <c r="I120" s="69">
        <v>2522538000</v>
      </c>
      <c r="J120" s="69">
        <v>971031077</v>
      </c>
      <c r="K120" s="69">
        <v>981081029</v>
      </c>
      <c r="L120" s="69">
        <v>971031077</v>
      </c>
      <c r="M120" s="69">
        <v>981081029</v>
      </c>
      <c r="N120" s="69">
        <v>971031077</v>
      </c>
      <c r="O120" s="69">
        <v>971031077</v>
      </c>
      <c r="P120" s="69">
        <v>971031077</v>
      </c>
      <c r="Q120" s="69">
        <v>971031077</v>
      </c>
      <c r="R120" s="70">
        <f t="shared" si="33"/>
        <v>0.38892616444231959</v>
      </c>
      <c r="S120" s="71">
        <f t="shared" si="34"/>
        <v>0.38494210077311025</v>
      </c>
      <c r="T120" s="37"/>
    </row>
    <row r="121" spans="1:20" s="38" customFormat="1" ht="30" customHeight="1" x14ac:dyDescent="0.2">
      <c r="A121" s="2">
        <v>3</v>
      </c>
      <c r="B121" s="1">
        <v>2</v>
      </c>
      <c r="C121" s="1">
        <v>1</v>
      </c>
      <c r="D121" s="3">
        <v>17</v>
      </c>
      <c r="E121" s="3" t="s">
        <v>141</v>
      </c>
      <c r="F121" s="4">
        <v>21</v>
      </c>
      <c r="G121" s="4" t="s">
        <v>252</v>
      </c>
      <c r="H121" s="10" t="s">
        <v>143</v>
      </c>
      <c r="I121" s="69">
        <v>258000000000</v>
      </c>
      <c r="J121" s="69">
        <v>0</v>
      </c>
      <c r="K121" s="69">
        <v>258000000000</v>
      </c>
      <c r="L121" s="69">
        <v>0</v>
      </c>
      <c r="M121" s="69">
        <v>258000000000</v>
      </c>
      <c r="N121" s="69">
        <v>0</v>
      </c>
      <c r="O121" s="69">
        <v>258000000000</v>
      </c>
      <c r="P121" s="69">
        <v>0</v>
      </c>
      <c r="Q121" s="69">
        <v>258000000000</v>
      </c>
      <c r="R121" s="70">
        <f t="shared" si="33"/>
        <v>1</v>
      </c>
      <c r="S121" s="71">
        <f t="shared" si="34"/>
        <v>1</v>
      </c>
      <c r="T121" s="37"/>
    </row>
    <row r="122" spans="1:20" s="31" customFormat="1" ht="30" customHeight="1" x14ac:dyDescent="0.2">
      <c r="A122" s="47">
        <v>3</v>
      </c>
      <c r="B122" s="39">
        <v>6</v>
      </c>
      <c r="C122" s="29"/>
      <c r="D122" s="30"/>
      <c r="E122" s="30"/>
      <c r="F122" s="5">
        <v>20</v>
      </c>
      <c r="G122" s="5"/>
      <c r="H122" s="32" t="s">
        <v>144</v>
      </c>
      <c r="I122" s="66">
        <f>+I123</f>
        <v>3339019000</v>
      </c>
      <c r="J122" s="66">
        <f t="shared" ref="J122:Q122" si="79">+J123</f>
        <v>1640640000</v>
      </c>
      <c r="K122" s="66">
        <f t="shared" si="79"/>
        <v>3213680764</v>
      </c>
      <c r="L122" s="66">
        <f t="shared" si="79"/>
        <v>1640640000</v>
      </c>
      <c r="M122" s="66">
        <f t="shared" si="79"/>
        <v>2908979654</v>
      </c>
      <c r="N122" s="66">
        <f t="shared" si="79"/>
        <v>51000000</v>
      </c>
      <c r="O122" s="66">
        <f t="shared" si="79"/>
        <v>327036790</v>
      </c>
      <c r="P122" s="66">
        <f t="shared" si="79"/>
        <v>51000000</v>
      </c>
      <c r="Q122" s="66">
        <f t="shared" si="79"/>
        <v>327036790</v>
      </c>
      <c r="R122" s="67">
        <f t="shared" si="33"/>
        <v>0.87120787692433022</v>
      </c>
      <c r="S122" s="68">
        <f t="shared" si="34"/>
        <v>9.7943973963610265E-2</v>
      </c>
      <c r="T122" s="40"/>
    </row>
    <row r="123" spans="1:20" s="31" customFormat="1" ht="30" customHeight="1" x14ac:dyDescent="0.2">
      <c r="A123" s="47">
        <v>3</v>
      </c>
      <c r="B123" s="39">
        <v>6</v>
      </c>
      <c r="C123" s="29">
        <v>1</v>
      </c>
      <c r="D123" s="30"/>
      <c r="E123" s="30"/>
      <c r="F123" s="5">
        <v>20</v>
      </c>
      <c r="G123" s="5"/>
      <c r="H123" s="32" t="s">
        <v>145</v>
      </c>
      <c r="I123" s="66">
        <f t="shared" ref="I123:Q123" si="80">+I125</f>
        <v>3339019000</v>
      </c>
      <c r="J123" s="66">
        <f t="shared" si="80"/>
        <v>1640640000</v>
      </c>
      <c r="K123" s="66">
        <f t="shared" si="80"/>
        <v>3213680764</v>
      </c>
      <c r="L123" s="66">
        <f t="shared" ref="L123" si="81">+L125</f>
        <v>1640640000</v>
      </c>
      <c r="M123" s="66">
        <f t="shared" si="80"/>
        <v>2908979654</v>
      </c>
      <c r="N123" s="66">
        <f t="shared" ref="N123:P123" si="82">+N125</f>
        <v>51000000</v>
      </c>
      <c r="O123" s="66">
        <f t="shared" si="80"/>
        <v>327036790</v>
      </c>
      <c r="P123" s="66">
        <f t="shared" si="82"/>
        <v>51000000</v>
      </c>
      <c r="Q123" s="66">
        <f t="shared" si="80"/>
        <v>327036790</v>
      </c>
      <c r="R123" s="67">
        <f t="shared" si="33"/>
        <v>0.87120787692433022</v>
      </c>
      <c r="S123" s="68">
        <f t="shared" si="34"/>
        <v>9.7943973963610265E-2</v>
      </c>
      <c r="T123" s="40"/>
    </row>
    <row r="124" spans="1:20" s="31" customFormat="1" ht="30" customHeight="1" x14ac:dyDescent="0.2">
      <c r="A124" s="47">
        <v>3</v>
      </c>
      <c r="B124" s="39">
        <v>6</v>
      </c>
      <c r="C124" s="29">
        <v>1</v>
      </c>
      <c r="D124" s="30"/>
      <c r="E124" s="30"/>
      <c r="F124" s="5">
        <v>21</v>
      </c>
      <c r="G124" s="5"/>
      <c r="H124" s="32" t="s">
        <v>145</v>
      </c>
      <c r="I124" s="66">
        <f t="shared" ref="I124:Q124" si="83">+I125</f>
        <v>3339019000</v>
      </c>
      <c r="J124" s="66">
        <f t="shared" si="83"/>
        <v>1640640000</v>
      </c>
      <c r="K124" s="66">
        <f t="shared" si="83"/>
        <v>3213680764</v>
      </c>
      <c r="L124" s="66">
        <f t="shared" si="83"/>
        <v>1640640000</v>
      </c>
      <c r="M124" s="66">
        <f t="shared" si="83"/>
        <v>2908979654</v>
      </c>
      <c r="N124" s="66">
        <f t="shared" si="83"/>
        <v>51000000</v>
      </c>
      <c r="O124" s="66">
        <f t="shared" si="83"/>
        <v>327036790</v>
      </c>
      <c r="P124" s="66">
        <f t="shared" si="83"/>
        <v>51000000</v>
      </c>
      <c r="Q124" s="66">
        <f t="shared" si="83"/>
        <v>327036790</v>
      </c>
      <c r="R124" s="70">
        <f t="shared" si="33"/>
        <v>0.87120787692433022</v>
      </c>
      <c r="S124" s="71">
        <f t="shared" si="34"/>
        <v>9.7943973963610265E-2</v>
      </c>
      <c r="T124" s="37"/>
    </row>
    <row r="125" spans="1:20" s="31" customFormat="1" ht="30" customHeight="1" x14ac:dyDescent="0.2">
      <c r="A125" s="33">
        <v>3</v>
      </c>
      <c r="B125" s="34">
        <v>6</v>
      </c>
      <c r="C125" s="34">
        <v>1</v>
      </c>
      <c r="D125" s="1">
        <v>1</v>
      </c>
      <c r="E125" s="30"/>
      <c r="F125" s="5">
        <v>20</v>
      </c>
      <c r="G125" s="5" t="s">
        <v>217</v>
      </c>
      <c r="H125" s="36" t="s">
        <v>145</v>
      </c>
      <c r="I125" s="69">
        <v>3339019000</v>
      </c>
      <c r="J125" s="69">
        <v>1640640000</v>
      </c>
      <c r="K125" s="69">
        <v>3213680764</v>
      </c>
      <c r="L125" s="69">
        <v>1640640000</v>
      </c>
      <c r="M125" s="69">
        <v>2908979654</v>
      </c>
      <c r="N125" s="69">
        <v>51000000</v>
      </c>
      <c r="O125" s="69">
        <v>327036790</v>
      </c>
      <c r="P125" s="69">
        <v>51000000</v>
      </c>
      <c r="Q125" s="69">
        <v>327036790</v>
      </c>
      <c r="R125" s="70">
        <f t="shared" si="33"/>
        <v>0.87120787692433022</v>
      </c>
      <c r="S125" s="71">
        <f t="shared" si="34"/>
        <v>9.7943973963610265E-2</v>
      </c>
      <c r="T125" s="37"/>
    </row>
    <row r="126" spans="1:20" s="31" customFormat="1" ht="30" customHeight="1" x14ac:dyDescent="0.2">
      <c r="A126" s="28">
        <v>5</v>
      </c>
      <c r="B126" s="29"/>
      <c r="C126" s="29"/>
      <c r="D126" s="45"/>
      <c r="E126" s="45"/>
      <c r="F126" s="5"/>
      <c r="G126" s="5"/>
      <c r="H126" s="46" t="s">
        <v>22</v>
      </c>
      <c r="I126" s="66">
        <f t="shared" ref="I126:Q128" si="84">+I127</f>
        <v>78569392000</v>
      </c>
      <c r="J126" s="66">
        <f t="shared" si="84"/>
        <v>2489873627</v>
      </c>
      <c r="K126" s="66">
        <f t="shared" si="84"/>
        <v>37841975700.619995</v>
      </c>
      <c r="L126" s="66">
        <f t="shared" si="84"/>
        <v>1457668731</v>
      </c>
      <c r="M126" s="66">
        <f t="shared" si="84"/>
        <v>31668982428.139999</v>
      </c>
      <c r="N126" s="66">
        <f t="shared" si="84"/>
        <v>2785333952.6100001</v>
      </c>
      <c r="O126" s="66">
        <f t="shared" si="84"/>
        <v>19149607438.619999</v>
      </c>
      <c r="P126" s="66">
        <f t="shared" si="84"/>
        <v>2521671476.6100001</v>
      </c>
      <c r="Q126" s="66">
        <f t="shared" si="84"/>
        <v>18819183677.619999</v>
      </c>
      <c r="R126" s="67">
        <f t="shared" si="33"/>
        <v>0.4030702239383499</v>
      </c>
      <c r="S126" s="68">
        <f t="shared" si="34"/>
        <v>0.24372859393668209</v>
      </c>
      <c r="T126" s="40"/>
    </row>
    <row r="127" spans="1:20" s="31" customFormat="1" ht="30" customHeight="1" x14ac:dyDescent="0.2">
      <c r="A127" s="47">
        <v>5</v>
      </c>
      <c r="B127" s="39">
        <v>1</v>
      </c>
      <c r="C127" s="29"/>
      <c r="D127" s="45"/>
      <c r="E127" s="45"/>
      <c r="F127" s="46"/>
      <c r="G127" s="46"/>
      <c r="H127" s="48" t="s">
        <v>23</v>
      </c>
      <c r="I127" s="66">
        <f t="shared" si="84"/>
        <v>78569392000</v>
      </c>
      <c r="J127" s="66">
        <f t="shared" si="84"/>
        <v>2489873627</v>
      </c>
      <c r="K127" s="66">
        <f t="shared" si="84"/>
        <v>37841975700.619995</v>
      </c>
      <c r="L127" s="66">
        <f t="shared" si="84"/>
        <v>1457668731</v>
      </c>
      <c r="M127" s="66">
        <f t="shared" si="84"/>
        <v>31668982428.139999</v>
      </c>
      <c r="N127" s="66">
        <f t="shared" si="84"/>
        <v>2785333952.6100001</v>
      </c>
      <c r="O127" s="66">
        <f t="shared" si="84"/>
        <v>19149607438.619999</v>
      </c>
      <c r="P127" s="66">
        <f t="shared" si="84"/>
        <v>2521671476.6100001</v>
      </c>
      <c r="Q127" s="66">
        <f t="shared" si="84"/>
        <v>18819183677.619999</v>
      </c>
      <c r="R127" s="67">
        <f t="shared" si="33"/>
        <v>0.4030702239383499</v>
      </c>
      <c r="S127" s="68">
        <f t="shared" si="34"/>
        <v>0.24372859393668209</v>
      </c>
      <c r="T127" s="40"/>
    </row>
    <row r="128" spans="1:20" s="38" customFormat="1" ht="30" customHeight="1" x14ac:dyDescent="0.2">
      <c r="A128" s="33">
        <v>5</v>
      </c>
      <c r="B128" s="34">
        <v>1</v>
      </c>
      <c r="C128" s="34">
        <v>2</v>
      </c>
      <c r="D128" s="3"/>
      <c r="E128" s="3"/>
      <c r="F128" s="49">
        <v>20</v>
      </c>
      <c r="G128" s="49"/>
      <c r="H128" s="48" t="s">
        <v>24</v>
      </c>
      <c r="I128" s="66">
        <f t="shared" si="84"/>
        <v>78569392000</v>
      </c>
      <c r="J128" s="66">
        <f t="shared" si="84"/>
        <v>2489873627</v>
      </c>
      <c r="K128" s="66">
        <f t="shared" si="84"/>
        <v>37841975700.619995</v>
      </c>
      <c r="L128" s="66">
        <f t="shared" si="84"/>
        <v>1457668731</v>
      </c>
      <c r="M128" s="66">
        <f t="shared" si="84"/>
        <v>31668982428.139999</v>
      </c>
      <c r="N128" s="66">
        <f t="shared" si="84"/>
        <v>2785333952.6100001</v>
      </c>
      <c r="O128" s="66">
        <f t="shared" si="84"/>
        <v>19149607438.619999</v>
      </c>
      <c r="P128" s="66">
        <f t="shared" si="84"/>
        <v>2521671476.6100001</v>
      </c>
      <c r="Q128" s="66">
        <f t="shared" si="84"/>
        <v>18819183677.619999</v>
      </c>
      <c r="R128" s="67">
        <f t="shared" si="33"/>
        <v>0.4030702239383499</v>
      </c>
      <c r="S128" s="68">
        <f t="shared" si="34"/>
        <v>0.24372859393668209</v>
      </c>
      <c r="T128" s="40"/>
    </row>
    <row r="129" spans="1:20" s="38" customFormat="1" ht="30" customHeight="1" x14ac:dyDescent="0.2">
      <c r="A129" s="33">
        <v>5</v>
      </c>
      <c r="B129" s="34">
        <v>1</v>
      </c>
      <c r="C129" s="34">
        <v>2</v>
      </c>
      <c r="D129" s="3">
        <v>1</v>
      </c>
      <c r="E129" s="3"/>
      <c r="F129" s="49">
        <v>20</v>
      </c>
      <c r="G129" s="49"/>
      <c r="H129" s="48" t="s">
        <v>24</v>
      </c>
      <c r="I129" s="66">
        <f>SUM(I130:I141)</f>
        <v>78569392000</v>
      </c>
      <c r="J129" s="66">
        <f t="shared" ref="J129:Q129" si="85">SUM(J130:J141)</f>
        <v>2489873627</v>
      </c>
      <c r="K129" s="66">
        <f t="shared" si="85"/>
        <v>37841975700.619995</v>
      </c>
      <c r="L129" s="66">
        <f t="shared" si="85"/>
        <v>1457668731</v>
      </c>
      <c r="M129" s="66">
        <f t="shared" si="85"/>
        <v>31668982428.139999</v>
      </c>
      <c r="N129" s="66">
        <f t="shared" si="85"/>
        <v>2785333952.6100001</v>
      </c>
      <c r="O129" s="66">
        <f t="shared" si="85"/>
        <v>19149607438.619999</v>
      </c>
      <c r="P129" s="66">
        <f t="shared" si="85"/>
        <v>2521671476.6100001</v>
      </c>
      <c r="Q129" s="66">
        <f t="shared" si="85"/>
        <v>18819183677.619999</v>
      </c>
      <c r="R129" s="67">
        <f t="shared" si="33"/>
        <v>0.4030702239383499</v>
      </c>
      <c r="S129" s="68">
        <f t="shared" si="34"/>
        <v>0.24372859393668209</v>
      </c>
      <c r="T129" s="40"/>
    </row>
    <row r="130" spans="1:20" s="38" customFormat="1" ht="30" customHeight="1" x14ac:dyDescent="0.2">
      <c r="A130" s="33">
        <v>5</v>
      </c>
      <c r="B130" s="34">
        <v>1</v>
      </c>
      <c r="C130" s="34">
        <v>2</v>
      </c>
      <c r="D130" s="3">
        <v>1</v>
      </c>
      <c r="E130" s="3">
        <v>6</v>
      </c>
      <c r="F130" s="49">
        <v>20</v>
      </c>
      <c r="G130" s="49" t="s">
        <v>218</v>
      </c>
      <c r="H130" s="50" t="s">
        <v>19</v>
      </c>
      <c r="I130" s="69">
        <v>49325142092</v>
      </c>
      <c r="J130" s="69">
        <v>2751119620</v>
      </c>
      <c r="K130" s="69">
        <v>27454159895.82</v>
      </c>
      <c r="L130" s="69">
        <v>464000000</v>
      </c>
      <c r="M130" s="69">
        <v>24348857706.82</v>
      </c>
      <c r="N130" s="69">
        <v>2232943509.8800001</v>
      </c>
      <c r="O130" s="69">
        <v>15422114111.719999</v>
      </c>
      <c r="P130" s="69">
        <v>2228629758.8800001</v>
      </c>
      <c r="Q130" s="69">
        <v>15360869109.719999</v>
      </c>
      <c r="R130" s="70">
        <f t="shared" si="33"/>
        <v>0.4936398898031582</v>
      </c>
      <c r="S130" s="71">
        <f t="shared" si="34"/>
        <v>0.31266233522358766</v>
      </c>
      <c r="T130" s="37"/>
    </row>
    <row r="131" spans="1:20" s="38" customFormat="1" ht="30" customHeight="1" x14ac:dyDescent="0.2">
      <c r="A131" s="33">
        <v>5</v>
      </c>
      <c r="B131" s="34">
        <v>1</v>
      </c>
      <c r="C131" s="34">
        <v>2</v>
      </c>
      <c r="D131" s="3">
        <v>1</v>
      </c>
      <c r="E131" s="3">
        <v>7</v>
      </c>
      <c r="F131" s="49">
        <v>20</v>
      </c>
      <c r="G131" s="49" t="s">
        <v>219</v>
      </c>
      <c r="H131" s="50" t="s">
        <v>146</v>
      </c>
      <c r="I131" s="69">
        <v>25354996688</v>
      </c>
      <c r="J131" s="69">
        <v>-248305736</v>
      </c>
      <c r="K131" s="69">
        <v>8719246270.7999992</v>
      </c>
      <c r="L131" s="69">
        <v>984460037</v>
      </c>
      <c r="M131" s="69">
        <v>5795984834.8000002</v>
      </c>
      <c r="N131" s="69">
        <v>439521373.73000002</v>
      </c>
      <c r="O131" s="69">
        <v>2898985669.3800001</v>
      </c>
      <c r="P131" s="69">
        <v>170905857.72999999</v>
      </c>
      <c r="Q131" s="69">
        <v>2630370153.3800001</v>
      </c>
      <c r="R131" s="70">
        <f t="shared" si="33"/>
        <v>0.22859339743251164</v>
      </c>
      <c r="S131" s="71">
        <f t="shared" si="34"/>
        <v>0.11433587253245553</v>
      </c>
      <c r="T131" s="37"/>
    </row>
    <row r="132" spans="1:20" s="38" customFormat="1" ht="30" customHeight="1" x14ac:dyDescent="0.2">
      <c r="A132" s="33">
        <v>5</v>
      </c>
      <c r="B132" s="34">
        <v>1</v>
      </c>
      <c r="C132" s="34">
        <v>2</v>
      </c>
      <c r="D132" s="3">
        <v>1</v>
      </c>
      <c r="E132" s="3">
        <v>8</v>
      </c>
      <c r="F132" s="49">
        <v>20</v>
      </c>
      <c r="G132" s="49" t="s">
        <v>221</v>
      </c>
      <c r="H132" s="50" t="s">
        <v>220</v>
      </c>
      <c r="I132" s="69">
        <v>200000000</v>
      </c>
      <c r="J132" s="69">
        <v>0</v>
      </c>
      <c r="K132" s="69">
        <v>796812</v>
      </c>
      <c r="L132" s="69">
        <v>0</v>
      </c>
      <c r="M132" s="69">
        <v>796812</v>
      </c>
      <c r="N132" s="69">
        <v>0</v>
      </c>
      <c r="O132" s="69">
        <v>0</v>
      </c>
      <c r="P132" s="69">
        <v>0</v>
      </c>
      <c r="Q132" s="69"/>
      <c r="R132" s="70">
        <f t="shared" si="33"/>
        <v>3.9840600000000002E-3</v>
      </c>
      <c r="S132" s="71">
        <f t="shared" si="34"/>
        <v>0</v>
      </c>
      <c r="T132" s="37"/>
    </row>
    <row r="133" spans="1:20" s="38" customFormat="1" ht="30" customHeight="1" x14ac:dyDescent="0.2">
      <c r="A133" s="33">
        <v>5</v>
      </c>
      <c r="B133" s="34">
        <v>1</v>
      </c>
      <c r="C133" s="34">
        <v>2</v>
      </c>
      <c r="D133" s="3">
        <v>1</v>
      </c>
      <c r="E133" s="3">
        <v>9</v>
      </c>
      <c r="F133" s="49">
        <v>20</v>
      </c>
      <c r="G133" s="49" t="s">
        <v>222</v>
      </c>
      <c r="H133" s="50" t="s">
        <v>97</v>
      </c>
      <c r="I133" s="69">
        <v>151415193</v>
      </c>
      <c r="J133" s="69">
        <v>0</v>
      </c>
      <c r="K133" s="69">
        <v>139822130</v>
      </c>
      <c r="L133" s="69">
        <v>0</v>
      </c>
      <c r="M133" s="69">
        <v>139822130</v>
      </c>
      <c r="N133" s="69">
        <v>0</v>
      </c>
      <c r="O133" s="69">
        <v>5947962</v>
      </c>
      <c r="P133" s="69">
        <v>5943812</v>
      </c>
      <c r="Q133" s="69">
        <v>5947962</v>
      </c>
      <c r="R133" s="70">
        <f t="shared" ref="R133:R142" si="86">IFERROR((M133/I133),0)</f>
        <v>0.92343527244323498</v>
      </c>
      <c r="S133" s="71">
        <f t="shared" ref="S133:S142" si="87">IFERROR((O133/I133),0)</f>
        <v>3.9282464871276158E-2</v>
      </c>
      <c r="T133" s="37"/>
    </row>
    <row r="134" spans="1:20" s="38" customFormat="1" ht="30" customHeight="1" x14ac:dyDescent="0.2">
      <c r="A134" s="33">
        <v>5</v>
      </c>
      <c r="B134" s="34">
        <v>1</v>
      </c>
      <c r="C134" s="34">
        <v>2</v>
      </c>
      <c r="D134" s="3">
        <v>1</v>
      </c>
      <c r="E134" s="3">
        <v>11</v>
      </c>
      <c r="F134" s="49">
        <v>20</v>
      </c>
      <c r="G134" s="49" t="s">
        <v>223</v>
      </c>
      <c r="H134" s="50" t="s">
        <v>21</v>
      </c>
      <c r="I134" s="69">
        <v>300000000</v>
      </c>
      <c r="J134" s="69">
        <v>0</v>
      </c>
      <c r="K134" s="69">
        <v>277371336</v>
      </c>
      <c r="L134" s="69">
        <v>0</v>
      </c>
      <c r="M134" s="69">
        <v>277371336</v>
      </c>
      <c r="N134" s="69">
        <v>13361794</v>
      </c>
      <c r="O134" s="69">
        <v>103545114</v>
      </c>
      <c r="P134" s="69">
        <v>13361794</v>
      </c>
      <c r="Q134" s="69">
        <v>103545114</v>
      </c>
      <c r="R134" s="70">
        <f t="shared" si="86"/>
        <v>0.92457111999999997</v>
      </c>
      <c r="S134" s="71">
        <f t="shared" si="87"/>
        <v>0.34515037999999998</v>
      </c>
      <c r="T134" s="37"/>
    </row>
    <row r="135" spans="1:20" s="38" customFormat="1" ht="30" customHeight="1" x14ac:dyDescent="0.2">
      <c r="A135" s="33">
        <v>5</v>
      </c>
      <c r="B135" s="34">
        <v>1</v>
      </c>
      <c r="C135" s="34">
        <v>2</v>
      </c>
      <c r="D135" s="3">
        <v>1</v>
      </c>
      <c r="E135" s="3">
        <v>12</v>
      </c>
      <c r="F135" s="49">
        <v>20</v>
      </c>
      <c r="G135" s="49" t="s">
        <v>224</v>
      </c>
      <c r="H135" s="50" t="s">
        <v>147</v>
      </c>
      <c r="I135" s="69">
        <v>177328909</v>
      </c>
      <c r="J135" s="69">
        <v>0</v>
      </c>
      <c r="K135" s="69">
        <v>171754707</v>
      </c>
      <c r="L135" s="69">
        <v>0</v>
      </c>
      <c r="M135" s="69">
        <v>171754707</v>
      </c>
      <c r="N135" s="69">
        <v>34675972</v>
      </c>
      <c r="O135" s="69">
        <v>152580738</v>
      </c>
      <c r="P135" s="69">
        <v>34675972</v>
      </c>
      <c r="Q135" s="69">
        <v>152580738</v>
      </c>
      <c r="R135" s="70">
        <f t="shared" si="86"/>
        <v>0.96856574581418076</v>
      </c>
      <c r="S135" s="71">
        <f t="shared" si="87"/>
        <v>0.86043916279888688</v>
      </c>
      <c r="T135" s="37"/>
    </row>
    <row r="136" spans="1:20" s="38" customFormat="1" ht="30" customHeight="1" x14ac:dyDescent="0.2">
      <c r="A136" s="33">
        <v>5</v>
      </c>
      <c r="B136" s="34">
        <v>1</v>
      </c>
      <c r="C136" s="34">
        <v>2</v>
      </c>
      <c r="D136" s="3">
        <v>1</v>
      </c>
      <c r="E136" s="3">
        <v>14</v>
      </c>
      <c r="F136" s="49">
        <v>20</v>
      </c>
      <c r="G136" s="49" t="s">
        <v>225</v>
      </c>
      <c r="H136" s="50" t="s">
        <v>106</v>
      </c>
      <c r="I136" s="69">
        <v>200000000</v>
      </c>
      <c r="J136" s="69">
        <v>0</v>
      </c>
      <c r="K136" s="69">
        <v>796813</v>
      </c>
      <c r="L136" s="69">
        <v>0</v>
      </c>
      <c r="M136" s="69">
        <v>796813</v>
      </c>
      <c r="N136" s="69">
        <v>0</v>
      </c>
      <c r="O136" s="69">
        <v>0</v>
      </c>
      <c r="P136" s="69">
        <v>0</v>
      </c>
      <c r="Q136" s="69">
        <v>0</v>
      </c>
      <c r="R136" s="70">
        <f t="shared" si="86"/>
        <v>3.9840650000000002E-3</v>
      </c>
      <c r="S136" s="71">
        <f t="shared" si="87"/>
        <v>0</v>
      </c>
      <c r="T136" s="37"/>
    </row>
    <row r="137" spans="1:20" s="38" customFormat="1" ht="30" customHeight="1" x14ac:dyDescent="0.2">
      <c r="A137" s="33">
        <v>5</v>
      </c>
      <c r="B137" s="34">
        <v>1</v>
      </c>
      <c r="C137" s="34">
        <v>2</v>
      </c>
      <c r="D137" s="3">
        <v>1</v>
      </c>
      <c r="E137" s="3">
        <v>15</v>
      </c>
      <c r="F137" s="49">
        <v>20</v>
      </c>
      <c r="G137" s="49" t="s">
        <v>226</v>
      </c>
      <c r="H137" s="50" t="s">
        <v>149</v>
      </c>
      <c r="I137" s="69">
        <v>200000000</v>
      </c>
      <c r="J137" s="69">
        <v>0</v>
      </c>
      <c r="K137" s="69">
        <v>796813</v>
      </c>
      <c r="L137" s="69">
        <v>0</v>
      </c>
      <c r="M137" s="69">
        <v>796813</v>
      </c>
      <c r="N137" s="69">
        <v>0</v>
      </c>
      <c r="O137" s="69">
        <v>0</v>
      </c>
      <c r="P137" s="69">
        <v>0</v>
      </c>
      <c r="Q137" s="69">
        <v>0</v>
      </c>
      <c r="R137" s="70">
        <f t="shared" si="86"/>
        <v>3.9840650000000002E-3</v>
      </c>
      <c r="S137" s="71">
        <f t="shared" si="87"/>
        <v>0</v>
      </c>
      <c r="T137" s="37"/>
    </row>
    <row r="138" spans="1:20" s="38" customFormat="1" ht="30" customHeight="1" x14ac:dyDescent="0.2">
      <c r="A138" s="33">
        <v>5</v>
      </c>
      <c r="B138" s="34">
        <v>1</v>
      </c>
      <c r="C138" s="34">
        <v>2</v>
      </c>
      <c r="D138" s="3">
        <v>1</v>
      </c>
      <c r="E138" s="3">
        <v>21</v>
      </c>
      <c r="F138" s="49">
        <v>20</v>
      </c>
      <c r="G138" s="49" t="s">
        <v>226</v>
      </c>
      <c r="H138" s="50" t="s">
        <v>91</v>
      </c>
      <c r="I138" s="69">
        <v>200000000</v>
      </c>
      <c r="J138" s="69">
        <v>0</v>
      </c>
      <c r="K138" s="69">
        <v>796813</v>
      </c>
      <c r="L138" s="69">
        <v>0</v>
      </c>
      <c r="M138" s="69">
        <v>796813</v>
      </c>
      <c r="N138" s="69">
        <v>0</v>
      </c>
      <c r="O138" s="69">
        <v>0</v>
      </c>
      <c r="P138" s="69">
        <v>0</v>
      </c>
      <c r="Q138" s="69">
        <v>0</v>
      </c>
      <c r="R138" s="70">
        <f t="shared" si="86"/>
        <v>3.9840650000000002E-3</v>
      </c>
      <c r="S138" s="71">
        <f t="shared" si="87"/>
        <v>0</v>
      </c>
      <c r="T138" s="37"/>
    </row>
    <row r="139" spans="1:20" s="38" customFormat="1" ht="30" customHeight="1" x14ac:dyDescent="0.2">
      <c r="A139" s="33">
        <v>5</v>
      </c>
      <c r="B139" s="34">
        <v>1</v>
      </c>
      <c r="C139" s="34">
        <v>2</v>
      </c>
      <c r="D139" s="3">
        <v>1</v>
      </c>
      <c r="E139" s="3">
        <v>24</v>
      </c>
      <c r="F139" s="49">
        <v>20</v>
      </c>
      <c r="G139" s="49" t="s">
        <v>227</v>
      </c>
      <c r="H139" s="50" t="s">
        <v>148</v>
      </c>
      <c r="I139" s="69">
        <v>1785111474</v>
      </c>
      <c r="J139" s="69">
        <v>-12940257</v>
      </c>
      <c r="K139" s="69">
        <v>496407186</v>
      </c>
      <c r="L139" s="69">
        <v>8733194</v>
      </c>
      <c r="M139" s="69">
        <v>422749738.51999998</v>
      </c>
      <c r="N139" s="69">
        <v>11636672</v>
      </c>
      <c r="O139" s="69">
        <v>230606959.52000001</v>
      </c>
      <c r="P139" s="69">
        <v>14959651</v>
      </c>
      <c r="Q139" s="69">
        <v>230043716.52000001</v>
      </c>
      <c r="R139" s="70">
        <f t="shared" si="86"/>
        <v>0.23681979791027885</v>
      </c>
      <c r="S139" s="71">
        <f t="shared" si="87"/>
        <v>0.12918350639653106</v>
      </c>
      <c r="T139" s="37"/>
    </row>
    <row r="140" spans="1:20" s="38" customFormat="1" ht="30" customHeight="1" x14ac:dyDescent="0.2">
      <c r="A140" s="33">
        <v>5</v>
      </c>
      <c r="B140" s="34">
        <v>1</v>
      </c>
      <c r="C140" s="34">
        <v>2</v>
      </c>
      <c r="D140" s="3">
        <v>1</v>
      </c>
      <c r="E140" s="3">
        <v>27</v>
      </c>
      <c r="F140" s="49">
        <v>20</v>
      </c>
      <c r="G140" s="49" t="s">
        <v>235</v>
      </c>
      <c r="H140" s="50" t="s">
        <v>236</v>
      </c>
      <c r="I140" s="69">
        <v>54800000</v>
      </c>
      <c r="J140" s="69">
        <v>0</v>
      </c>
      <c r="K140" s="69">
        <v>54800000</v>
      </c>
      <c r="L140" s="69">
        <v>475500</v>
      </c>
      <c r="M140" s="69">
        <v>5531800</v>
      </c>
      <c r="N140" s="69">
        <v>475500</v>
      </c>
      <c r="O140" s="69">
        <v>5531800</v>
      </c>
      <c r="P140" s="69">
        <v>475500</v>
      </c>
      <c r="Q140" s="69">
        <v>5531800</v>
      </c>
      <c r="R140" s="70">
        <f t="shared" si="86"/>
        <v>0.10094525547445256</v>
      </c>
      <c r="S140" s="71">
        <f t="shared" si="87"/>
        <v>0.10094525547445256</v>
      </c>
      <c r="T140" s="37"/>
    </row>
    <row r="141" spans="1:20" s="38" customFormat="1" ht="30" customHeight="1" x14ac:dyDescent="0.2">
      <c r="A141" s="33">
        <v>5</v>
      </c>
      <c r="B141" s="34">
        <v>1</v>
      </c>
      <c r="C141" s="34">
        <v>2</v>
      </c>
      <c r="D141" s="3">
        <v>1</v>
      </c>
      <c r="E141" s="3">
        <v>29</v>
      </c>
      <c r="F141" s="49">
        <v>20</v>
      </c>
      <c r="G141" s="49" t="s">
        <v>244</v>
      </c>
      <c r="H141" s="50" t="s">
        <v>66</v>
      </c>
      <c r="I141" s="69">
        <v>620597644</v>
      </c>
      <c r="J141" s="69">
        <v>0</v>
      </c>
      <c r="K141" s="69">
        <v>525226924</v>
      </c>
      <c r="L141" s="69">
        <v>0</v>
      </c>
      <c r="M141" s="69">
        <v>503722924</v>
      </c>
      <c r="N141" s="69">
        <v>52719131</v>
      </c>
      <c r="O141" s="69">
        <v>330295084</v>
      </c>
      <c r="P141" s="69">
        <v>52719131</v>
      </c>
      <c r="Q141" s="69">
        <v>330295084</v>
      </c>
      <c r="R141" s="70">
        <f t="shared" si="86"/>
        <v>0.81167392250042125</v>
      </c>
      <c r="S141" s="71">
        <f t="shared" si="87"/>
        <v>0.53222097633358079</v>
      </c>
      <c r="T141" s="37"/>
    </row>
    <row r="142" spans="1:20" s="52" customFormat="1" ht="30" customHeight="1" x14ac:dyDescent="0.2">
      <c r="A142" s="93" t="s">
        <v>25</v>
      </c>
      <c r="B142" s="94"/>
      <c r="C142" s="94"/>
      <c r="D142" s="94"/>
      <c r="E142" s="94"/>
      <c r="F142" s="94"/>
      <c r="G142" s="94"/>
      <c r="H142" s="95"/>
      <c r="I142" s="66">
        <f>+I143+I146+I149</f>
        <v>302311000000</v>
      </c>
      <c r="J142" s="66">
        <f t="shared" ref="J142:Q142" si="88">+J143+J146+J149</f>
        <v>-15858592123</v>
      </c>
      <c r="K142" s="66">
        <f t="shared" si="88"/>
        <v>116579655345.28999</v>
      </c>
      <c r="L142" s="66">
        <f t="shared" si="88"/>
        <v>18526288045</v>
      </c>
      <c r="M142" s="66">
        <f t="shared" si="88"/>
        <v>50391112359.389999</v>
      </c>
      <c r="N142" s="66">
        <f t="shared" si="88"/>
        <v>424858916</v>
      </c>
      <c r="O142" s="66">
        <f t="shared" si="88"/>
        <v>10524534993.059999</v>
      </c>
      <c r="P142" s="66">
        <f t="shared" si="88"/>
        <v>1692979744.4000001</v>
      </c>
      <c r="Q142" s="66">
        <f t="shared" si="88"/>
        <v>10524534993.059999</v>
      </c>
      <c r="R142" s="67">
        <f t="shared" si="86"/>
        <v>0.16668633413732878</v>
      </c>
      <c r="S142" s="68">
        <f t="shared" si="87"/>
        <v>3.4813602525412567E-2</v>
      </c>
      <c r="T142" s="51"/>
    </row>
    <row r="143" spans="1:20" s="42" customFormat="1" ht="30" customHeight="1" x14ac:dyDescent="0.25">
      <c r="A143" s="28">
        <v>213</v>
      </c>
      <c r="B143" s="29"/>
      <c r="C143" s="29"/>
      <c r="D143" s="45"/>
      <c r="E143" s="45"/>
      <c r="F143" s="5"/>
      <c r="G143" s="5"/>
      <c r="H143" s="46" t="s">
        <v>26</v>
      </c>
      <c r="I143" s="66">
        <f>I144</f>
        <v>27248000000</v>
      </c>
      <c r="J143" s="66">
        <f t="shared" ref="J143:Q143" si="89">J144</f>
        <v>14018999939</v>
      </c>
      <c r="K143" s="66">
        <f t="shared" si="89"/>
        <v>22974703543.619999</v>
      </c>
      <c r="L143" s="66">
        <f t="shared" si="89"/>
        <v>13048687141</v>
      </c>
      <c r="M143" s="66">
        <f t="shared" si="89"/>
        <v>14421346785.4</v>
      </c>
      <c r="N143" s="66">
        <f t="shared" si="89"/>
        <v>0</v>
      </c>
      <c r="O143" s="66">
        <f t="shared" si="89"/>
        <v>1266317729.4000001</v>
      </c>
      <c r="P143" s="66">
        <f t="shared" si="89"/>
        <v>1265187454.4000001</v>
      </c>
      <c r="Q143" s="66">
        <f t="shared" si="89"/>
        <v>1266317729.4000001</v>
      </c>
      <c r="R143" s="67">
        <f t="shared" si="33"/>
        <v>0.5292625802040517</v>
      </c>
      <c r="S143" s="68">
        <f t="shared" si="34"/>
        <v>4.6473786310921909E-2</v>
      </c>
      <c r="T143" s="43"/>
    </row>
    <row r="144" spans="1:20" s="42" customFormat="1" ht="30" customHeight="1" x14ac:dyDescent="0.25">
      <c r="A144" s="28">
        <v>213</v>
      </c>
      <c r="B144" s="39">
        <v>506</v>
      </c>
      <c r="C144" s="29"/>
      <c r="D144" s="45"/>
      <c r="E144" s="45"/>
      <c r="F144" s="5"/>
      <c r="G144" s="5"/>
      <c r="H144" s="46" t="s">
        <v>27</v>
      </c>
      <c r="I144" s="66">
        <f t="shared" ref="I144:Q144" si="90">SUM(I145:I145)</f>
        <v>27248000000</v>
      </c>
      <c r="J144" s="66">
        <f t="shared" si="90"/>
        <v>14018999939</v>
      </c>
      <c r="K144" s="66">
        <f t="shared" si="90"/>
        <v>22974703543.619999</v>
      </c>
      <c r="L144" s="66">
        <f t="shared" si="90"/>
        <v>13048687141</v>
      </c>
      <c r="M144" s="66">
        <f t="shared" si="90"/>
        <v>14421346785.4</v>
      </c>
      <c r="N144" s="66">
        <f t="shared" si="90"/>
        <v>0</v>
      </c>
      <c r="O144" s="66">
        <f t="shared" si="90"/>
        <v>1266317729.4000001</v>
      </c>
      <c r="P144" s="66">
        <f t="shared" si="90"/>
        <v>1265187454.4000001</v>
      </c>
      <c r="Q144" s="66">
        <f t="shared" si="90"/>
        <v>1266317729.4000001</v>
      </c>
      <c r="R144" s="67">
        <f t="shared" ref="R144:R156" si="91">IFERROR((M144/I144),0)</f>
        <v>0.5292625802040517</v>
      </c>
      <c r="S144" s="68">
        <f t="shared" ref="S144:S156" si="92">IFERROR((O144/I144),0)</f>
        <v>4.6473786310921909E-2</v>
      </c>
      <c r="T144" s="43"/>
    </row>
    <row r="145" spans="1:20" s="53" customFormat="1" ht="30" customHeight="1" x14ac:dyDescent="0.2">
      <c r="A145" s="33">
        <v>213</v>
      </c>
      <c r="B145" s="1">
        <v>506</v>
      </c>
      <c r="C145" s="1">
        <v>2</v>
      </c>
      <c r="D145" s="3"/>
      <c r="E145" s="3"/>
      <c r="F145" s="4">
        <v>20</v>
      </c>
      <c r="G145" s="4" t="s">
        <v>237</v>
      </c>
      <c r="H145" s="10" t="s">
        <v>238</v>
      </c>
      <c r="I145" s="69">
        <v>27248000000</v>
      </c>
      <c r="J145" s="69">
        <v>14018999939</v>
      </c>
      <c r="K145" s="69">
        <v>22974703543.619999</v>
      </c>
      <c r="L145" s="69">
        <v>13048687141</v>
      </c>
      <c r="M145" s="69">
        <v>14421346785.4</v>
      </c>
      <c r="N145" s="69">
        <v>0</v>
      </c>
      <c r="O145" s="69">
        <v>1266317729.4000001</v>
      </c>
      <c r="P145" s="69">
        <v>1265187454.4000001</v>
      </c>
      <c r="Q145" s="69">
        <v>1266317729.4000001</v>
      </c>
      <c r="R145" s="70">
        <f t="shared" si="91"/>
        <v>0.5292625802040517</v>
      </c>
      <c r="S145" s="71">
        <f t="shared" si="92"/>
        <v>4.6473786310921909E-2</v>
      </c>
      <c r="T145" s="37"/>
    </row>
    <row r="146" spans="1:20" s="42" customFormat="1" ht="30" customHeight="1" x14ac:dyDescent="0.25">
      <c r="A146" s="47">
        <v>310</v>
      </c>
      <c r="B146" s="29"/>
      <c r="C146" s="29"/>
      <c r="D146" s="45"/>
      <c r="E146" s="45"/>
      <c r="F146" s="5"/>
      <c r="G146" s="5"/>
      <c r="H146" s="46" t="s">
        <v>28</v>
      </c>
      <c r="I146" s="66">
        <f t="shared" ref="I146:Q146" si="93">I147</f>
        <v>6200000000</v>
      </c>
      <c r="J146" s="66">
        <f t="shared" si="93"/>
        <v>83067600</v>
      </c>
      <c r="K146" s="66">
        <f t="shared" si="93"/>
        <v>3770077482</v>
      </c>
      <c r="L146" s="66">
        <f t="shared" si="93"/>
        <v>2332498535</v>
      </c>
      <c r="M146" s="66">
        <f t="shared" si="93"/>
        <v>3696003541.3200002</v>
      </c>
      <c r="N146" s="66">
        <f t="shared" si="93"/>
        <v>60531460</v>
      </c>
      <c r="O146" s="66">
        <f t="shared" si="93"/>
        <v>275355567.31999999</v>
      </c>
      <c r="P146" s="66">
        <f t="shared" si="93"/>
        <v>60531460</v>
      </c>
      <c r="Q146" s="66">
        <f t="shared" si="93"/>
        <v>275355567.31999999</v>
      </c>
      <c r="R146" s="72">
        <f t="shared" si="91"/>
        <v>0.59612960343870969</v>
      </c>
      <c r="S146" s="73">
        <f t="shared" si="92"/>
        <v>4.4412188277419357E-2</v>
      </c>
      <c r="T146" s="41"/>
    </row>
    <row r="147" spans="1:20" s="42" customFormat="1" ht="30" customHeight="1" x14ac:dyDescent="0.25">
      <c r="A147" s="47">
        <v>310</v>
      </c>
      <c r="B147" s="39">
        <v>506</v>
      </c>
      <c r="C147" s="29"/>
      <c r="D147" s="45"/>
      <c r="E147" s="45"/>
      <c r="F147" s="5"/>
      <c r="G147" s="5"/>
      <c r="H147" s="46" t="s">
        <v>27</v>
      </c>
      <c r="I147" s="66">
        <f>+I148</f>
        <v>6200000000</v>
      </c>
      <c r="J147" s="66">
        <f t="shared" ref="J147:Q147" si="94">+J148</f>
        <v>83067600</v>
      </c>
      <c r="K147" s="66">
        <f t="shared" si="94"/>
        <v>3770077482</v>
      </c>
      <c r="L147" s="66">
        <f t="shared" si="94"/>
        <v>2332498535</v>
      </c>
      <c r="M147" s="66">
        <f t="shared" si="94"/>
        <v>3696003541.3200002</v>
      </c>
      <c r="N147" s="66">
        <f t="shared" si="94"/>
        <v>60531460</v>
      </c>
      <c r="O147" s="66">
        <f t="shared" si="94"/>
        <v>275355567.31999999</v>
      </c>
      <c r="P147" s="66">
        <f t="shared" si="94"/>
        <v>60531460</v>
      </c>
      <c r="Q147" s="66">
        <f t="shared" si="94"/>
        <v>275355567.31999999</v>
      </c>
      <c r="R147" s="72">
        <f t="shared" si="91"/>
        <v>0.59612960343870969</v>
      </c>
      <c r="S147" s="73">
        <f t="shared" si="92"/>
        <v>4.4412188277419357E-2</v>
      </c>
      <c r="T147" s="41"/>
    </row>
    <row r="148" spans="1:20" s="53" customFormat="1" ht="30" customHeight="1" x14ac:dyDescent="0.2">
      <c r="A148" s="2">
        <v>310</v>
      </c>
      <c r="B148" s="1">
        <v>506</v>
      </c>
      <c r="C148" s="1">
        <v>1</v>
      </c>
      <c r="D148" s="3"/>
      <c r="E148" s="3"/>
      <c r="F148" s="4">
        <v>20</v>
      </c>
      <c r="G148" s="4" t="s">
        <v>231</v>
      </c>
      <c r="H148" s="10" t="s">
        <v>29</v>
      </c>
      <c r="I148" s="69">
        <v>6200000000</v>
      </c>
      <c r="J148" s="69">
        <v>83067600</v>
      </c>
      <c r="K148" s="69">
        <v>3770077482</v>
      </c>
      <c r="L148" s="69">
        <v>2332498535</v>
      </c>
      <c r="M148" s="69">
        <v>3696003541.3200002</v>
      </c>
      <c r="N148" s="69">
        <v>60531460</v>
      </c>
      <c r="O148" s="69">
        <v>275355567.31999999</v>
      </c>
      <c r="P148" s="69">
        <v>60531460</v>
      </c>
      <c r="Q148" s="69">
        <v>275355567.31999999</v>
      </c>
      <c r="R148" s="70">
        <f t="shared" si="91"/>
        <v>0.59612960343870969</v>
      </c>
      <c r="S148" s="71">
        <f t="shared" si="92"/>
        <v>4.4412188277419357E-2</v>
      </c>
      <c r="T148" s="37"/>
    </row>
    <row r="149" spans="1:20" s="42" customFormat="1" ht="30" customHeight="1" x14ac:dyDescent="0.25">
      <c r="A149" s="47">
        <v>410</v>
      </c>
      <c r="B149" s="29"/>
      <c r="C149" s="30"/>
      <c r="D149" s="30"/>
      <c r="E149" s="30"/>
      <c r="F149" s="30"/>
      <c r="G149" s="30"/>
      <c r="H149" s="11" t="s">
        <v>30</v>
      </c>
      <c r="I149" s="66">
        <f>+I150</f>
        <v>268863000000</v>
      </c>
      <c r="J149" s="66">
        <f>+J150</f>
        <v>-29960659662</v>
      </c>
      <c r="K149" s="66">
        <f>+K150</f>
        <v>89834874319.669998</v>
      </c>
      <c r="L149" s="66">
        <f>+L150</f>
        <v>3145102369</v>
      </c>
      <c r="M149" s="66">
        <f t="shared" ref="M149:Q149" si="95">+M150</f>
        <v>32273762032.669998</v>
      </c>
      <c r="N149" s="66">
        <f>+N150</f>
        <v>364327456</v>
      </c>
      <c r="O149" s="66">
        <f t="shared" si="95"/>
        <v>8982861696.3400002</v>
      </c>
      <c r="P149" s="66">
        <f>+P150</f>
        <v>367260830</v>
      </c>
      <c r="Q149" s="66">
        <f t="shared" si="95"/>
        <v>8982861696.3400002</v>
      </c>
      <c r="R149" s="67">
        <f t="shared" si="91"/>
        <v>0.12003794509720564</v>
      </c>
      <c r="S149" s="68">
        <f t="shared" si="92"/>
        <v>3.3410553688458432E-2</v>
      </c>
      <c r="T149" s="43"/>
    </row>
    <row r="150" spans="1:20" s="42" customFormat="1" ht="30" customHeight="1" x14ac:dyDescent="0.25">
      <c r="A150" s="47">
        <v>410</v>
      </c>
      <c r="B150" s="39">
        <v>506</v>
      </c>
      <c r="C150" s="30"/>
      <c r="D150" s="30"/>
      <c r="E150" s="30"/>
      <c r="F150" s="30"/>
      <c r="G150" s="30"/>
      <c r="H150" s="46" t="s">
        <v>27</v>
      </c>
      <c r="I150" s="66">
        <f t="shared" ref="I150:Q150" si="96">SUM(I151:I154)</f>
        <v>268863000000</v>
      </c>
      <c r="J150" s="66">
        <f t="shared" si="96"/>
        <v>-29960659662</v>
      </c>
      <c r="K150" s="66">
        <f t="shared" si="96"/>
        <v>89834874319.669998</v>
      </c>
      <c r="L150" s="66">
        <f t="shared" si="96"/>
        <v>3145102369</v>
      </c>
      <c r="M150" s="66">
        <f t="shared" si="96"/>
        <v>32273762032.669998</v>
      </c>
      <c r="N150" s="66">
        <f t="shared" si="96"/>
        <v>364327456</v>
      </c>
      <c r="O150" s="66">
        <f t="shared" si="96"/>
        <v>8982861696.3400002</v>
      </c>
      <c r="P150" s="66">
        <f t="shared" si="96"/>
        <v>367260830</v>
      </c>
      <c r="Q150" s="66">
        <f t="shared" si="96"/>
        <v>8982861696.3400002</v>
      </c>
      <c r="R150" s="67">
        <f t="shared" si="91"/>
        <v>0.12003794509720564</v>
      </c>
      <c r="S150" s="68">
        <f t="shared" si="92"/>
        <v>3.3410553688458432E-2</v>
      </c>
      <c r="T150" s="43"/>
    </row>
    <row r="151" spans="1:20" s="53" customFormat="1" ht="30" customHeight="1" x14ac:dyDescent="0.2">
      <c r="A151" s="1">
        <v>410</v>
      </c>
      <c r="B151" s="1">
        <v>506</v>
      </c>
      <c r="C151" s="1">
        <v>5</v>
      </c>
      <c r="D151" s="35"/>
      <c r="E151" s="35"/>
      <c r="F151" s="35">
        <v>20</v>
      </c>
      <c r="G151" s="35" t="s">
        <v>232</v>
      </c>
      <c r="H151" s="12" t="s">
        <v>228</v>
      </c>
      <c r="I151" s="69">
        <v>8500000000</v>
      </c>
      <c r="J151" s="69">
        <v>150000000</v>
      </c>
      <c r="K151" s="69">
        <v>183525895</v>
      </c>
      <c r="L151" s="69">
        <v>145176402</v>
      </c>
      <c r="M151" s="69">
        <v>178702297</v>
      </c>
      <c r="N151" s="69">
        <v>14440</v>
      </c>
      <c r="O151" s="69">
        <v>14440</v>
      </c>
      <c r="P151" s="69">
        <v>14440</v>
      </c>
      <c r="Q151" s="69">
        <v>14440</v>
      </c>
      <c r="R151" s="70">
        <f t="shared" si="91"/>
        <v>2.1023799647058822E-2</v>
      </c>
      <c r="S151" s="71">
        <f t="shared" si="92"/>
        <v>1.6988235294117648E-6</v>
      </c>
      <c r="T151" s="37"/>
    </row>
    <row r="152" spans="1:20" s="53" customFormat="1" ht="30" customHeight="1" x14ac:dyDescent="0.2">
      <c r="A152" s="1">
        <v>410</v>
      </c>
      <c r="B152" s="1">
        <v>506</v>
      </c>
      <c r="C152" s="1">
        <v>6</v>
      </c>
      <c r="D152" s="35"/>
      <c r="E152" s="35"/>
      <c r="F152" s="35">
        <v>20</v>
      </c>
      <c r="G152" s="35" t="s">
        <v>250</v>
      </c>
      <c r="H152" s="12" t="s">
        <v>248</v>
      </c>
      <c r="I152" s="69">
        <v>49328878000</v>
      </c>
      <c r="J152" s="69">
        <v>0</v>
      </c>
      <c r="K152" s="69">
        <v>680517093.66999996</v>
      </c>
      <c r="L152" s="69">
        <v>0</v>
      </c>
      <c r="M152" s="69">
        <v>680517093.66999996</v>
      </c>
      <c r="N152" s="69">
        <v>0</v>
      </c>
      <c r="O152" s="69">
        <v>680517093.66999996</v>
      </c>
      <c r="P152" s="69">
        <v>0</v>
      </c>
      <c r="Q152" s="69">
        <v>680517093.66999996</v>
      </c>
      <c r="R152" s="70">
        <f t="shared" ref="R152" si="97">IFERROR((M152/I152),0)</f>
        <v>1.3795511296040425E-2</v>
      </c>
      <c r="S152" s="71">
        <f t="shared" ref="S152" si="98">IFERROR((O152/I152),0)</f>
        <v>1.3795511296040425E-2</v>
      </c>
      <c r="T152" s="37"/>
    </row>
    <row r="153" spans="1:20" s="53" customFormat="1" ht="30" customHeight="1" x14ac:dyDescent="0.2">
      <c r="A153" s="1">
        <v>410</v>
      </c>
      <c r="B153" s="1">
        <v>506</v>
      </c>
      <c r="C153" s="1">
        <v>6</v>
      </c>
      <c r="D153" s="35"/>
      <c r="E153" s="35"/>
      <c r="F153" s="35" t="s">
        <v>241</v>
      </c>
      <c r="G153" s="35" t="s">
        <v>251</v>
      </c>
      <c r="H153" s="12" t="s">
        <v>248</v>
      </c>
      <c r="I153" s="69">
        <v>165671122000</v>
      </c>
      <c r="J153" s="69">
        <v>-32630766742</v>
      </c>
      <c r="K153" s="69">
        <v>66871802458</v>
      </c>
      <c r="L153" s="69">
        <v>-74033</v>
      </c>
      <c r="M153" s="69">
        <v>9735620849</v>
      </c>
      <c r="N153" s="69">
        <v>364313016</v>
      </c>
      <c r="O153" s="69">
        <v>951154683.66999996</v>
      </c>
      <c r="P153" s="69">
        <v>367246390</v>
      </c>
      <c r="Q153" s="69">
        <v>951154683.66999996</v>
      </c>
      <c r="R153" s="70">
        <f t="shared" si="91"/>
        <v>5.8764742650804287E-2</v>
      </c>
      <c r="S153" s="71">
        <f t="shared" si="92"/>
        <v>5.7412219594311668E-3</v>
      </c>
      <c r="T153" s="37"/>
    </row>
    <row r="154" spans="1:20" s="53" customFormat="1" ht="30" customHeight="1" x14ac:dyDescent="0.2">
      <c r="A154" s="1">
        <v>410</v>
      </c>
      <c r="B154" s="1">
        <v>506</v>
      </c>
      <c r="C154" s="1">
        <v>7</v>
      </c>
      <c r="D154" s="35"/>
      <c r="E154" s="35"/>
      <c r="F154" s="35">
        <v>20</v>
      </c>
      <c r="G154" s="35" t="s">
        <v>253</v>
      </c>
      <c r="H154" s="12" t="s">
        <v>249</v>
      </c>
      <c r="I154" s="69">
        <v>45363000000</v>
      </c>
      <c r="J154" s="69">
        <v>2520107080</v>
      </c>
      <c r="K154" s="69">
        <v>22099028873</v>
      </c>
      <c r="L154" s="69">
        <v>3000000000</v>
      </c>
      <c r="M154" s="69">
        <v>21678921793</v>
      </c>
      <c r="N154" s="69">
        <v>0</v>
      </c>
      <c r="O154" s="69">
        <v>7351175479</v>
      </c>
      <c r="P154" s="69">
        <v>0</v>
      </c>
      <c r="Q154" s="69">
        <v>7351175479</v>
      </c>
      <c r="R154" s="70">
        <f t="shared" si="91"/>
        <v>0.47789876756387362</v>
      </c>
      <c r="S154" s="71">
        <f t="shared" si="92"/>
        <v>0.16205223373674579</v>
      </c>
      <c r="T154" s="37"/>
    </row>
    <row r="155" spans="1:20" s="53" customFormat="1" ht="30" customHeight="1" thickBot="1" x14ac:dyDescent="0.25">
      <c r="A155" s="87"/>
      <c r="B155" s="87"/>
      <c r="C155" s="87"/>
      <c r="D155" s="88"/>
      <c r="E155" s="88"/>
      <c r="F155" s="88"/>
      <c r="G155" s="88"/>
      <c r="H155" s="89"/>
      <c r="I155" s="90"/>
      <c r="J155" s="90"/>
      <c r="K155" s="90"/>
      <c r="L155" s="90"/>
      <c r="M155" s="90"/>
      <c r="N155" s="90"/>
      <c r="O155" s="90"/>
      <c r="P155" s="90"/>
      <c r="Q155" s="90"/>
      <c r="R155" s="91"/>
      <c r="S155" s="92"/>
      <c r="T155" s="37"/>
    </row>
    <row r="156" spans="1:20" s="54" customFormat="1" ht="30" customHeight="1" thickBot="1" x14ac:dyDescent="0.3">
      <c r="A156" s="96" t="s">
        <v>31</v>
      </c>
      <c r="B156" s="97"/>
      <c r="C156" s="97"/>
      <c r="D156" s="97"/>
      <c r="E156" s="97"/>
      <c r="F156" s="97"/>
      <c r="G156" s="97"/>
      <c r="H156" s="98"/>
      <c r="I156" s="77">
        <f>+I9+I142</f>
        <v>678726753590</v>
      </c>
      <c r="J156" s="77">
        <f t="shared" ref="J156:L156" si="99">+J9+J142</f>
        <v>-10477045519</v>
      </c>
      <c r="K156" s="77">
        <f>+K9+K142</f>
        <v>442889496834.48999</v>
      </c>
      <c r="L156" s="77">
        <f t="shared" si="99"/>
        <v>24064854369</v>
      </c>
      <c r="M156" s="77">
        <f>+M9+M142</f>
        <v>365114826785.46002</v>
      </c>
      <c r="N156" s="77">
        <f t="shared" ref="N156:P156" si="100">+N9+N142</f>
        <v>5928204135.4799995</v>
      </c>
      <c r="O156" s="77">
        <f>+O9+O142</f>
        <v>306954344326.08997</v>
      </c>
      <c r="P156" s="77">
        <f t="shared" si="100"/>
        <v>6961844546.8799992</v>
      </c>
      <c r="Q156" s="77">
        <f t="shared" ref="Q156" si="101">+Q9+Q142</f>
        <v>306427495940.08997</v>
      </c>
      <c r="R156" s="78">
        <f t="shared" si="91"/>
        <v>0.53794082059422654</v>
      </c>
      <c r="S156" s="79">
        <f t="shared" si="92"/>
        <v>0.45225025049110201</v>
      </c>
      <c r="T156" s="41"/>
    </row>
    <row r="157" spans="1:20" x14ac:dyDescent="0.2">
      <c r="A157" s="55"/>
      <c r="B157" s="56"/>
      <c r="C157" s="57"/>
      <c r="D157" s="57"/>
      <c r="E157" s="57"/>
      <c r="F157" s="57"/>
      <c r="G157" s="57"/>
      <c r="H157" s="9"/>
      <c r="I157" s="83"/>
      <c r="J157" s="83"/>
      <c r="K157" s="84"/>
      <c r="L157" s="85"/>
      <c r="M157" s="86"/>
      <c r="N157" s="85"/>
      <c r="O157" s="85"/>
      <c r="P157" s="85"/>
      <c r="Q157" s="86"/>
      <c r="R157" s="58"/>
      <c r="S157" s="136"/>
      <c r="T157" s="58"/>
    </row>
    <row r="158" spans="1:20" x14ac:dyDescent="0.2">
      <c r="I158" s="62"/>
      <c r="J158" s="62"/>
      <c r="K158" s="62"/>
      <c r="L158" s="62"/>
      <c r="M158" s="62"/>
      <c r="N158" s="62"/>
      <c r="O158" s="62"/>
      <c r="P158" s="62"/>
      <c r="Q158" s="62"/>
    </row>
    <row r="159" spans="1:20" x14ac:dyDescent="0.2">
      <c r="I159" s="62"/>
      <c r="J159" s="62"/>
      <c r="K159" s="62"/>
      <c r="L159" s="62"/>
      <c r="M159" s="62"/>
      <c r="N159" s="62"/>
      <c r="O159" s="62"/>
      <c r="P159" s="62"/>
      <c r="Q159" s="62"/>
    </row>
    <row r="160" spans="1:20" x14ac:dyDescent="0.2">
      <c r="I160" s="62"/>
      <c r="J160" s="62"/>
      <c r="K160" s="62"/>
      <c r="L160" s="62"/>
      <c r="M160" s="62"/>
      <c r="N160" s="62"/>
      <c r="O160" s="62"/>
      <c r="P160" s="62"/>
      <c r="Q160" s="62"/>
    </row>
    <row r="161" spans="1:17" x14ac:dyDescent="0.2">
      <c r="A161" s="59"/>
      <c r="B161" s="59"/>
      <c r="C161" s="59"/>
      <c r="D161" s="59"/>
      <c r="E161" s="59"/>
      <c r="F161" s="59"/>
      <c r="G161" s="59"/>
      <c r="H161" s="59"/>
      <c r="I161" s="62"/>
      <c r="J161" s="62"/>
      <c r="K161" s="62"/>
      <c r="L161" s="62"/>
      <c r="M161" s="62"/>
      <c r="N161" s="62"/>
      <c r="O161" s="62"/>
      <c r="P161" s="62"/>
      <c r="Q161" s="62"/>
    </row>
    <row r="162" spans="1:17" x14ac:dyDescent="0.2">
      <c r="A162" s="59"/>
      <c r="B162" s="59"/>
      <c r="C162" s="59"/>
      <c r="D162" s="59"/>
      <c r="E162" s="59"/>
      <c r="F162" s="59"/>
      <c r="G162" s="59"/>
      <c r="H162" s="59"/>
      <c r="I162" s="62"/>
      <c r="J162" s="62"/>
      <c r="K162" s="62"/>
      <c r="L162" s="62"/>
      <c r="M162" s="62"/>
      <c r="N162" s="62"/>
      <c r="O162" s="62"/>
      <c r="P162" s="62"/>
      <c r="Q162" s="62"/>
    </row>
  </sheetData>
  <mergeCells count="25">
    <mergeCell ref="D7:D8"/>
    <mergeCell ref="M5:M8"/>
    <mergeCell ref="H6:H8"/>
    <mergeCell ref="A4:D4"/>
    <mergeCell ref="H4:N4"/>
    <mergeCell ref="A1:S1"/>
    <mergeCell ref="A2:S2"/>
    <mergeCell ref="A3:S3"/>
    <mergeCell ref="R5:R8"/>
    <mergeCell ref="S5:S8"/>
    <mergeCell ref="A5:H5"/>
    <mergeCell ref="I5:I8"/>
    <mergeCell ref="J5:J8"/>
    <mergeCell ref="K5:K8"/>
    <mergeCell ref="L5:L8"/>
    <mergeCell ref="A7:A8"/>
    <mergeCell ref="B7:B8"/>
    <mergeCell ref="C7:C8"/>
    <mergeCell ref="A9:H9"/>
    <mergeCell ref="N5:N8"/>
    <mergeCell ref="O5:O8"/>
    <mergeCell ref="P5:P8"/>
    <mergeCell ref="Q5:Q8"/>
    <mergeCell ref="A142:H142"/>
    <mergeCell ref="A156:H156"/>
  </mergeCells>
  <printOptions horizontalCentered="1" verticalCentered="1"/>
  <pageMargins left="0.98425196850393704" right="0.19685039370078741" top="0.27559055118110237" bottom="0.27559055118110237" header="0" footer="0"/>
  <pageSetup scale="60" fitToHeight="3" orientation="landscape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9</Orden>
    <Tipo_x0020_presupuesto xmlns="d0e351fb-1a75-4546-9b39-7d697f81258f">Informe de Ejecución del Presupuesto de Gastos</Tipo_x0020_presupuesto>
    <Vigencia xmlns="d0e351fb-1a75-4546-9b39-7d697f81258f">2016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9BEE3A8D-1198-41DF-9226-FD31EB747066}"/>
</file>

<file path=customXml/itemProps2.xml><?xml version="1.0" encoding="utf-8"?>
<ds:datastoreItem xmlns:ds="http://schemas.openxmlformats.org/officeDocument/2006/customXml" ds:itemID="{3E2F6B9E-374D-4A94-835B-D00376385AB8}"/>
</file>

<file path=customXml/itemProps3.xml><?xml version="1.0" encoding="utf-8"?>
<ds:datastoreItem xmlns:ds="http://schemas.openxmlformats.org/officeDocument/2006/customXml" ds:itemID="{E714F749-0DA8-4048-A1CF-504D4819C4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VIGENCIA SIIF</vt:lpstr>
      <vt:lpstr>'VIGENCIA SIIF'!Área_de_impresión</vt:lpstr>
      <vt:lpstr>'VIGENCIA SIIF'!Títulos_a_imprimir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2016 Septiembre (Gastos)</dc:title>
  <dc:creator>Windows User</dc:creator>
  <cp:lastModifiedBy>Janier Cuervo Ordoñez</cp:lastModifiedBy>
  <cp:lastPrinted>2016-10-11T13:17:58Z</cp:lastPrinted>
  <dcterms:created xsi:type="dcterms:W3CDTF">2014-01-22T22:03:49Z</dcterms:created>
  <dcterms:modified xsi:type="dcterms:W3CDTF">2016-10-11T13:27:51Z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10400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