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55" windowWidth="17520" windowHeight="9375" tabRatio="692"/>
  </bookViews>
  <sheets>
    <sheet name="VIGENCIA SIIF" sheetId="3" r:id="rId1"/>
  </sheets>
  <externalReferences>
    <externalReference r:id="rId2"/>
    <externalReference r:id="rId3"/>
  </externalReferences>
  <definedNames>
    <definedName name="_xlnm.Print_Area" localSheetId="0">'VIGENCIA SIIF'!$B$1:$S$156</definedName>
    <definedName name="_xlnm.Print_Titles" localSheetId="0">'VIGENCIA SIIF'!$1:$11</definedName>
  </definedNames>
  <calcPr calcId="145621"/>
</workbook>
</file>

<file path=xl/calcChain.xml><?xml version="1.0" encoding="utf-8"?>
<calcChain xmlns="http://schemas.openxmlformats.org/spreadsheetml/2006/main">
  <c r="J12" i="3"/>
  <c r="R149" l="1"/>
  <c r="L20"/>
  <c r="L25"/>
  <c r="L29"/>
  <c r="L35"/>
  <c r="L42"/>
  <c r="L47"/>
  <c r="L54"/>
  <c r="L61"/>
  <c r="L67"/>
  <c r="L72"/>
  <c r="L76"/>
  <c r="L81"/>
  <c r="L86"/>
  <c r="L91"/>
  <c r="L96"/>
  <c r="L103"/>
  <c r="L108"/>
  <c r="L119"/>
  <c r="L129"/>
  <c r="L133"/>
  <c r="L144"/>
  <c r="M147"/>
  <c r="O144"/>
  <c r="M138"/>
  <c r="P133"/>
  <c r="N131"/>
  <c r="P129"/>
  <c r="N123"/>
  <c r="P119"/>
  <c r="N110"/>
  <c r="P108"/>
  <c r="N106"/>
  <c r="P103"/>
  <c r="N99"/>
  <c r="P96"/>
  <c r="N93"/>
  <c r="P91"/>
  <c r="N89"/>
  <c r="P86"/>
  <c r="N83"/>
  <c r="P81"/>
  <c r="N78"/>
  <c r="P76"/>
  <c r="N74"/>
  <c r="P72"/>
  <c r="N69"/>
  <c r="P67"/>
  <c r="N65"/>
  <c r="P61"/>
  <c r="O147"/>
  <c r="M144"/>
  <c r="O138"/>
  <c r="I134"/>
  <c r="K132"/>
  <c r="I130"/>
  <c r="K128"/>
  <c r="I120"/>
  <c r="K112"/>
  <c r="I109"/>
  <c r="K107"/>
  <c r="I104"/>
  <c r="K101"/>
  <c r="I98"/>
  <c r="L16"/>
  <c r="L21"/>
  <c r="L26"/>
  <c r="L30"/>
  <c r="L37"/>
  <c r="L43"/>
  <c r="L48"/>
  <c r="L55"/>
  <c r="L63"/>
  <c r="L68"/>
  <c r="L73"/>
  <c r="L77"/>
  <c r="L82"/>
  <c r="L87"/>
  <c r="L92"/>
  <c r="L98"/>
  <c r="L104"/>
  <c r="L109"/>
  <c r="L120"/>
  <c r="L130"/>
  <c r="L134"/>
  <c r="L145"/>
  <c r="I147"/>
  <c r="K144"/>
  <c r="I138"/>
  <c r="Q132"/>
  <c r="J131"/>
  <c r="Q128"/>
  <c r="J123"/>
  <c r="Q112"/>
  <c r="J110"/>
  <c r="Q107"/>
  <c r="J106"/>
  <c r="Q101"/>
  <c r="J99"/>
  <c r="Q95"/>
  <c r="J93"/>
  <c r="Q90"/>
  <c r="J89"/>
  <c r="Q84"/>
  <c r="J83"/>
  <c r="Q80"/>
  <c r="J78"/>
  <c r="Q75"/>
  <c r="J74"/>
  <c r="Q71"/>
  <c r="J69"/>
  <c r="Q66"/>
  <c r="J65"/>
  <c r="Q58"/>
  <c r="K147"/>
  <c r="I144"/>
  <c r="K138"/>
  <c r="N133"/>
  <c r="P131"/>
  <c r="N129"/>
  <c r="P123"/>
  <c r="N119"/>
  <c r="P110"/>
  <c r="N108"/>
  <c r="P106"/>
  <c r="N103"/>
  <c r="P99"/>
  <c r="N96"/>
  <c r="P93"/>
  <c r="N91"/>
  <c r="P89"/>
  <c r="N86"/>
  <c r="P83"/>
  <c r="L17"/>
  <c r="L27"/>
  <c r="L38"/>
  <c r="L49"/>
  <c r="L65"/>
  <c r="L74"/>
  <c r="L83"/>
  <c r="L93"/>
  <c r="L106"/>
  <c r="L123"/>
  <c r="L138"/>
  <c r="N145"/>
  <c r="O134"/>
  <c r="O130"/>
  <c r="O120"/>
  <c r="O109"/>
  <c r="O104"/>
  <c r="O98"/>
  <c r="O92"/>
  <c r="O87"/>
  <c r="O82"/>
  <c r="O77"/>
  <c r="O73"/>
  <c r="O68"/>
  <c r="O63"/>
  <c r="P145"/>
  <c r="Q134"/>
  <c r="Q130"/>
  <c r="Q120"/>
  <c r="Q109"/>
  <c r="Q104"/>
  <c r="Q98"/>
  <c r="K95"/>
  <c r="J91"/>
  <c r="M87"/>
  <c r="K84"/>
  <c r="N81"/>
  <c r="P78"/>
  <c r="N76"/>
  <c r="P74"/>
  <c r="N72"/>
  <c r="P69"/>
  <c r="P147"/>
  <c r="K141"/>
  <c r="Q131"/>
  <c r="M123"/>
  <c r="Q110"/>
  <c r="M106"/>
  <c r="Q99"/>
  <c r="M93"/>
  <c r="Q89"/>
  <c r="M83"/>
  <c r="Q78"/>
  <c r="M74"/>
  <c r="Q69"/>
  <c r="P66"/>
  <c r="M63"/>
  <c r="J58"/>
  <c r="K55"/>
  <c r="I53"/>
  <c r="K48"/>
  <c r="I46"/>
  <c r="K43"/>
  <c r="I41"/>
  <c r="K37"/>
  <c r="I34"/>
  <c r="K30"/>
  <c r="I28"/>
  <c r="K26"/>
  <c r="I24"/>
  <c r="K21"/>
  <c r="I18"/>
  <c r="K16"/>
  <c r="Q141"/>
  <c r="N132"/>
  <c r="I129"/>
  <c r="N112"/>
  <c r="I108"/>
  <c r="N101"/>
  <c r="N144"/>
  <c r="J134"/>
  <c r="O129"/>
  <c r="J120"/>
  <c r="O108"/>
  <c r="J104"/>
  <c r="O96"/>
  <c r="J92"/>
  <c r="O86"/>
  <c r="J82"/>
  <c r="O76"/>
  <c r="J73"/>
  <c r="O67"/>
  <c r="P63"/>
  <c r="P56"/>
  <c r="N54"/>
  <c r="P49"/>
  <c r="N47"/>
  <c r="P44"/>
  <c r="L18"/>
  <c r="L28"/>
  <c r="L41"/>
  <c r="L53"/>
  <c r="L66"/>
  <c r="L75"/>
  <c r="L84"/>
  <c r="L95"/>
  <c r="L107"/>
  <c r="L128"/>
  <c r="L141"/>
  <c r="J145"/>
  <c r="K134"/>
  <c r="K130"/>
  <c r="K120"/>
  <c r="K109"/>
  <c r="K104"/>
  <c r="K98"/>
  <c r="K92"/>
  <c r="K87"/>
  <c r="K82"/>
  <c r="K77"/>
  <c r="K73"/>
  <c r="K68"/>
  <c r="K63"/>
  <c r="Q144"/>
  <c r="M134"/>
  <c r="M130"/>
  <c r="M120"/>
  <c r="M109"/>
  <c r="M104"/>
  <c r="M98"/>
  <c r="Q92"/>
  <c r="O90"/>
  <c r="I87"/>
  <c r="Q82"/>
  <c r="J81"/>
  <c r="Q77"/>
  <c r="J76"/>
  <c r="Q73"/>
  <c r="J72"/>
  <c r="Q68"/>
  <c r="Q145"/>
  <c r="N134"/>
  <c r="I131"/>
  <c r="N120"/>
  <c r="I110"/>
  <c r="N104"/>
  <c r="I99"/>
  <c r="N92"/>
  <c r="I89"/>
  <c r="N82"/>
  <c r="I78"/>
  <c r="N73"/>
  <c r="I69"/>
  <c r="K66"/>
  <c r="Q61"/>
  <c r="N56"/>
  <c r="P54"/>
  <c r="N49"/>
  <c r="P47"/>
  <c r="N44"/>
  <c r="P42"/>
  <c r="N38"/>
  <c r="P35"/>
  <c r="N32"/>
  <c r="P29"/>
  <c r="N27"/>
  <c r="P25"/>
  <c r="N23"/>
  <c r="P20"/>
  <c r="N17"/>
  <c r="N147"/>
  <c r="I141"/>
  <c r="O131"/>
  <c r="O110"/>
  <c r="J107"/>
  <c r="O99"/>
  <c r="O141"/>
  <c r="K133"/>
  <c r="P128"/>
  <c r="K119"/>
  <c r="P107"/>
  <c r="K103"/>
  <c r="P95"/>
  <c r="K91"/>
  <c r="P84"/>
  <c r="K81"/>
  <c r="P75"/>
  <c r="K72"/>
  <c r="J67"/>
  <c r="J63"/>
  <c r="Q55"/>
  <c r="J54"/>
  <c r="Q48"/>
  <c r="J47"/>
  <c r="Q43"/>
  <c r="J42"/>
  <c r="Q37"/>
  <c r="J35"/>
  <c r="Q30"/>
  <c r="J29"/>
  <c r="Q26"/>
  <c r="J25"/>
  <c r="Q21"/>
  <c r="J20"/>
  <c r="N128"/>
  <c r="N95"/>
  <c r="M86"/>
  <c r="N75"/>
  <c r="N67"/>
  <c r="O56"/>
  <c r="J53"/>
  <c r="O44"/>
  <c r="J41"/>
  <c r="O32"/>
  <c r="J28"/>
  <c r="O23"/>
  <c r="P17"/>
  <c r="L32"/>
  <c r="L56"/>
  <c r="L78"/>
  <c r="L99"/>
  <c r="L131"/>
  <c r="P141"/>
  <c r="M128"/>
  <c r="M107"/>
  <c r="M95"/>
  <c r="M84"/>
  <c r="M75"/>
  <c r="M66"/>
  <c r="N141"/>
  <c r="J129"/>
  <c r="J108"/>
  <c r="J96"/>
  <c r="K90"/>
  <c r="M82"/>
  <c r="M77"/>
  <c r="M73"/>
  <c r="M68"/>
  <c r="O133"/>
  <c r="O119"/>
  <c r="O103"/>
  <c r="O91"/>
  <c r="O81"/>
  <c r="O72"/>
  <c r="O65"/>
  <c r="J56"/>
  <c r="J49"/>
  <c r="J44"/>
  <c r="J38"/>
  <c r="J32"/>
  <c r="J27"/>
  <c r="J23"/>
  <c r="J17"/>
  <c r="J138"/>
  <c r="K123"/>
  <c r="K106"/>
  <c r="P138"/>
  <c r="Q123"/>
  <c r="Q106"/>
  <c r="Q93"/>
  <c r="Q83"/>
  <c r="Q74"/>
  <c r="N66"/>
  <c r="M55"/>
  <c r="M48"/>
  <c r="M43"/>
  <c r="K41"/>
  <c r="N35"/>
  <c r="M30"/>
  <c r="K28"/>
  <c r="N25"/>
  <c r="M21"/>
  <c r="N138"/>
  <c r="Q103"/>
  <c r="O83"/>
  <c r="I72"/>
  <c r="P58"/>
  <c r="K49"/>
  <c r="Q42"/>
  <c r="N34"/>
  <c r="K27"/>
  <c r="Q20"/>
  <c r="I16"/>
  <c r="O123"/>
  <c r="Q96"/>
  <c r="I86"/>
  <c r="Q76"/>
  <c r="K67"/>
  <c r="N58"/>
  <c r="P53"/>
  <c r="K47"/>
  <c r="P41"/>
  <c r="K35"/>
  <c r="P28"/>
  <c r="K25"/>
  <c r="P18"/>
  <c r="M16"/>
  <c r="M49"/>
  <c r="K42"/>
  <c r="N26"/>
  <c r="P16"/>
  <c r="O106"/>
  <c r="Q91"/>
  <c r="I81"/>
  <c r="Q72"/>
  <c r="N63"/>
  <c r="M54"/>
  <c r="Q47"/>
  <c r="M42"/>
  <c r="Q35"/>
  <c r="M29"/>
  <c r="Q25"/>
  <c r="M20"/>
  <c r="Q16"/>
  <c r="Q119"/>
  <c r="K93"/>
  <c r="J84"/>
  <c r="K74"/>
  <c r="O66"/>
  <c r="K54"/>
  <c r="M38"/>
  <c r="K29"/>
  <c r="J21"/>
  <c r="L23"/>
  <c r="L69"/>
  <c r="L110"/>
  <c r="M132"/>
  <c r="M101"/>
  <c r="M80"/>
  <c r="M58"/>
  <c r="J119"/>
  <c r="M92"/>
  <c r="O80"/>
  <c r="O71"/>
  <c r="J130"/>
  <c r="J109"/>
  <c r="J98"/>
  <c r="J77"/>
  <c r="K61"/>
  <c r="Q46"/>
  <c r="Q34"/>
  <c r="Q24"/>
  <c r="O145"/>
  <c r="P109"/>
  <c r="M131"/>
  <c r="M99"/>
  <c r="M78"/>
  <c r="N61"/>
  <c r="O46"/>
  <c r="M37"/>
  <c r="N29"/>
  <c r="K24"/>
  <c r="I119"/>
  <c r="J80"/>
  <c r="Q54"/>
  <c r="K38"/>
  <c r="N24"/>
  <c r="P134"/>
  <c r="N90"/>
  <c r="N71"/>
  <c r="N55"/>
  <c r="N43"/>
  <c r="I38"/>
  <c r="N21"/>
  <c r="O17"/>
  <c r="Q44"/>
  <c r="I23"/>
  <c r="N84"/>
  <c r="I67"/>
  <c r="O38"/>
  <c r="O27"/>
  <c r="J18"/>
  <c r="K99"/>
  <c r="O89"/>
  <c r="O69"/>
  <c r="P46"/>
  <c r="O25"/>
  <c r="L34"/>
  <c r="L58"/>
  <c r="L80"/>
  <c r="L101"/>
  <c r="L132"/>
  <c r="Q138"/>
  <c r="I128"/>
  <c r="I107"/>
  <c r="I95"/>
  <c r="I84"/>
  <c r="I75"/>
  <c r="I66"/>
  <c r="J141"/>
  <c r="O128"/>
  <c r="O107"/>
  <c r="O95"/>
  <c r="Q87"/>
  <c r="I82"/>
  <c r="I77"/>
  <c r="I73"/>
  <c r="I68"/>
  <c r="P132"/>
  <c r="P112"/>
  <c r="P101"/>
  <c r="P90"/>
  <c r="P80"/>
  <c r="P71"/>
  <c r="I65"/>
  <c r="O55"/>
  <c r="O48"/>
  <c r="O43"/>
  <c r="O37"/>
  <c r="O30"/>
  <c r="O26"/>
  <c r="O21"/>
  <c r="O16"/>
  <c r="M133"/>
  <c r="M119"/>
  <c r="M103"/>
  <c r="J135"/>
  <c r="I123"/>
  <c r="I106"/>
  <c r="I93"/>
  <c r="I83"/>
  <c r="I74"/>
  <c r="Q65"/>
  <c r="I55"/>
  <c r="I48"/>
  <c r="I43"/>
  <c r="P38"/>
  <c r="O34"/>
  <c r="I30"/>
  <c r="P27"/>
  <c r="O24"/>
  <c r="I21"/>
  <c r="J132"/>
  <c r="P92"/>
  <c r="Q81"/>
  <c r="K69"/>
  <c r="P55"/>
  <c r="M47"/>
  <c r="I42"/>
  <c r="P30"/>
  <c r="M25"/>
  <c r="I20"/>
  <c r="K145"/>
  <c r="J112"/>
  <c r="J95"/>
  <c r="K83"/>
  <c r="J75"/>
  <c r="J66"/>
  <c r="M56"/>
  <c r="Q49"/>
  <c r="M44"/>
  <c r="Q38"/>
  <c r="M32"/>
  <c r="Q27"/>
  <c r="M23"/>
  <c r="K18"/>
  <c r="O47"/>
  <c r="N37"/>
  <c r="P24"/>
  <c r="Q133"/>
  <c r="J101"/>
  <c r="J90"/>
  <c r="K78"/>
  <c r="J71"/>
  <c r="M61"/>
  <c r="N53"/>
  <c r="I47"/>
  <c r="N41"/>
  <c r="I35"/>
  <c r="N28"/>
  <c r="I25"/>
  <c r="O18"/>
  <c r="M141"/>
  <c r="P104"/>
  <c r="M91"/>
  <c r="N80"/>
  <c r="M72"/>
  <c r="M65"/>
  <c r="N48"/>
  <c r="O35"/>
  <c r="M27"/>
  <c r="K20"/>
  <c r="L44"/>
  <c r="L89"/>
  <c r="L147"/>
  <c r="M112"/>
  <c r="M90"/>
  <c r="M71"/>
  <c r="J133"/>
  <c r="J103"/>
  <c r="J86"/>
  <c r="O75"/>
  <c r="I145"/>
  <c r="J87"/>
  <c r="J68"/>
  <c r="Q53"/>
  <c r="Q41"/>
  <c r="Q28"/>
  <c r="Q18"/>
  <c r="P130"/>
  <c r="P98"/>
  <c r="M110"/>
  <c r="M89"/>
  <c r="M69"/>
  <c r="O53"/>
  <c r="N42"/>
  <c r="K34"/>
  <c r="M26"/>
  <c r="N20"/>
  <c r="I91"/>
  <c r="K65"/>
  <c r="N46"/>
  <c r="Q29"/>
  <c r="K17"/>
  <c r="N107"/>
  <c r="M81"/>
  <c r="Q63"/>
  <c r="I49"/>
  <c r="N30"/>
  <c r="I27"/>
  <c r="J61"/>
  <c r="P34"/>
  <c r="P120"/>
  <c r="M96"/>
  <c r="M76"/>
  <c r="K58"/>
  <c r="O49"/>
  <c r="J46"/>
  <c r="J34"/>
  <c r="J24"/>
  <c r="I133"/>
  <c r="P77"/>
  <c r="Q56"/>
  <c r="Q32"/>
  <c r="N18"/>
  <c r="L71"/>
  <c r="I132"/>
  <c r="I80"/>
  <c r="O112"/>
  <c r="K80"/>
  <c r="K129"/>
  <c r="K76"/>
  <c r="M46"/>
  <c r="M24"/>
  <c r="Q108"/>
  <c r="N98"/>
  <c r="I61"/>
  <c r="I37"/>
  <c r="P23"/>
  <c r="P73"/>
  <c r="M35"/>
  <c r="K131"/>
  <c r="P68"/>
  <c r="O42"/>
  <c r="O20"/>
  <c r="I32"/>
  <c r="P82"/>
  <c r="P48"/>
  <c r="P26"/>
  <c r="I96"/>
  <c r="J16"/>
  <c r="I71"/>
  <c r="K75"/>
  <c r="M67"/>
  <c r="M18"/>
  <c r="N87"/>
  <c r="P32"/>
  <c r="I63"/>
  <c r="I103"/>
  <c r="I17"/>
  <c r="K23"/>
  <c r="I44"/>
  <c r="L24"/>
  <c r="I101"/>
  <c r="I92"/>
  <c r="O58"/>
  <c r="N130"/>
  <c r="K46"/>
  <c r="M108"/>
  <c r="P21"/>
  <c r="P87"/>
  <c r="O54"/>
  <c r="I56"/>
  <c r="M17"/>
  <c r="J30"/>
  <c r="L46"/>
  <c r="Q147"/>
  <c r="I90"/>
  <c r="O132"/>
  <c r="O84"/>
  <c r="J144"/>
  <c r="K86"/>
  <c r="M53"/>
  <c r="M28"/>
  <c r="Q129"/>
  <c r="N109"/>
  <c r="N68"/>
  <c r="O41"/>
  <c r="I26"/>
  <c r="K89"/>
  <c r="P43"/>
  <c r="N16"/>
  <c r="O78"/>
  <c r="J48"/>
  <c r="J26"/>
  <c r="J43"/>
  <c r="O93"/>
  <c r="K56"/>
  <c r="K32"/>
  <c r="M129"/>
  <c r="Q67"/>
  <c r="Q23"/>
  <c r="J55"/>
  <c r="L90"/>
  <c r="I112"/>
  <c r="O101"/>
  <c r="K108"/>
  <c r="M41"/>
  <c r="M145"/>
  <c r="K53"/>
  <c r="J147"/>
  <c r="I29"/>
  <c r="O61"/>
  <c r="J37"/>
  <c r="Q17"/>
  <c r="O74"/>
  <c r="K44"/>
  <c r="Q86"/>
  <c r="L112"/>
  <c r="I58"/>
  <c r="K71"/>
  <c r="K96"/>
  <c r="M34"/>
  <c r="P144"/>
  <c r="N77"/>
  <c r="O28"/>
  <c r="I54"/>
  <c r="O29"/>
  <c r="K110"/>
  <c r="P65"/>
  <c r="P37"/>
  <c r="I76"/>
  <c r="P36" l="1"/>
  <c r="P64"/>
  <c r="S29"/>
  <c r="S28"/>
  <c r="P143"/>
  <c r="P142" s="1"/>
  <c r="R34"/>
  <c r="M33"/>
  <c r="R33" s="1"/>
  <c r="K70"/>
  <c r="I57"/>
  <c r="L111"/>
  <c r="Q85"/>
  <c r="S74"/>
  <c r="J36"/>
  <c r="S61"/>
  <c r="O60"/>
  <c r="J146"/>
  <c r="K52"/>
  <c r="R145"/>
  <c r="M40"/>
  <c r="R41"/>
  <c r="S101"/>
  <c r="O100"/>
  <c r="I111"/>
  <c r="Q22"/>
  <c r="R129"/>
  <c r="K31"/>
  <c r="S93"/>
  <c r="S78"/>
  <c r="N15"/>
  <c r="K88"/>
  <c r="S41"/>
  <c r="O40"/>
  <c r="R28"/>
  <c r="M52"/>
  <c r="R53"/>
  <c r="K85"/>
  <c r="J143"/>
  <c r="J142" s="1"/>
  <c r="S84"/>
  <c r="Q146"/>
  <c r="L45"/>
  <c r="R17"/>
  <c r="S54"/>
  <c r="R108"/>
  <c r="K45"/>
  <c r="O57"/>
  <c r="S57" s="1"/>
  <c r="S58"/>
  <c r="I100"/>
  <c r="K22"/>
  <c r="I102"/>
  <c r="I62"/>
  <c r="P31"/>
  <c r="R18"/>
  <c r="R67"/>
  <c r="I70"/>
  <c r="J15"/>
  <c r="I31"/>
  <c r="S20"/>
  <c r="O19"/>
  <c r="S19" s="1"/>
  <c r="S42"/>
  <c r="R35"/>
  <c r="P22"/>
  <c r="I36"/>
  <c r="I60"/>
  <c r="N97"/>
  <c r="R24"/>
  <c r="R46"/>
  <c r="M45"/>
  <c r="K79"/>
  <c r="S112"/>
  <c r="O111"/>
  <c r="S111" s="1"/>
  <c r="I79"/>
  <c r="L70"/>
  <c r="Q31"/>
  <c r="J33"/>
  <c r="J45"/>
  <c r="S49"/>
  <c r="K57"/>
  <c r="R76"/>
  <c r="R96"/>
  <c r="P114"/>
  <c r="P118"/>
  <c r="P116" s="1"/>
  <c r="P33"/>
  <c r="J60"/>
  <c r="Q62"/>
  <c r="R81"/>
  <c r="N45"/>
  <c r="K64"/>
  <c r="N19"/>
  <c r="R26"/>
  <c r="K33"/>
  <c r="O52"/>
  <c r="S53"/>
  <c r="R69"/>
  <c r="M88"/>
  <c r="R89"/>
  <c r="R110"/>
  <c r="P97"/>
  <c r="Q40"/>
  <c r="Q52"/>
  <c r="Q51" s="1"/>
  <c r="S75"/>
  <c r="J85"/>
  <c r="J102"/>
  <c r="M70"/>
  <c r="R70" s="1"/>
  <c r="R71"/>
  <c r="R90"/>
  <c r="M111"/>
  <c r="R111" s="1"/>
  <c r="R112"/>
  <c r="L146"/>
  <c r="L88"/>
  <c r="K19"/>
  <c r="R27"/>
  <c r="S35"/>
  <c r="M64"/>
  <c r="R65"/>
  <c r="R72"/>
  <c r="N79"/>
  <c r="R91"/>
  <c r="R141"/>
  <c r="M140"/>
  <c r="S18"/>
  <c r="N40"/>
  <c r="N39" s="1"/>
  <c r="N52"/>
  <c r="M60"/>
  <c r="R61"/>
  <c r="J70"/>
  <c r="J100"/>
  <c r="N36"/>
  <c r="S47"/>
  <c r="A7"/>
  <c r="J148"/>
  <c r="R23"/>
  <c r="M22"/>
  <c r="R22" s="1"/>
  <c r="M31"/>
  <c r="R32"/>
  <c r="R44"/>
  <c r="R56"/>
  <c r="J94"/>
  <c r="J111"/>
  <c r="I19"/>
  <c r="R25"/>
  <c r="R47"/>
  <c r="S24"/>
  <c r="S34"/>
  <c r="O33"/>
  <c r="S33" s="1"/>
  <c r="Q64"/>
  <c r="I105"/>
  <c r="I122"/>
  <c r="I121" s="1"/>
  <c r="M102"/>
  <c r="R103"/>
  <c r="M117"/>
  <c r="R119"/>
  <c r="R133"/>
  <c r="S16"/>
  <c r="O15"/>
  <c r="S21"/>
  <c r="S26"/>
  <c r="S30"/>
  <c r="S37"/>
  <c r="O36"/>
  <c r="S43"/>
  <c r="S48"/>
  <c r="S55"/>
  <c r="I64"/>
  <c r="P70"/>
  <c r="P79"/>
  <c r="P100"/>
  <c r="P111"/>
  <c r="O94"/>
  <c r="S95"/>
  <c r="S107"/>
  <c r="O127"/>
  <c r="S128"/>
  <c r="J140"/>
  <c r="J139" s="1"/>
  <c r="I94"/>
  <c r="I127"/>
  <c r="I126" s="1"/>
  <c r="I125" s="1"/>
  <c r="I124" s="1"/>
  <c r="Q137"/>
  <c r="Q136" s="1"/>
  <c r="L100"/>
  <c r="L79"/>
  <c r="L57"/>
  <c r="L33"/>
  <c r="S25"/>
  <c r="P45"/>
  <c r="S69"/>
  <c r="S89"/>
  <c r="O88"/>
  <c r="S88" s="1"/>
  <c r="S27"/>
  <c r="S38"/>
  <c r="I22"/>
  <c r="S17"/>
  <c r="N70"/>
  <c r="J79"/>
  <c r="I117"/>
  <c r="I115" s="1"/>
  <c r="I113" s="1"/>
  <c r="M36"/>
  <c r="R36" s="1"/>
  <c r="R37"/>
  <c r="S46"/>
  <c r="O45"/>
  <c r="N60"/>
  <c r="R78"/>
  <c r="R99"/>
  <c r="S145"/>
  <c r="Q33"/>
  <c r="Q45"/>
  <c r="K60"/>
  <c r="J97"/>
  <c r="S71"/>
  <c r="O70"/>
  <c r="S70" s="1"/>
  <c r="S80"/>
  <c r="O79"/>
  <c r="S79" s="1"/>
  <c r="R92"/>
  <c r="J117"/>
  <c r="J115" s="1"/>
  <c r="M57"/>
  <c r="R57" s="1"/>
  <c r="R58"/>
  <c r="R80"/>
  <c r="M79"/>
  <c r="R79" s="1"/>
  <c r="M100"/>
  <c r="R100" s="1"/>
  <c r="R101"/>
  <c r="L22"/>
  <c r="R38"/>
  <c r="S66"/>
  <c r="Q117"/>
  <c r="Q115" s="1"/>
  <c r="Q15"/>
  <c r="R20"/>
  <c r="M19"/>
  <c r="R19" s="1"/>
  <c r="R29"/>
  <c r="R42"/>
  <c r="R54"/>
  <c r="N62"/>
  <c r="S106"/>
  <c r="O105"/>
  <c r="P15"/>
  <c r="P14" s="1"/>
  <c r="R49"/>
  <c r="R16"/>
  <c r="M15"/>
  <c r="P40"/>
  <c r="P39" s="1"/>
  <c r="P52"/>
  <c r="N57"/>
  <c r="I85"/>
  <c r="S123"/>
  <c r="O122"/>
  <c r="I15"/>
  <c r="I14" s="1"/>
  <c r="Q19"/>
  <c r="N33"/>
  <c r="P57"/>
  <c r="S83"/>
  <c r="Q102"/>
  <c r="N137"/>
  <c r="N136" s="1"/>
  <c r="R21"/>
  <c r="R30"/>
  <c r="K40"/>
  <c r="K39" s="1"/>
  <c r="R43"/>
  <c r="R48"/>
  <c r="R55"/>
  <c r="Q105"/>
  <c r="Q122"/>
  <c r="Q121" s="1"/>
  <c r="P137"/>
  <c r="P136" s="1"/>
  <c r="K105"/>
  <c r="K122"/>
  <c r="K121" s="1"/>
  <c r="J137"/>
  <c r="J136" s="1"/>
  <c r="J22"/>
  <c r="J31"/>
  <c r="S65"/>
  <c r="O64"/>
  <c r="S64" s="1"/>
  <c r="S72"/>
  <c r="S81"/>
  <c r="S91"/>
  <c r="S103"/>
  <c r="O102"/>
  <c r="O117"/>
  <c r="S119"/>
  <c r="S133"/>
  <c r="R68"/>
  <c r="R73"/>
  <c r="R77"/>
  <c r="R82"/>
  <c r="N140"/>
  <c r="N139" s="1"/>
  <c r="R66"/>
  <c r="R75"/>
  <c r="R84"/>
  <c r="M94"/>
  <c r="R95"/>
  <c r="R107"/>
  <c r="M127"/>
  <c r="R128"/>
  <c r="P140"/>
  <c r="P139" s="1"/>
  <c r="L31"/>
  <c r="S23"/>
  <c r="O22"/>
  <c r="S22" s="1"/>
  <c r="S32"/>
  <c r="O31"/>
  <c r="S31" s="1"/>
  <c r="J40"/>
  <c r="S44"/>
  <c r="J52"/>
  <c r="S56"/>
  <c r="M85"/>
  <c r="R86"/>
  <c r="N94"/>
  <c r="N127"/>
  <c r="N126" s="1"/>
  <c r="N125" s="1"/>
  <c r="N124" s="1"/>
  <c r="J19"/>
  <c r="Q36"/>
  <c r="J62"/>
  <c r="P94"/>
  <c r="K102"/>
  <c r="K117"/>
  <c r="K115" s="1"/>
  <c r="K113" s="1"/>
  <c r="P127"/>
  <c r="P126" s="1"/>
  <c r="P125" s="1"/>
  <c r="P124" s="1"/>
  <c r="S141"/>
  <c r="O140"/>
  <c r="S99"/>
  <c r="S110"/>
  <c r="J127"/>
  <c r="J126" s="1"/>
  <c r="J125" s="1"/>
  <c r="J124" s="1"/>
  <c r="I140"/>
  <c r="I139" s="1"/>
  <c r="N146"/>
  <c r="P19"/>
  <c r="N22"/>
  <c r="N31"/>
  <c r="Q60"/>
  <c r="I88"/>
  <c r="N114"/>
  <c r="N118"/>
  <c r="N116" s="1"/>
  <c r="S90"/>
  <c r="M97"/>
  <c r="R98"/>
  <c r="R104"/>
  <c r="R109"/>
  <c r="M114"/>
  <c r="R120"/>
  <c r="M118"/>
  <c r="R130"/>
  <c r="R134"/>
  <c r="Q143"/>
  <c r="Q142" s="1"/>
  <c r="K62"/>
  <c r="K97"/>
  <c r="K114"/>
  <c r="K118"/>
  <c r="K116" s="1"/>
  <c r="L140"/>
  <c r="L139" s="1"/>
  <c r="L127"/>
  <c r="L126" s="1"/>
  <c r="L125" s="1"/>
  <c r="L124" s="1"/>
  <c r="L94"/>
  <c r="L52"/>
  <c r="L51" s="1"/>
  <c r="L40"/>
  <c r="L39" s="1"/>
  <c r="P62"/>
  <c r="S67"/>
  <c r="S76"/>
  <c r="O85"/>
  <c r="S85" s="1"/>
  <c r="S86"/>
  <c r="S96"/>
  <c r="S108"/>
  <c r="J114"/>
  <c r="J118"/>
  <c r="J116" s="1"/>
  <c r="S129"/>
  <c r="N143"/>
  <c r="N142" s="1"/>
  <c r="N100"/>
  <c r="N111"/>
  <c r="Q140"/>
  <c r="Q139" s="1"/>
  <c r="K15"/>
  <c r="K14" s="1"/>
  <c r="I33"/>
  <c r="K36"/>
  <c r="I40"/>
  <c r="I45"/>
  <c r="I52"/>
  <c r="J57"/>
  <c r="R63"/>
  <c r="M62"/>
  <c r="R62" s="1"/>
  <c r="R74"/>
  <c r="R83"/>
  <c r="Q88"/>
  <c r="R93"/>
  <c r="M105"/>
  <c r="R106"/>
  <c r="R123"/>
  <c r="M122"/>
  <c r="K140"/>
  <c r="K139" s="1"/>
  <c r="P146"/>
  <c r="R87"/>
  <c r="K94"/>
  <c r="Q97"/>
  <c r="Q114"/>
  <c r="Q118"/>
  <c r="Q116" s="1"/>
  <c r="S63"/>
  <c r="O62"/>
  <c r="S62" s="1"/>
  <c r="S68"/>
  <c r="S73"/>
  <c r="S77"/>
  <c r="S82"/>
  <c r="S87"/>
  <c r="S92"/>
  <c r="S98"/>
  <c r="O97"/>
  <c r="S104"/>
  <c r="S109"/>
  <c r="O114"/>
  <c r="S114" s="1"/>
  <c r="S120"/>
  <c r="O118"/>
  <c r="S130"/>
  <c r="S134"/>
  <c r="L137"/>
  <c r="L136" s="1"/>
  <c r="L122"/>
  <c r="L121" s="1"/>
  <c r="L105"/>
  <c r="L64"/>
  <c r="N85"/>
  <c r="P88"/>
  <c r="N102"/>
  <c r="P105"/>
  <c r="N117"/>
  <c r="N115" s="1"/>
  <c r="N113" s="1"/>
  <c r="P122"/>
  <c r="P121" s="1"/>
  <c r="K137"/>
  <c r="K136" s="1"/>
  <c r="K135" s="1"/>
  <c r="I143"/>
  <c r="I142" s="1"/>
  <c r="K146"/>
  <c r="Q57"/>
  <c r="J64"/>
  <c r="Q70"/>
  <c r="Q79"/>
  <c r="J88"/>
  <c r="Q94"/>
  <c r="Q100"/>
  <c r="J105"/>
  <c r="Q111"/>
  <c r="J122"/>
  <c r="J121" s="1"/>
  <c r="Q127"/>
  <c r="Q126" s="1"/>
  <c r="Q125" s="1"/>
  <c r="Q124" s="1"/>
  <c r="I137"/>
  <c r="I136" s="1"/>
  <c r="K143"/>
  <c r="K142" s="1"/>
  <c r="I146"/>
  <c r="L114"/>
  <c r="L118"/>
  <c r="L116" s="1"/>
  <c r="L97"/>
  <c r="L62"/>
  <c r="L36"/>
  <c r="L15"/>
  <c r="L14" s="1"/>
  <c r="L13" s="1"/>
  <c r="I97"/>
  <c r="K100"/>
  <c r="K111"/>
  <c r="I114"/>
  <c r="I118"/>
  <c r="I116" s="1"/>
  <c r="K127"/>
  <c r="K126" s="1"/>
  <c r="K125" s="1"/>
  <c r="K124" s="1"/>
  <c r="S138"/>
  <c r="O137"/>
  <c r="M143"/>
  <c r="R144"/>
  <c r="S147"/>
  <c r="O146"/>
  <c r="P60"/>
  <c r="N64"/>
  <c r="P85"/>
  <c r="N88"/>
  <c r="P102"/>
  <c r="N105"/>
  <c r="P117"/>
  <c r="P115" s="1"/>
  <c r="P113" s="1"/>
  <c r="N122"/>
  <c r="N121" s="1"/>
  <c r="R138"/>
  <c r="M137"/>
  <c r="O143"/>
  <c r="S144"/>
  <c r="R147"/>
  <c r="M146"/>
  <c r="L143"/>
  <c r="L142" s="1"/>
  <c r="L117"/>
  <c r="L115" s="1"/>
  <c r="L102"/>
  <c r="L85"/>
  <c r="L60"/>
  <c r="L19"/>
  <c r="P59" l="1"/>
  <c r="M142"/>
  <c r="R142" s="1"/>
  <c r="R143"/>
  <c r="S118"/>
  <c r="O116"/>
  <c r="S116" s="1"/>
  <c r="Q59"/>
  <c r="M126"/>
  <c r="R127"/>
  <c r="S102"/>
  <c r="N135"/>
  <c r="P13"/>
  <c r="K59"/>
  <c r="Q135"/>
  <c r="S94"/>
  <c r="Q50"/>
  <c r="O51"/>
  <c r="S52"/>
  <c r="J59"/>
  <c r="L113"/>
  <c r="S146"/>
  <c r="O136"/>
  <c r="S137"/>
  <c r="L135"/>
  <c r="S97"/>
  <c r="R105"/>
  <c r="I51"/>
  <c r="M116"/>
  <c r="R116" s="1"/>
  <c r="R118"/>
  <c r="O139"/>
  <c r="S139" s="1"/>
  <c r="S140"/>
  <c r="J39"/>
  <c r="R85"/>
  <c r="M14"/>
  <c r="R15"/>
  <c r="S105"/>
  <c r="Q14"/>
  <c r="J113"/>
  <c r="O126"/>
  <c r="S127"/>
  <c r="S36"/>
  <c r="R60"/>
  <c r="M59"/>
  <c r="M139"/>
  <c r="R139" s="1"/>
  <c r="R140"/>
  <c r="Q39"/>
  <c r="R88"/>
  <c r="R45"/>
  <c r="I59"/>
  <c r="J14"/>
  <c r="R52"/>
  <c r="M51"/>
  <c r="R40"/>
  <c r="M39"/>
  <c r="R39" s="1"/>
  <c r="S60"/>
  <c r="O59"/>
  <c r="S59" s="1"/>
  <c r="L59"/>
  <c r="L50" s="1"/>
  <c r="L12" s="1"/>
  <c r="L148" s="1"/>
  <c r="O142"/>
  <c r="S142" s="1"/>
  <c r="S143"/>
  <c r="I135"/>
  <c r="R122"/>
  <c r="M121"/>
  <c r="R121" s="1"/>
  <c r="K13"/>
  <c r="O115"/>
  <c r="S117"/>
  <c r="Q113"/>
  <c r="N59"/>
  <c r="O14"/>
  <c r="S15"/>
  <c r="R117"/>
  <c r="M115"/>
  <c r="N51"/>
  <c r="N50" s="1"/>
  <c r="N14"/>
  <c r="N13" s="1"/>
  <c r="N12" s="1"/>
  <c r="N148" s="1"/>
  <c r="S100"/>
  <c r="R146"/>
  <c r="M136"/>
  <c r="R137"/>
  <c r="I39"/>
  <c r="I13" s="1"/>
  <c r="R114"/>
  <c r="R97"/>
  <c r="J51"/>
  <c r="J50" s="1"/>
  <c r="R94"/>
  <c r="P135"/>
  <c r="S122"/>
  <c r="O121"/>
  <c r="S121" s="1"/>
  <c r="P51"/>
  <c r="P50" s="1"/>
  <c r="S45"/>
  <c r="R102"/>
  <c r="R31"/>
  <c r="R64"/>
  <c r="O39"/>
  <c r="S39" s="1"/>
  <c r="S40"/>
  <c r="K51"/>
  <c r="K50" s="1"/>
  <c r="P12" l="1"/>
  <c r="P148" s="1"/>
  <c r="P149" s="1"/>
  <c r="M125"/>
  <c r="R126"/>
  <c r="O13"/>
  <c r="S14"/>
  <c r="K12"/>
  <c r="K148" s="1"/>
  <c r="R51"/>
  <c r="M50"/>
  <c r="J13"/>
  <c r="R14"/>
  <c r="M13"/>
  <c r="I50"/>
  <c r="I12" s="1"/>
  <c r="I148" s="1"/>
  <c r="S115"/>
  <c r="O113"/>
  <c r="S113" s="1"/>
  <c r="R136"/>
  <c r="M135"/>
  <c r="R135" s="1"/>
  <c r="O135"/>
  <c r="S135" s="1"/>
  <c r="S136"/>
  <c r="O50"/>
  <c r="S51"/>
  <c r="R115"/>
  <c r="M113"/>
  <c r="R113" s="1"/>
  <c r="R59"/>
  <c r="O125"/>
  <c r="S126"/>
  <c r="Q13"/>
  <c r="Q12" s="1"/>
  <c r="Q148" s="1"/>
  <c r="Q149" s="1"/>
  <c r="R50" l="1"/>
  <c r="S50"/>
  <c r="R13"/>
  <c r="O124"/>
  <c r="S124" s="1"/>
  <c r="S125"/>
  <c r="O12"/>
  <c r="S13"/>
  <c r="M124"/>
  <c r="R124" s="1"/>
  <c r="R125"/>
  <c r="O148" l="1"/>
  <c r="S12"/>
  <c r="M12"/>
  <c r="O149" l="1"/>
  <c r="S149" s="1"/>
  <c r="S148"/>
  <c r="R12"/>
  <c r="M148"/>
  <c r="R148" s="1"/>
</calcChain>
</file>

<file path=xl/sharedStrings.xml><?xml version="1.0" encoding="utf-8"?>
<sst xmlns="http://schemas.openxmlformats.org/spreadsheetml/2006/main" count="329" uniqueCount="296">
  <si>
    <t>AGENCIA NACIONAL DE HIDROCARBUROS</t>
  </si>
  <si>
    <t>VIGENCIA FISCAL:</t>
  </si>
  <si>
    <t>FECHA: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</si>
  <si>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</si>
  <si>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</si>
  <si>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</si>
  <si>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</si>
  <si>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</si>
  <si>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</si>
  <si>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</si>
  <si>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</si>
  <si>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</si>
  <si>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</si>
  <si>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</si>
  <si>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</si>
  <si>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</si>
  <si>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</si>
  <si>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</si>
  <si>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</si>
  <si>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</si>
  <si>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</si>
  <si>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</si>
  <si>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</si>
  <si>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</si>
  <si>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</si>
  <si>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</si>
  <si>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</si>
  <si>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</si>
  <si>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</si>
  <si>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</si>
  <si>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</si>
  <si>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</si>
  <si>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</si>
  <si>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</si>
  <si>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</si>
  <si>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</si>
  <si>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</si>
  <si>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SECCION PRNCIPAL:2111</t>
  </si>
  <si>
    <t>SECCION: 00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</si>
  <si>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</si>
  <si>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</si>
  <si>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</si>
  <si>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</si>
  <si>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</si>
  <si>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</si>
  <si>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</si>
  <si>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</si>
  <si>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</si>
  <si>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</si>
  <si>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</si>
  <si>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</si>
  <si>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</si>
  <si>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</si>
  <si>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</si>
  <si>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</si>
  <si>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</si>
  <si>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</si>
  <si>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</si>
  <si>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</si>
  <si>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</si>
  <si>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</si>
  <si>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</si>
  <si>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</si>
  <si>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</si>
  <si>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</si>
  <si>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</si>
  <si>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</si>
  <si>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</si>
  <si>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</si>
  <si>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</si>
  <si>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</si>
  <si>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</si>
  <si>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</si>
  <si>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</si>
  <si>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</si>
  <si>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</si>
  <si>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</si>
  <si>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</si>
  <si>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</si>
  <si>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</si>
  <si>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</si>
  <si>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</si>
  <si>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</si>
  <si>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</si>
  <si>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</si>
  <si>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</si>
  <si>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</si>
  <si>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</si>
  <si>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</si>
  <si>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</si>
  <si>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</si>
  <si>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</si>
  <si>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</si>
  <si>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</si>
  <si>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</si>
  <si>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</si>
  <si>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</si>
  <si>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</si>
  <si>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</si>
  <si>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</si>
  <si>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</si>
  <si>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</si>
  <si>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</si>
  <si>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</si>
  <si>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</si>
  <si>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</si>
  <si>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</si>
  <si>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</si>
  <si>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</si>
  <si>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</si>
  <si>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</si>
  <si>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</si>
  <si>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</si>
  <si>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</si>
  <si>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</si>
  <si>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</si>
  <si>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</si>
  <si>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</si>
  <si>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</si>
  <si>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</si>
  <si>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</si>
  <si>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</si>
  <si>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</si>
  <si>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</si>
  <si>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</si>
  <si>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</si>
  <si>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</si>
  <si>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</si>
  <si>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</si>
  <si>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</si>
  <si>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</si>
  <si>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</si>
  <si>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</si>
  <si>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</si>
  <si>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</si>
  <si>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</si>
  <si>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</si>
  <si>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</si>
  <si>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</si>
  <si>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</si>
  <si>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</si>
  <si>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</si>
  <si>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</si>
  <si>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</si>
  <si>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</si>
  <si>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</si>
  <si>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</si>
  <si>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</si>
  <si>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</si>
  <si>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</si>
  <si>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</si>
  <si>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</si>
  <si>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</si>
  <si>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</si>
  <si>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</si>
  <si>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</si>
  <si>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</si>
  <si>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Viaticos y Gastos de Viaje</t>
  </si>
  <si>
    <t>ANALISIS Y GESTION DEL ENTORNO</t>
  </si>
  <si>
    <t>FORMACION DEL CAPITAL HUMANO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</si>
  <si>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</si>
  <si>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</si>
  <si>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</si>
  <si>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</si>
  <si>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</si>
  <si>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</si>
  <si>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</si>
  <si>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</si>
  <si>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</si>
  <si>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</si>
  <si>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</si>
  <si>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</si>
  <si>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</si>
  <si>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</si>
  <si>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</si>
  <si>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</si>
  <si>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</si>
  <si>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</si>
  <si>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</si>
  <si>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</si>
  <si>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</si>
  <si>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</si>
  <si>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</si>
  <si>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</si>
  <si>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</si>
  <si>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</si>
  <si>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</si>
  <si>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</si>
  <si>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</si>
  <si>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</si>
  <si>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</si>
  <si>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</si>
  <si>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</si>
  <si>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</si>
  <si>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</si>
  <si>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</si>
  <si>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</si>
  <si>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</si>
  <si>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</si>
  <si>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</si>
  <si>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</si>
  <si>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</si>
  <si>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</si>
  <si>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</si>
  <si>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</si>
  <si>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</si>
  <si>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</si>
  <si>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</si>
  <si>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</si>
  <si>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</si>
  <si>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</si>
  <si>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</si>
  <si>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</si>
  <si>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</si>
  <si>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</si>
  <si>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</si>
  <si>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</si>
  <si>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</si>
  <si>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</si>
  <si>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</si>
  <si>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</si>
  <si>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</si>
  <si>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</si>
  <si>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</si>
  <si>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</si>
  <si>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</si>
  <si>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</si>
  <si>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</si>
  <si>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</si>
  <si>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</si>
  <si>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</si>
  <si>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</si>
  <si>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</si>
  <si>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</si>
  <si>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</si>
  <si>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</si>
  <si>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</si>
  <si>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</si>
  <si>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</si>
  <si>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</si>
  <si>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</si>
  <si>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</si>
  <si>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</si>
  <si>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</si>
  <si>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</si>
  <si>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</si>
  <si>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</si>
  <si>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</si>
  <si>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</si>
  <si>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</si>
  <si>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</si>
  <si>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</si>
  <si>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</si>
  <si>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</si>
  <si>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</si>
  <si>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</si>
  <si>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</si>
  <si>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</si>
  <si>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</si>
  <si>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</si>
  <si>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</si>
  <si>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</si>
  <si>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</si>
  <si>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</si>
  <si>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</si>
  <si>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</si>
  <si>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</si>
  <si>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</si>
  <si>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</si>
  <si>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</si>
  <si>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</si>
  <si>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</si>
  <si>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</si>
  <si>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</si>
  <si>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</si>
  <si>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</si>
  <si>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</si>
  <si>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</si>
  <si>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</si>
  <si>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</si>
  <si>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</si>
  <si>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A501020104%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</si>
  <si>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</si>
  <si>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</si>
  <si>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</si>
  <si>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</si>
  <si>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</si>
  <si>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</si>
  <si>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</si>
  <si>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</si>
  <si>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</si>
  <si>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</si>
  <si>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</si>
  <si>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FEBRERO</t>
  </si>
  <si>
    <t xml:space="preserve">MES REPORTADO: </t>
  </si>
  <si>
    <t>EJECUCION PRESUPUESTAL DE GASTOS VIGENCIA 2014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</si>
</sst>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d\ &quot;de&quot;\ mmmm\ &quot;de&quot;\ yyyy"/>
    <numFmt numFmtId="171" formatCode="0.000000000"/>
    <numFmt numFmtId="172" formatCode="_-* #,##0_-;\-* #,##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Calibri"/>
      <family val="2"/>
      <scheme val="minor"/>
    </font>
    <font>
      <i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2" applyFont="1" applyFill="1"/>
    <xf numFmtId="0" fontId="3" fillId="0" borderId="0" xfId="2" applyFont="1" applyFill="1" applyBorder="1"/>
    <xf numFmtId="0" fontId="3" fillId="0" borderId="5" xfId="2" applyFont="1" applyFill="1" applyBorder="1"/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Continuous"/>
    </xf>
    <xf numFmtId="168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Continuous"/>
    </xf>
    <xf numFmtId="49" fontId="3" fillId="0" borderId="0" xfId="2" applyNumberFormat="1" applyFont="1" applyFill="1" applyBorder="1"/>
    <xf numFmtId="49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3" fontId="2" fillId="0" borderId="5" xfId="2" applyNumberFormat="1" applyFont="1" applyFill="1" applyBorder="1" applyAlignment="1">
      <alignment horizontal="right"/>
    </xf>
    <xf numFmtId="171" fontId="2" fillId="0" borderId="0" xfId="2" applyNumberFormat="1" applyFont="1" applyFill="1" applyBorder="1" applyAlignment="1">
      <alignment horizontal="centerContinuous"/>
    </xf>
    <xf numFmtId="38" fontId="2" fillId="0" borderId="0" xfId="2" applyNumberFormat="1" applyFont="1" applyFill="1" applyBorder="1" applyAlignment="1">
      <alignment horizontal="centerContinuous"/>
    </xf>
    <xf numFmtId="0" fontId="2" fillId="0" borderId="0" xfId="2" applyFont="1" applyFill="1" applyBorder="1" applyAlignment="1">
      <alignment horizontal="right"/>
    </xf>
    <xf numFmtId="1" fontId="2" fillId="0" borderId="0" xfId="2" applyNumberFormat="1" applyFont="1" applyFill="1" applyBorder="1" applyAlignment="1">
      <alignment horizontal="right"/>
    </xf>
    <xf numFmtId="1" fontId="2" fillId="0" borderId="5" xfId="2" applyNumberFormat="1" applyFont="1" applyFill="1" applyBorder="1" applyAlignment="1">
      <alignment horizontal="right"/>
    </xf>
    <xf numFmtId="49" fontId="2" fillId="0" borderId="6" xfId="2" applyNumberFormat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vertical="center"/>
    </xf>
    <xf numFmtId="0" fontId="2" fillId="0" borderId="7" xfId="2" applyFont="1" applyFill="1" applyBorder="1" applyAlignment="1">
      <alignment horizontal="left" wrapText="1"/>
    </xf>
    <xf numFmtId="49" fontId="2" fillId="0" borderId="7" xfId="2" applyNumberFormat="1" applyFont="1" applyFill="1" applyBorder="1"/>
    <xf numFmtId="166" fontId="2" fillId="0" borderId="7" xfId="2" applyNumberFormat="1" applyFont="1" applyFill="1" applyBorder="1"/>
    <xf numFmtId="0" fontId="3" fillId="0" borderId="7" xfId="2" applyFont="1" applyFill="1" applyBorder="1"/>
    <xf numFmtId="166" fontId="2" fillId="0" borderId="7" xfId="2" applyNumberFormat="1" applyFont="1" applyFill="1" applyBorder="1" applyAlignment="1">
      <alignment horizontal="right"/>
    </xf>
    <xf numFmtId="169" fontId="2" fillId="0" borderId="7" xfId="2" applyNumberFormat="1" applyFont="1" applyFill="1" applyBorder="1" applyAlignment="1"/>
    <xf numFmtId="166" fontId="2" fillId="0" borderId="7" xfId="2" applyNumberFormat="1" applyFont="1" applyFill="1" applyBorder="1" applyAlignment="1"/>
    <xf numFmtId="166" fontId="2" fillId="0" borderId="7" xfId="2" applyNumberFormat="1" applyFont="1" applyFill="1" applyBorder="1" applyAlignment="1">
      <alignment horizontal="left"/>
    </xf>
    <xf numFmtId="169" fontId="2" fillId="0" borderId="8" xfId="2" applyNumberFormat="1" applyFont="1" applyFill="1" applyBorder="1" applyAlignment="1">
      <alignment horizontal="righ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0" fontId="6" fillId="0" borderId="0" xfId="2" applyFont="1" applyFill="1"/>
    <xf numFmtId="49" fontId="2" fillId="0" borderId="13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/>
    <xf numFmtId="1" fontId="8" fillId="0" borderId="16" xfId="2" applyNumberFormat="1" applyFont="1" applyFill="1" applyBorder="1" applyAlignment="1">
      <alignment horizontal="center" vertical="center"/>
    </xf>
    <xf numFmtId="1" fontId="8" fillId="0" borderId="15" xfId="2" applyNumberFormat="1" applyFont="1" applyFill="1" applyBorder="1" applyAlignment="1">
      <alignment horizontal="center" vertical="center"/>
    </xf>
    <xf numFmtId="0" fontId="8" fillId="0" borderId="15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10" fillId="0" borderId="15" xfId="2" applyNumberFormat="1" applyFont="1" applyFill="1" applyBorder="1" applyAlignment="1">
      <alignment horizontal="center" vertical="center"/>
    </xf>
    <xf numFmtId="0" fontId="11" fillId="0" borderId="0" xfId="2" applyFont="1" applyFill="1"/>
    <xf numFmtId="165" fontId="4" fillId="0" borderId="15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8" fillId="0" borderId="16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10" fillId="0" borderId="16" xfId="2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165" fontId="10" fillId="0" borderId="15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right"/>
    </xf>
    <xf numFmtId="165" fontId="8" fillId="0" borderId="15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4" fillId="0" borderId="23" xfId="2" applyNumberFormat="1" applyFont="1" applyFill="1" applyBorder="1" applyAlignment="1">
      <alignment horizontal="center" vertical="center"/>
    </xf>
    <xf numFmtId="1" fontId="4" fillId="0" borderId="27" xfId="2" applyNumberFormat="1" applyFont="1" applyFill="1" applyBorder="1" applyAlignment="1">
      <alignment horizontal="center" vertical="center"/>
    </xf>
    <xf numFmtId="49" fontId="8" fillId="0" borderId="27" xfId="2" applyNumberFormat="1" applyFont="1" applyFill="1" applyBorder="1" applyAlignment="1">
      <alignment horizontal="center" vertical="center"/>
    </xf>
    <xf numFmtId="0" fontId="8" fillId="0" borderId="19" xfId="2" applyNumberFormat="1" applyFont="1" applyFill="1" applyBorder="1" applyAlignment="1">
      <alignment horizontal="center" vertical="center"/>
    </xf>
    <xf numFmtId="1" fontId="8" fillId="0" borderId="19" xfId="2" applyNumberFormat="1" applyFont="1" applyFill="1" applyBorder="1" applyAlignment="1">
      <alignment horizontal="center" vertical="center"/>
    </xf>
    <xf numFmtId="49" fontId="8" fillId="0" borderId="19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4" fillId="0" borderId="0" xfId="2" applyFont="1" applyFill="1" applyBorder="1"/>
    <xf numFmtId="0" fontId="14" fillId="0" borderId="5" xfId="2" applyFont="1" applyFill="1" applyBorder="1"/>
    <xf numFmtId="0" fontId="14" fillId="0" borderId="0" xfId="2" applyFont="1" applyFill="1"/>
    <xf numFmtId="3" fontId="1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40" fontId="16" fillId="0" borderId="0" xfId="2" applyNumberFormat="1" applyFont="1" applyFill="1" applyBorder="1" applyAlignment="1"/>
    <xf numFmtId="40" fontId="6" fillId="0" borderId="0" xfId="2" applyNumberFormat="1" applyFont="1" applyFill="1" applyBorder="1" applyAlignment="1"/>
    <xf numFmtId="38" fontId="6" fillId="0" borderId="0" xfId="2" applyNumberFormat="1" applyFont="1" applyFill="1" applyBorder="1" applyAlignment="1"/>
    <xf numFmtId="166" fontId="6" fillId="0" borderId="0" xfId="2" applyNumberFormat="1" applyFont="1" applyFill="1" applyBorder="1"/>
    <xf numFmtId="43" fontId="6" fillId="0" borderId="0" xfId="4" applyFont="1" applyFill="1" applyBorder="1"/>
    <xf numFmtId="2" fontId="6" fillId="0" borderId="0" xfId="4" applyNumberFormat="1" applyFont="1" applyFill="1" applyBorder="1"/>
    <xf numFmtId="167" fontId="6" fillId="0" borderId="0" xfId="1" applyFont="1" applyFill="1" applyBorder="1"/>
    <xf numFmtId="4" fontId="6" fillId="0" borderId="0" xfId="2" applyNumberFormat="1" applyFont="1" applyFill="1" applyBorder="1"/>
    <xf numFmtId="49" fontId="17" fillId="0" borderId="4" xfId="2" applyNumberFormat="1" applyFont="1" applyFill="1" applyBorder="1" applyAlignment="1">
      <alignment vertical="center"/>
    </xf>
    <xf numFmtId="49" fontId="17" fillId="0" borderId="0" xfId="2" applyNumberFormat="1" applyFont="1" applyFill="1" applyBorder="1" applyAlignment="1">
      <alignment vertical="center"/>
    </xf>
    <xf numFmtId="49" fontId="17" fillId="0" borderId="20" xfId="2" applyNumberFormat="1" applyFont="1" applyFill="1" applyBorder="1" applyAlignment="1">
      <alignment vertical="center"/>
    </xf>
    <xf numFmtId="49" fontId="17" fillId="0" borderId="20" xfId="2" applyNumberFormat="1" applyFont="1" applyFill="1" applyBorder="1" applyAlignment="1"/>
    <xf numFmtId="49" fontId="17" fillId="0" borderId="0" xfId="2" applyNumberFormat="1" applyFont="1" applyFill="1" applyBorder="1" applyAlignment="1"/>
    <xf numFmtId="49" fontId="6" fillId="0" borderId="7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wrapText="1"/>
    </xf>
    <xf numFmtId="40" fontId="6" fillId="0" borderId="7" xfId="2" applyNumberFormat="1" applyFont="1" applyFill="1" applyBorder="1" applyAlignment="1"/>
    <xf numFmtId="166" fontId="6" fillId="0" borderId="7" xfId="2" applyNumberFormat="1" applyFont="1" applyFill="1" applyBorder="1"/>
    <xf numFmtId="0" fontId="14" fillId="0" borderId="7" xfId="2" applyFont="1" applyFill="1" applyBorder="1"/>
    <xf numFmtId="0" fontId="14" fillId="0" borderId="8" xfId="2" applyFont="1" applyFill="1" applyBorder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4" fontId="6" fillId="0" borderId="0" xfId="2" applyNumberFormat="1" applyFont="1" applyFill="1"/>
    <xf numFmtId="4" fontId="8" fillId="0" borderId="0" xfId="2" applyNumberFormat="1" applyFont="1" applyFill="1"/>
    <xf numFmtId="172" fontId="18" fillId="0" borderId="0" xfId="1" applyNumberFormat="1" applyFont="1" applyFill="1" applyBorder="1" applyAlignment="1"/>
    <xf numFmtId="4" fontId="18" fillId="0" borderId="0" xfId="1" applyNumberFormat="1" applyFont="1" applyFill="1" applyBorder="1" applyAlignment="1"/>
    <xf numFmtId="4" fontId="18" fillId="0" borderId="0" xfId="1" applyNumberFormat="1" applyFont="1" applyFill="1" applyBorder="1"/>
    <xf numFmtId="4" fontId="18" fillId="0" borderId="0" xfId="3" applyNumberFormat="1" applyFont="1" applyFill="1" applyBorder="1"/>
    <xf numFmtId="0" fontId="19" fillId="0" borderId="0" xfId="2" applyFont="1" applyFill="1" applyBorder="1"/>
    <xf numFmtId="0" fontId="19" fillId="0" borderId="5" xfId="2" applyFont="1" applyFill="1" applyBorder="1"/>
    <xf numFmtId="49" fontId="5" fillId="0" borderId="13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left" wrapText="1"/>
    </xf>
    <xf numFmtId="0" fontId="20" fillId="0" borderId="0" xfId="2" applyFont="1" applyFill="1"/>
    <xf numFmtId="4" fontId="20" fillId="0" borderId="0" xfId="2" applyNumberFormat="1" applyFont="1" applyFill="1"/>
    <xf numFmtId="0" fontId="21" fillId="0" borderId="0" xfId="2" applyFont="1" applyFill="1"/>
    <xf numFmtId="0" fontId="22" fillId="0" borderId="0" xfId="2" applyFont="1" applyFill="1" applyAlignment="1">
      <alignment horizontal="center"/>
    </xf>
    <xf numFmtId="0" fontId="22" fillId="0" borderId="0" xfId="2" applyFont="1" applyFill="1"/>
    <xf numFmtId="0" fontId="23" fillId="0" borderId="0" xfId="2" applyFont="1" applyFill="1"/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right"/>
    </xf>
    <xf numFmtId="0" fontId="23" fillId="0" borderId="0" xfId="2" applyFont="1" applyFill="1" applyAlignment="1">
      <alignment vertical="center"/>
    </xf>
    <xf numFmtId="0" fontId="23" fillId="0" borderId="0" xfId="2" applyFont="1" applyFill="1" applyAlignment="1">
      <alignment horizontal="right" vertical="center"/>
    </xf>
    <xf numFmtId="0" fontId="19" fillId="0" borderId="0" xfId="2" applyFont="1" applyFill="1"/>
    <xf numFmtId="4" fontId="4" fillId="0" borderId="15" xfId="2" applyNumberFormat="1" applyFont="1" applyFill="1" applyBorder="1"/>
    <xf numFmtId="10" fontId="4" fillId="0" borderId="15" xfId="3" applyNumberFormat="1" applyFont="1" applyFill="1" applyBorder="1" applyAlignment="1"/>
    <xf numFmtId="4" fontId="8" fillId="0" borderId="15" xfId="2" applyNumberFormat="1" applyFont="1" applyFill="1" applyBorder="1"/>
    <xf numFmtId="10" fontId="8" fillId="0" borderId="15" xfId="2" applyNumberFormat="1" applyFont="1" applyFill="1" applyBorder="1" applyAlignment="1">
      <alignment horizontal="right"/>
    </xf>
    <xf numFmtId="10" fontId="4" fillId="0" borderId="15" xfId="2" applyNumberFormat="1" applyFont="1" applyFill="1" applyBorder="1"/>
    <xf numFmtId="4" fontId="4" fillId="0" borderId="15" xfId="2" applyNumberFormat="1" applyFont="1" applyFill="1" applyBorder="1" applyAlignment="1">
      <alignment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vertical="center"/>
    </xf>
    <xf numFmtId="10" fontId="4" fillId="0" borderId="15" xfId="3" applyNumberFormat="1" applyFont="1" applyFill="1" applyBorder="1"/>
    <xf numFmtId="4" fontId="10" fillId="0" borderId="15" xfId="2" applyNumberFormat="1" applyFont="1" applyFill="1" applyBorder="1"/>
    <xf numFmtId="9" fontId="4" fillId="0" borderId="15" xfId="3" applyFont="1" applyFill="1" applyBorder="1"/>
    <xf numFmtId="4" fontId="4" fillId="0" borderId="15" xfId="2" applyNumberFormat="1" applyFont="1" applyFill="1" applyBorder="1" applyAlignment="1"/>
    <xf numFmtId="10" fontId="25" fillId="0" borderId="15" xfId="2" applyNumberFormat="1" applyFont="1" applyFill="1" applyBorder="1" applyAlignment="1">
      <alignment horizontal="right"/>
    </xf>
    <xf numFmtId="4" fontId="4" fillId="0" borderId="15" xfId="2" applyNumberFormat="1" applyFont="1" applyFill="1" applyBorder="1" applyAlignment="1">
      <alignment horizontal="right"/>
    </xf>
    <xf numFmtId="10" fontId="4" fillId="0" borderId="15" xfId="3" applyNumberFormat="1" applyFont="1" applyFill="1" applyBorder="1" applyAlignment="1">
      <alignment horizontal="right"/>
    </xf>
    <xf numFmtId="10" fontId="4" fillId="0" borderId="15" xfId="3" applyNumberFormat="1" applyFont="1" applyFill="1" applyBorder="1" applyAlignment="1">
      <alignment vertical="center"/>
    </xf>
    <xf numFmtId="10" fontId="8" fillId="0" borderId="15" xfId="2" applyNumberFormat="1" applyFont="1" applyFill="1" applyBorder="1" applyAlignment="1">
      <alignment horizontal="right" vertical="center"/>
    </xf>
    <xf numFmtId="49" fontId="4" fillId="0" borderId="28" xfId="2" applyNumberFormat="1" applyFont="1" applyFill="1" applyBorder="1" applyAlignment="1">
      <alignment horizontal="left" wrapText="1"/>
    </xf>
    <xf numFmtId="49" fontId="4" fillId="0" borderId="28" xfId="2" applyNumberFormat="1" applyFont="1" applyFill="1" applyBorder="1" applyAlignment="1">
      <alignment wrapText="1"/>
    </xf>
    <xf numFmtId="49" fontId="8" fillId="0" borderId="28" xfId="2" applyNumberFormat="1" applyFont="1" applyFill="1" applyBorder="1" applyAlignment="1">
      <alignment wrapText="1"/>
    </xf>
    <xf numFmtId="49" fontId="8" fillId="0" borderId="28" xfId="2" applyNumberFormat="1" applyFont="1" applyFill="1" applyBorder="1" applyAlignment="1">
      <alignment horizontal="left" wrapText="1"/>
    </xf>
    <xf numFmtId="49" fontId="4" fillId="0" borderId="28" xfId="2" applyNumberFormat="1" applyFont="1" applyFill="1" applyBorder="1" applyAlignment="1">
      <alignment horizontal="left" vertical="center" wrapText="1"/>
    </xf>
    <xf numFmtId="49" fontId="4" fillId="0" borderId="28" xfId="2" applyNumberFormat="1" applyFont="1" applyFill="1" applyBorder="1" applyAlignment="1">
      <alignment vertical="center" wrapText="1"/>
    </xf>
    <xf numFmtId="0" fontId="4" fillId="0" borderId="28" xfId="2" applyFont="1" applyFill="1" applyBorder="1" applyAlignment="1">
      <alignment wrapText="1"/>
    </xf>
    <xf numFmtId="0" fontId="8" fillId="0" borderId="28" xfId="2" applyFont="1" applyFill="1" applyBorder="1" applyAlignment="1">
      <alignment wrapText="1"/>
    </xf>
    <xf numFmtId="0" fontId="10" fillId="0" borderId="28" xfId="2" applyFont="1" applyFill="1" applyBorder="1" applyAlignment="1">
      <alignment wrapText="1"/>
    </xf>
    <xf numFmtId="40" fontId="4" fillId="0" borderId="28" xfId="2" applyNumberFormat="1" applyFont="1" applyFill="1" applyBorder="1"/>
    <xf numFmtId="40" fontId="8" fillId="0" borderId="28" xfId="2" applyNumberFormat="1" applyFont="1" applyFill="1" applyBorder="1"/>
    <xf numFmtId="0" fontId="4" fillId="0" borderId="28" xfId="2" applyFont="1" applyFill="1" applyBorder="1" applyAlignment="1">
      <alignment vertical="center" wrapText="1"/>
    </xf>
    <xf numFmtId="0" fontId="8" fillId="0" borderId="28" xfId="2" applyFont="1" applyFill="1" applyBorder="1" applyAlignment="1">
      <alignment vertical="center" wrapText="1"/>
    </xf>
    <xf numFmtId="49" fontId="8" fillId="0" borderId="28" xfId="2" applyNumberFormat="1" applyFont="1" applyFill="1" applyBorder="1" applyAlignment="1">
      <alignment horizontal="left" vertical="center" wrapText="1"/>
    </xf>
    <xf numFmtId="49" fontId="4" fillId="0" borderId="29" xfId="2" applyNumberFormat="1" applyFont="1" applyFill="1" applyBorder="1" applyAlignment="1">
      <alignment horizontal="left" vertical="center" wrapText="1"/>
    </xf>
    <xf numFmtId="49" fontId="8" fillId="0" borderId="30" xfId="2" applyNumberFormat="1" applyFont="1" applyFill="1" applyBorder="1" applyAlignment="1">
      <alignment horizontal="left" vertical="center" wrapText="1"/>
    </xf>
    <xf numFmtId="4" fontId="24" fillId="0" borderId="15" xfId="1" applyNumberFormat="1" applyFont="1" applyFill="1" applyBorder="1"/>
    <xf numFmtId="10" fontId="8" fillId="0" borderId="15" xfId="3" applyNumberFormat="1" applyFont="1" applyFill="1" applyBorder="1" applyAlignment="1"/>
    <xf numFmtId="10" fontId="25" fillId="0" borderId="15" xfId="3" applyNumberFormat="1" applyFont="1" applyFill="1" applyBorder="1" applyAlignment="1"/>
    <xf numFmtId="10" fontId="8" fillId="0" borderId="15" xfId="3" applyNumberFormat="1" applyFont="1" applyFill="1" applyBorder="1" applyAlignment="1">
      <alignment vertical="center"/>
    </xf>
    <xf numFmtId="4" fontId="4" fillId="0" borderId="15" xfId="2" applyNumberFormat="1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left" vertical="center"/>
    </xf>
    <xf numFmtId="49" fontId="6" fillId="0" borderId="7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4" fillId="0" borderId="25" xfId="2" applyNumberFormat="1" applyFont="1" applyFill="1" applyBorder="1" applyAlignment="1">
      <alignment horizontal="center" wrapText="1"/>
    </xf>
    <xf numFmtId="49" fontId="4" fillId="0" borderId="26" xfId="2" applyNumberFormat="1" applyFont="1" applyFill="1" applyBorder="1" applyAlignment="1">
      <alignment horizontal="center" wrapText="1"/>
    </xf>
    <xf numFmtId="0" fontId="4" fillId="0" borderId="17" xfId="2" applyFont="1" applyFill="1" applyBorder="1" applyAlignment="1">
      <alignment horizontal="center" wrapText="1"/>
    </xf>
    <xf numFmtId="0" fontId="4" fillId="0" borderId="18" xfId="2" applyFont="1" applyFill="1" applyBorder="1" applyAlignment="1">
      <alignment horizontal="center" wrapText="1"/>
    </xf>
    <xf numFmtId="0" fontId="12" fillId="0" borderId="9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40" fontId="17" fillId="0" borderId="0" xfId="2" applyNumberFormat="1" applyFont="1" applyFill="1" applyBorder="1" applyAlignment="1">
      <alignment horizontal="center"/>
    </xf>
    <xf numFmtId="49" fontId="17" fillId="0" borderId="4" xfId="2" applyNumberFormat="1" applyFont="1" applyFill="1" applyBorder="1" applyAlignment="1">
      <alignment horizontal="center"/>
    </xf>
    <xf numFmtId="49" fontId="17" fillId="0" borderId="0" xfId="2" applyNumberFormat="1" applyFont="1" applyFill="1" applyBorder="1" applyAlignment="1">
      <alignment horizontal="center"/>
    </xf>
    <xf numFmtId="166" fontId="2" fillId="0" borderId="12" xfId="2" applyNumberFormat="1" applyFont="1" applyFill="1" applyBorder="1" applyAlignment="1">
      <alignment horizontal="center" vertical="center" wrapText="1"/>
    </xf>
    <xf numFmtId="166" fontId="2" fillId="0" borderId="13" xfId="2" applyNumberFormat="1" applyFont="1" applyFill="1" applyBorder="1" applyAlignment="1">
      <alignment horizontal="center" vertical="center" wrapText="1"/>
    </xf>
    <xf numFmtId="166" fontId="2" fillId="0" borderId="12" xfId="2" applyNumberFormat="1" applyFont="1" applyFill="1" applyBorder="1" applyAlignment="1">
      <alignment horizontal="center" vertical="center"/>
    </xf>
    <xf numFmtId="166" fontId="2" fillId="0" borderId="13" xfId="2" applyNumberFormat="1" applyFont="1" applyFill="1" applyBorder="1" applyAlignment="1">
      <alignment horizontal="center" vertical="center"/>
    </xf>
    <xf numFmtId="166" fontId="2" fillId="0" borderId="21" xfId="2" applyNumberFormat="1" applyFont="1" applyFill="1" applyBorder="1" applyAlignment="1">
      <alignment horizontal="center" vertical="center" wrapText="1"/>
    </xf>
    <xf numFmtId="166" fontId="2" fillId="0" borderId="23" xfId="2" applyNumberFormat="1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 wrapText="1"/>
    </xf>
    <xf numFmtId="49" fontId="2" fillId="0" borderId="13" xfId="2" applyNumberFormat="1" applyFont="1" applyFill="1" applyBorder="1" applyAlignment="1">
      <alignment horizontal="center" vertical="center" wrapText="1"/>
    </xf>
    <xf numFmtId="49" fontId="2" fillId="0" borderId="14" xfId="2" applyNumberFormat="1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" fontId="5" fillId="0" borderId="13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/>
    </xf>
  </cellXfs>
  <cellStyles count="5">
    <cellStyle name="Millares" xfId="1" builtinId="3"/>
    <cellStyle name="Millares_FONDO AGOSTO 2006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38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43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ueTierClient\ZUE\ZBOX\Componentes\Asistente_Gerencial\AddInAsistenteGerencialExcel2010x86\AddInZbox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LDE~1\AppData\Local\Temp\notesF3B52A\EJ%20GASTOS%20ZBOX%20AL%2031%20DE%20ENERO%202014%20(V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4"/>
      <sheetName val="Sheet3"/>
      <sheetName val="Sheet1"/>
      <sheetName val="AddInZbox"/>
    </sheetNames>
    <definedNames>
      <definedName name="xFechaFinal"/>
      <definedName name="xSaldoInstanciaAcumMes"/>
      <definedName name="xSaldoInstanciaAcumulado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9">
          <cell r="C189">
            <v>542580294002</v>
          </cell>
          <cell r="I189">
            <v>4680605137.75</v>
          </cell>
          <cell r="J189">
            <v>1723759416.1299999</v>
          </cell>
          <cell r="K189">
            <v>1723759416.1299999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73"/>
  <sheetViews>
    <sheetView showGridLines="0" tabSelected="1" zoomScale="85" zoomScaleNormal="85" workbookViewId="0">
      <selection activeCell="I17" sqref="I17"/>
    </sheetView>
  </sheetViews>
  <sheetFormatPr baseColWidth="10" defaultColWidth="11.42578125" defaultRowHeight="15"/>
  <cols>
    <col min="1" max="1" width="2.140625" style="126" customWidth="1"/>
    <col min="2" max="2" width="4.7109375" style="102" customWidth="1"/>
    <col min="3" max="3" width="5.28515625" style="102" customWidth="1"/>
    <col min="4" max="4" width="2.85546875" style="102" customWidth="1"/>
    <col min="5" max="5" width="3.7109375" style="102" customWidth="1"/>
    <col min="6" max="6" width="6" style="102" customWidth="1"/>
    <col min="7" max="7" width="4" style="102" customWidth="1"/>
    <col min="8" max="8" width="40.140625" style="103" customWidth="1"/>
    <col min="9" max="9" width="20.140625" style="80" customWidth="1"/>
    <col min="10" max="10" width="19.85546875" style="80" hidden="1" customWidth="1"/>
    <col min="11" max="11" width="20.7109375" style="80" bestFit="1" customWidth="1"/>
    <col min="12" max="12" width="20.28515625" style="80" hidden="1" customWidth="1"/>
    <col min="13" max="13" width="21.85546875" style="80" customWidth="1"/>
    <col min="14" max="14" width="20" style="80" hidden="1" customWidth="1"/>
    <col min="15" max="15" width="19" style="80" customWidth="1"/>
    <col min="16" max="16" width="18.5703125" style="80" hidden="1" customWidth="1"/>
    <col min="17" max="17" width="18.42578125" style="80" customWidth="1"/>
    <col min="18" max="18" width="11.42578125" style="80" bestFit="1" customWidth="1"/>
    <col min="19" max="19" width="12.7109375" style="80" customWidth="1"/>
    <col min="20" max="16384" width="11.42578125" style="80"/>
  </cols>
  <sheetData>
    <row r="1" spans="1:19" s="1" customFormat="1">
      <c r="A1" s="116"/>
      <c r="B1" s="197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</row>
    <row r="2" spans="1:19" s="1" customFormat="1">
      <c r="A2" s="116"/>
      <c r="B2" s="200" t="s">
        <v>295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s="1" customFormat="1" ht="15.75" thickBot="1">
      <c r="A3" s="116"/>
      <c r="B3" s="203" t="s">
        <v>293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</row>
    <row r="4" spans="1:19" s="1" customFormat="1" ht="12.75" hidden="1">
      <c r="A4" s="116"/>
      <c r="B4" s="204"/>
      <c r="C4" s="205"/>
      <c r="D4" s="205"/>
      <c r="E4" s="205"/>
      <c r="F4" s="114"/>
      <c r="G4" s="9"/>
      <c r="H4" s="207"/>
      <c r="I4" s="207"/>
      <c r="J4" s="207"/>
      <c r="K4" s="207"/>
      <c r="L4" s="207"/>
      <c r="M4" s="207"/>
      <c r="N4" s="207"/>
      <c r="O4" s="7"/>
      <c r="P4" s="10"/>
      <c r="Q4" s="8"/>
      <c r="R4" s="2"/>
      <c r="S4" s="3"/>
    </row>
    <row r="5" spans="1:19" s="1" customFormat="1" ht="12.75" hidden="1">
      <c r="A5" s="116"/>
      <c r="B5" s="204"/>
      <c r="C5" s="205"/>
      <c r="D5" s="205"/>
      <c r="E5" s="205"/>
      <c r="F5" s="114"/>
      <c r="G5" s="6"/>
      <c r="H5" s="206" t="s">
        <v>0</v>
      </c>
      <c r="I5" s="206"/>
      <c r="J5" s="206"/>
      <c r="K5" s="11"/>
      <c r="L5" s="11"/>
      <c r="M5" s="2"/>
      <c r="N5" s="12"/>
      <c r="O5" s="13"/>
      <c r="P5" s="8"/>
      <c r="Q5" s="14" t="s">
        <v>294</v>
      </c>
      <c r="S5" s="15" t="s">
        <v>293</v>
      </c>
    </row>
    <row r="6" spans="1:19" s="1" customFormat="1" ht="12.75" hidden="1">
      <c r="A6" s="116"/>
      <c r="B6" s="4"/>
      <c r="C6" s="114"/>
      <c r="D6" s="5"/>
      <c r="E6" s="5"/>
      <c r="F6" s="5"/>
      <c r="G6" s="6"/>
      <c r="H6" s="115" t="s">
        <v>37</v>
      </c>
      <c r="I6" s="8"/>
      <c r="J6" s="16"/>
      <c r="K6" s="17"/>
      <c r="L6" s="8"/>
      <c r="M6" s="2"/>
      <c r="N6" s="18"/>
      <c r="O6" s="19"/>
      <c r="P6" s="8"/>
      <c r="Q6" s="7" t="s">
        <v>1</v>
      </c>
      <c r="S6" s="20">
        <v>2014</v>
      </c>
    </row>
    <row r="7" spans="1:19" s="1" customFormat="1" ht="13.5" hidden="1" thickBot="1">
      <c r="A7" s="117">
        <f>+J12+J135</f>
        <v>96892086342</v>
      </c>
      <c r="B7" s="21"/>
      <c r="C7" s="22"/>
      <c r="D7" s="22"/>
      <c r="E7" s="22"/>
      <c r="F7" s="22"/>
      <c r="G7" s="22"/>
      <c r="H7" s="23" t="s">
        <v>38</v>
      </c>
      <c r="I7" s="24"/>
      <c r="J7" s="24"/>
      <c r="K7" s="24"/>
      <c r="L7" s="25"/>
      <c r="M7" s="26"/>
      <c r="N7" s="27"/>
      <c r="O7" s="28"/>
      <c r="P7" s="29"/>
      <c r="Q7" s="30" t="s">
        <v>2</v>
      </c>
      <c r="S7" s="31">
        <v>41708</v>
      </c>
    </row>
    <row r="8" spans="1:19" s="1" customFormat="1" ht="15.75" customHeight="1" thickBot="1">
      <c r="A8" s="116"/>
      <c r="B8" s="187" t="s">
        <v>3</v>
      </c>
      <c r="C8" s="188"/>
      <c r="D8" s="188"/>
      <c r="E8" s="188"/>
      <c r="F8" s="188"/>
      <c r="G8" s="188"/>
      <c r="H8" s="189"/>
      <c r="I8" s="178" t="s">
        <v>39</v>
      </c>
      <c r="J8" s="180" t="s">
        <v>40</v>
      </c>
      <c r="K8" s="178" t="s">
        <v>41</v>
      </c>
      <c r="L8" s="178" t="s">
        <v>42</v>
      </c>
      <c r="M8" s="178" t="s">
        <v>43</v>
      </c>
      <c r="N8" s="178" t="s">
        <v>44</v>
      </c>
      <c r="O8" s="178" t="s">
        <v>45</v>
      </c>
      <c r="P8" s="180" t="s">
        <v>46</v>
      </c>
      <c r="Q8" s="182" t="s">
        <v>4</v>
      </c>
      <c r="R8" s="182" t="s">
        <v>47</v>
      </c>
      <c r="S8" s="184" t="s">
        <v>48</v>
      </c>
    </row>
    <row r="9" spans="1:19" s="37" customFormat="1">
      <c r="A9" s="118"/>
      <c r="B9" s="32" t="s">
        <v>5</v>
      </c>
      <c r="C9" s="33" t="s">
        <v>6</v>
      </c>
      <c r="D9" s="32" t="s">
        <v>7</v>
      </c>
      <c r="E9" s="34" t="s">
        <v>8</v>
      </c>
      <c r="F9" s="35" t="s">
        <v>49</v>
      </c>
      <c r="G9" s="36" t="s">
        <v>9</v>
      </c>
      <c r="H9" s="190" t="s">
        <v>10</v>
      </c>
      <c r="I9" s="179"/>
      <c r="J9" s="181"/>
      <c r="K9" s="179"/>
      <c r="L9" s="179"/>
      <c r="M9" s="179"/>
      <c r="N9" s="179"/>
      <c r="O9" s="179"/>
      <c r="P9" s="181"/>
      <c r="Q9" s="183"/>
      <c r="R9" s="183"/>
      <c r="S9" s="185"/>
    </row>
    <row r="10" spans="1:19" s="37" customFormat="1">
      <c r="A10" s="118"/>
      <c r="B10" s="193" t="s">
        <v>11</v>
      </c>
      <c r="C10" s="195" t="s">
        <v>12</v>
      </c>
      <c r="D10" s="193" t="s">
        <v>13</v>
      </c>
      <c r="E10" s="167" t="s">
        <v>14</v>
      </c>
      <c r="F10" s="112"/>
      <c r="G10" s="38" t="s">
        <v>15</v>
      </c>
      <c r="H10" s="191"/>
      <c r="I10" s="179"/>
      <c r="J10" s="181"/>
      <c r="K10" s="179"/>
      <c r="L10" s="179"/>
      <c r="M10" s="179"/>
      <c r="N10" s="179"/>
      <c r="O10" s="179"/>
      <c r="P10" s="181"/>
      <c r="Q10" s="183"/>
      <c r="R10" s="183"/>
      <c r="S10" s="185"/>
    </row>
    <row r="11" spans="1:19" s="37" customFormat="1" ht="15.75" thickBot="1">
      <c r="A11" s="118"/>
      <c r="B11" s="194"/>
      <c r="C11" s="196"/>
      <c r="D11" s="194"/>
      <c r="E11" s="168"/>
      <c r="F11" s="113"/>
      <c r="G11" s="39" t="s">
        <v>16</v>
      </c>
      <c r="H11" s="192"/>
      <c r="I11" s="179"/>
      <c r="J11" s="181"/>
      <c r="K11" s="179"/>
      <c r="L11" s="179"/>
      <c r="M11" s="179"/>
      <c r="N11" s="179"/>
      <c r="O11" s="179"/>
      <c r="P11" s="181"/>
      <c r="Q11" s="183"/>
      <c r="R11" s="183"/>
      <c r="S11" s="186"/>
    </row>
    <row r="12" spans="1:19" s="40" customFormat="1" ht="14.25">
      <c r="A12" s="119" t="s">
        <v>291</v>
      </c>
      <c r="B12" s="169" t="s">
        <v>17</v>
      </c>
      <c r="C12" s="170"/>
      <c r="D12" s="170"/>
      <c r="E12" s="170"/>
      <c r="F12" s="170"/>
      <c r="G12" s="170"/>
      <c r="H12" s="170"/>
      <c r="I12" s="138">
        <f>+I13+I50+I113+I114+I124</f>
        <v>258044294005</v>
      </c>
      <c r="J12" s="138">
        <f>[1]!xSaldoInstanciaAcumMes(A12,"20","","","","DSPEXP",[1]!xFechaFinal())+[1]!xSaldoInstanciaAcumMes(A12,"21","","","","DSPEXP",[1]!xFechaFinal())+18000000</f>
        <v>8667357481</v>
      </c>
      <c r="K12" s="138">
        <f t="shared" ref="K12:Q12" si="0">K13+K50+K113+K124+K114</f>
        <v>50572010168</v>
      </c>
      <c r="L12" s="138">
        <f t="shared" si="0"/>
        <v>1921806353</v>
      </c>
      <c r="M12" s="138">
        <f t="shared" si="0"/>
        <v>25146653595.889999</v>
      </c>
      <c r="N12" s="138">
        <f t="shared" si="0"/>
        <v>3908192911.7600002</v>
      </c>
      <c r="O12" s="138">
        <f t="shared" si="0"/>
        <v>5295059278.8199997</v>
      </c>
      <c r="P12" s="138">
        <f t="shared" si="0"/>
        <v>3839166744.7600002</v>
      </c>
      <c r="Q12" s="138">
        <f t="shared" si="0"/>
        <v>5220298007.8199997</v>
      </c>
      <c r="R12" s="128">
        <f>IFERROR((M12/I12),0)</f>
        <v>9.7450919009287387E-2</v>
      </c>
      <c r="S12" s="128">
        <f>IFERROR((O12/I12),0)</f>
        <v>2.0519962664694302E-2</v>
      </c>
    </row>
    <row r="13" spans="1:19" s="44" customFormat="1" ht="14.25">
      <c r="A13" s="120" t="s">
        <v>160</v>
      </c>
      <c r="B13" s="41">
        <v>1</v>
      </c>
      <c r="C13" s="42"/>
      <c r="D13" s="42"/>
      <c r="E13" s="43"/>
      <c r="F13" s="43"/>
      <c r="G13" s="43"/>
      <c r="H13" s="144" t="s">
        <v>18</v>
      </c>
      <c r="I13" s="127">
        <f t="shared" ref="I13:Q13" si="1">+I14+I36+I39</f>
        <v>25692784001</v>
      </c>
      <c r="J13" s="127">
        <f t="shared" si="1"/>
        <v>228755500</v>
      </c>
      <c r="K13" s="127">
        <f t="shared" si="1"/>
        <v>20610584809</v>
      </c>
      <c r="L13" s="127">
        <f t="shared" si="1"/>
        <v>1480236038</v>
      </c>
      <c r="M13" s="127">
        <f t="shared" si="1"/>
        <v>4206961775</v>
      </c>
      <c r="N13" s="127">
        <f t="shared" si="1"/>
        <v>1531029392</v>
      </c>
      <c r="O13" s="127">
        <f t="shared" si="1"/>
        <v>2797160020</v>
      </c>
      <c r="P13" s="127">
        <f t="shared" si="1"/>
        <v>1503577165</v>
      </c>
      <c r="Q13" s="127">
        <f t="shared" si="1"/>
        <v>2769707793</v>
      </c>
      <c r="R13" s="128">
        <f t="shared" ref="R13:R75" si="2">IFERROR((M13/I13),0)</f>
        <v>0.16374098559487593</v>
      </c>
      <c r="S13" s="128">
        <f t="shared" ref="S13:S75" si="3">IFERROR((O13/I13),0)</f>
        <v>0.10886947945738891</v>
      </c>
    </row>
    <row r="14" spans="1:19" s="44" customFormat="1" ht="26.25" customHeight="1">
      <c r="A14" s="120" t="s">
        <v>161</v>
      </c>
      <c r="B14" s="41">
        <v>1</v>
      </c>
      <c r="C14" s="42">
        <v>0</v>
      </c>
      <c r="D14" s="42">
        <v>1</v>
      </c>
      <c r="E14" s="43"/>
      <c r="F14" s="43"/>
      <c r="G14" s="43"/>
      <c r="H14" s="145" t="s">
        <v>50</v>
      </c>
      <c r="I14" s="127">
        <f t="shared" ref="I14:Q14" si="4">+I15+I19+I22+I31+I33</f>
        <v>18084268000</v>
      </c>
      <c r="J14" s="127">
        <f t="shared" si="4"/>
        <v>20040000</v>
      </c>
      <c r="K14" s="127">
        <f t="shared" si="4"/>
        <v>13972528732</v>
      </c>
      <c r="L14" s="127">
        <f t="shared" si="4"/>
        <v>1074377360</v>
      </c>
      <c r="M14" s="127">
        <f t="shared" si="4"/>
        <v>2094300215</v>
      </c>
      <c r="N14" s="127">
        <f t="shared" si="4"/>
        <v>1082647822</v>
      </c>
      <c r="O14" s="127">
        <f t="shared" si="4"/>
        <v>1998870047</v>
      </c>
      <c r="P14" s="127">
        <f t="shared" si="4"/>
        <v>1078400141</v>
      </c>
      <c r="Q14" s="127">
        <f t="shared" si="4"/>
        <v>1994622366</v>
      </c>
      <c r="R14" s="128">
        <f t="shared" si="2"/>
        <v>0.11580785105595648</v>
      </c>
      <c r="S14" s="128">
        <f t="shared" si="3"/>
        <v>0.11053087949150057</v>
      </c>
    </row>
    <row r="15" spans="1:19" s="44" customFormat="1" ht="14.25">
      <c r="A15" s="120" t="s">
        <v>162</v>
      </c>
      <c r="B15" s="41">
        <v>1</v>
      </c>
      <c r="C15" s="42">
        <v>0</v>
      </c>
      <c r="D15" s="42">
        <v>1</v>
      </c>
      <c r="E15" s="43" t="s">
        <v>51</v>
      </c>
      <c r="F15" s="43"/>
      <c r="G15" s="43"/>
      <c r="H15" s="145" t="s">
        <v>52</v>
      </c>
      <c r="I15" s="127">
        <f t="shared" ref="I15:J15" si="5">SUM(I16:I18)</f>
        <v>10174254000</v>
      </c>
      <c r="J15" s="127">
        <f t="shared" si="5"/>
        <v>20040000</v>
      </c>
      <c r="K15" s="127">
        <f t="shared" ref="K15:Q15" si="6">SUM(K16:K18)</f>
        <v>8230488724</v>
      </c>
      <c r="L15" s="127">
        <f t="shared" si="6"/>
        <v>835021045</v>
      </c>
      <c r="M15" s="127">
        <f t="shared" si="6"/>
        <v>1585751772</v>
      </c>
      <c r="N15" s="127">
        <f t="shared" si="6"/>
        <v>841427933</v>
      </c>
      <c r="O15" s="127">
        <f t="shared" si="6"/>
        <v>1531113136</v>
      </c>
      <c r="P15" s="127">
        <f t="shared" si="6"/>
        <v>838137678</v>
      </c>
      <c r="Q15" s="127">
        <f t="shared" si="6"/>
        <v>1527822881</v>
      </c>
      <c r="R15" s="128">
        <f t="shared" si="2"/>
        <v>0.15585926712661194</v>
      </c>
      <c r="S15" s="128">
        <f t="shared" si="3"/>
        <v>0.15048898287776186</v>
      </c>
    </row>
    <row r="16" spans="1:19" s="49" customFormat="1" ht="12.75" customHeight="1">
      <c r="A16" s="121" t="s">
        <v>289</v>
      </c>
      <c r="B16" s="45">
        <v>1</v>
      </c>
      <c r="C16" s="46">
        <v>0</v>
      </c>
      <c r="D16" s="46">
        <v>1</v>
      </c>
      <c r="E16" s="47">
        <v>1</v>
      </c>
      <c r="F16" s="47">
        <v>1</v>
      </c>
      <c r="G16" s="48" t="s">
        <v>20</v>
      </c>
      <c r="H16" s="146" t="s">
        <v>53</v>
      </c>
      <c r="I16" s="160">
        <f>([1]!xSaldoInstanciaAcumulado(A16,"20","","","","PRESINI",[1]!xFechaFinal()))+([1]!xSaldoInstanciaAcumulado(A16,"20","","","","TSCPTO",[1]!xFechaFinal()))-([1]!xSaldoInstanciaAcumulado(A16,"20","","","","TSCCPTO",[1]!xFechaFinal()))+([1]!xSaldoInstanciaAcumulado(A16,"20","","","","ADIPTO",[1]!xFechaFinal()))-([1]!xSaldoInstanciaAcumulado(A16,"20","","","","REDPTO",[1]!xFechaFinal())) +([1]!xSaldoInstanciaAcumulado(A16,"21","","","","PRESINI",[1]!xFechaFinal()))+([1]!xSaldoInstanciaAcumulado(A16,"21","","","","TSCPTO",[1]!xFechaFinal()))-([1]!xSaldoInstanciaAcumulado(A16,"21","","","","TSCCPTO",[1]!xFechaFinal()))+([1]!xSaldoInstanciaAcumulado(A16,"21","","","","ADIPTO",[1]!xFechaFinal()))-([1]!xSaldoInstanciaAcumulado(A16,"21","","","","REDPTO",[1]!xFechaFinal()))</f>
        <v>8872779501</v>
      </c>
      <c r="J16" s="129">
        <f>[1]!xSaldoInstanciaAcumMes(A16,"20","","","","DSPEXP",[1]!xFechaFinal())+[1]!xSaldoInstanciaAcumMes(A16,"21","","","","DSPEXP",[1]!xFechaFinal())</f>
        <v>0</v>
      </c>
      <c r="K16" s="129">
        <f>[1]!xSaldoInstanciaAcumulado(A16,"20","","","","DSPEXP",[1]!xFechaFinal())+[1]!xSaldoInstanciaAcumulado(A16,"21","","","","DSPEXP",[1]!xFechaFinal())</f>
        <v>7151460278</v>
      </c>
      <c r="L16" s="129">
        <f>[1]!xSaldoInstanciaAcumMes(A16,"20","","","","CMPEXP",[1]!xFechaFinal())+[1]!xSaldoInstanciaAcumMes(A16,"21","","","","CMPEXP",[1]!xFechaFinal())</f>
        <v>820493521</v>
      </c>
      <c r="M16" s="129">
        <f>[1]!xSaldoInstanciaAcumulado(A16,"20","","","","CMPEXP",[1]!xFechaFinal())+[1]!xSaldoInstanciaAcumulado(A16,"21","","","","CMPEXP",[1]!xFechaFinal())</f>
        <v>1540199534</v>
      </c>
      <c r="N16" s="129">
        <f>[1]!xSaldoInstanciaAcumMes(A16,"20","","","","ORGEXP",[1]!xFechaFinal())+[1]!xSaldoInstanciaAcumMes(A16,"21","","","","ORGEXP",[1]!xFechaFinal())</f>
        <v>826821441</v>
      </c>
      <c r="O16" s="129">
        <f>[1]!xSaldoInstanciaAcumulado(A16,"20","","","","ORGEXP",[1]!xFechaFinal())+[1]!xSaldoInstanciaAcumulado(A16,"21","","","","ORGEXP",[1]!xFechaFinal())</f>
        <v>1493290777</v>
      </c>
      <c r="P16" s="129">
        <f>[1]!xSaldoInstanciaAcumMes(A16,"20","","","","GIREXP",[1]!xFechaFinal())+[1]!xSaldoInstanciaAcumMes(A16,"21","","","","GIREXP",[1]!xFechaFinal())</f>
        <v>823557290</v>
      </c>
      <c r="Q16" s="129">
        <f>[1]!xSaldoInstanciaAcumulado(A16,"20","","","","GIREXP",[1]!xFechaFinal())+[1]!xSaldoInstanciaAcumulado(A16,"21","","","","GIREXP",[1]!xFechaFinal())</f>
        <v>1490026626</v>
      </c>
      <c r="R16" s="130">
        <f>+M16/I16</f>
        <v>0.17358704043376857</v>
      </c>
      <c r="S16" s="161">
        <f>+O16/I16</f>
        <v>0.16830022394129143</v>
      </c>
    </row>
    <row r="17" spans="1:19" s="49" customFormat="1" ht="14.25">
      <c r="A17" s="121" t="s">
        <v>210</v>
      </c>
      <c r="B17" s="45">
        <v>1</v>
      </c>
      <c r="C17" s="46">
        <v>0</v>
      </c>
      <c r="D17" s="46">
        <v>1</v>
      </c>
      <c r="E17" s="47">
        <v>1</v>
      </c>
      <c r="F17" s="47">
        <v>2</v>
      </c>
      <c r="G17" s="48" t="s">
        <v>20</v>
      </c>
      <c r="H17" s="146" t="s">
        <v>54</v>
      </c>
      <c r="I17" s="160">
        <f>([1]!xSaldoInstanciaAcumulado(A17,"20","","","","PRESINI",[1]!xFechaFinal()))+([1]!xSaldoInstanciaAcumulado(A17,"20","","","","TSCPTO",[1]!xFechaFinal()))-([1]!xSaldoInstanciaAcumulado(A17,"20","","","","TSCCPTO",[1]!xFechaFinal()))+([1]!xSaldoInstanciaAcumulado(A17,"20","","","","ADIPTO",[1]!xFechaFinal()))-([1]!xSaldoInstanciaAcumulado(A17,"20","","","","REDPTO",[1]!xFechaFinal())) +([1]!xSaldoInstanciaAcumulado(A17,"21","","","","PRESINI",[1]!xFechaFinal()))+([1]!xSaldoInstanciaAcumulado(A17,"21","","","","TSCPTO",[1]!xFechaFinal()))-([1]!xSaldoInstanciaAcumulado(A17,"21","","","","TSCCPTO",[1]!xFechaFinal()))+([1]!xSaldoInstanciaAcumulado(A17,"21","","","","ADIPTO",[1]!xFechaFinal()))-([1]!xSaldoInstanciaAcumulado(A17,"21","","","","REDPTO",[1]!xFechaFinal()))</f>
        <v>1271434499</v>
      </c>
      <c r="J17" s="129">
        <f>[1]!xSaldoInstanciaAcumMes(A17,"20","","","","DSPEXP",[1]!xFechaFinal())+[1]!xSaldoInstanciaAcumMes(A17,"21","","","","DSPEXP",[1]!xFechaFinal())</f>
        <v>0</v>
      </c>
      <c r="K17" s="129">
        <f>[1]!xSaldoInstanciaAcumulado(A17,"20","","","","DSPEXP",[1]!xFechaFinal())+[1]!xSaldoInstanciaAcumulado(A17,"21","","","","DSPEXP",[1]!xFechaFinal())</f>
        <v>1048988446</v>
      </c>
      <c r="L17" s="129">
        <f>[1]!xSaldoInstanciaAcumMes(A17,"20","","","","CMPEXP",[1]!xFechaFinal())+[1]!xSaldoInstanciaAcumMes(A17,"21","","","","CMPEXP",[1]!xFechaFinal())</f>
        <v>8763524</v>
      </c>
      <c r="M17" s="129">
        <f>[1]!xSaldoInstanciaAcumulado(A17,"20","","","","CMPEXP",[1]!xFechaFinal())+[1]!xSaldoInstanciaAcumulado(A17,"21","","","","CMPEXP",[1]!xFechaFinal())</f>
        <v>29875791</v>
      </c>
      <c r="N17" s="129">
        <f>[1]!xSaldoInstanciaAcumMes(A17,"20","","","","ORGEXP",[1]!xFechaFinal())+[1]!xSaldoInstanciaAcumMes(A17,"21","","","","ORGEXP",[1]!xFechaFinal())</f>
        <v>8842492</v>
      </c>
      <c r="O17" s="129">
        <f>[1]!xSaldoInstanciaAcumulado(A17,"20","","","","ORGEXP",[1]!xFechaFinal())+[1]!xSaldoInstanciaAcumulado(A17,"21","","","","ORGEXP",[1]!xFechaFinal())</f>
        <v>22145912</v>
      </c>
      <c r="P17" s="129">
        <f>[1]!xSaldoInstanciaAcumMes(A17,"20","","","","GIREXP",[1]!xFechaFinal())+[1]!xSaldoInstanciaAcumMes(A17,"21","","","","GIREXP",[1]!xFechaFinal())</f>
        <v>8816738</v>
      </c>
      <c r="Q17" s="129">
        <f>[1]!xSaldoInstanciaAcumulado(A17,"20","","","","GIREXP",[1]!xFechaFinal())+[1]!xSaldoInstanciaAcumulado(A17,"21","","","","GIREXP",[1]!xFechaFinal())</f>
        <v>22120158</v>
      </c>
      <c r="R17" s="130">
        <f t="shared" ref="R17:R18" si="7">+M17/I17</f>
        <v>2.3497703596605017E-2</v>
      </c>
      <c r="S17" s="161">
        <f t="shared" ref="S17:S18" si="8">+O17/I17</f>
        <v>1.741805182840174E-2</v>
      </c>
    </row>
    <row r="18" spans="1:19" s="49" customFormat="1" ht="14.25">
      <c r="A18" s="121" t="s">
        <v>211</v>
      </c>
      <c r="B18" s="45">
        <v>1</v>
      </c>
      <c r="C18" s="46">
        <v>0</v>
      </c>
      <c r="D18" s="46">
        <v>1</v>
      </c>
      <c r="E18" s="47">
        <v>1</v>
      </c>
      <c r="F18" s="47">
        <v>4</v>
      </c>
      <c r="G18" s="48" t="s">
        <v>20</v>
      </c>
      <c r="H18" s="146" t="s">
        <v>55</v>
      </c>
      <c r="I18" s="160">
        <f>([1]!xSaldoInstanciaAcumulado(A18,"20","","","","PRESINI",[1]!xFechaFinal()))+([1]!xSaldoInstanciaAcumulado(A18,"20","","","","TSCPTO",[1]!xFechaFinal()))-([1]!xSaldoInstanciaAcumulado(A18,"20","","","","TSCCPTO",[1]!xFechaFinal()))+([1]!xSaldoInstanciaAcumulado(A18,"20","","","","ADIPTO",[1]!xFechaFinal()))-([1]!xSaldoInstanciaAcumulado(A18,"20","","","","REDPTO",[1]!xFechaFinal())) +([1]!xSaldoInstanciaAcumulado(A18,"21","","","","PRESINI",[1]!xFechaFinal()))+([1]!xSaldoInstanciaAcumulado(A18,"21","","","","TSCPTO",[1]!xFechaFinal()))-([1]!xSaldoInstanciaAcumulado(A18,"21","","","","TSCCPTO",[1]!xFechaFinal()))+([1]!xSaldoInstanciaAcumulado(A18,"21","","","","ADIPTO",[1]!xFechaFinal()))-([1]!xSaldoInstanciaAcumulado(A18,"21","","","","REDPTO",[1]!xFechaFinal()))</f>
        <v>30040000</v>
      </c>
      <c r="J18" s="129">
        <f>[1]!xSaldoInstanciaAcumMes(A18,"20","","","","DSPEXP",[1]!xFechaFinal())+[1]!xSaldoInstanciaAcumMes(A18,"21","","","","DSPEXP",[1]!xFechaFinal())</f>
        <v>20040000</v>
      </c>
      <c r="K18" s="129">
        <f>[1]!xSaldoInstanciaAcumulado(A18,"20","","","","DSPEXP",[1]!xFechaFinal())+[1]!xSaldoInstanciaAcumulado(A18,"21","","","","DSPEXP",[1]!xFechaFinal())</f>
        <v>30040000</v>
      </c>
      <c r="L18" s="129">
        <f>[1]!xSaldoInstanciaAcumMes(A18,"20","","","","CMPEXP",[1]!xFechaFinal())+[1]!xSaldoInstanciaAcumMes(A18,"21","","","","CMPEXP",[1]!xFechaFinal())</f>
        <v>5764000</v>
      </c>
      <c r="M18" s="129">
        <f>[1]!xSaldoInstanciaAcumulado(A18,"20","","","","CMPEXP",[1]!xFechaFinal())+[1]!xSaldoInstanciaAcumulado(A18,"21","","","","CMPEXP",[1]!xFechaFinal())</f>
        <v>15676447</v>
      </c>
      <c r="N18" s="129">
        <f>[1]!xSaldoInstanciaAcumMes(A18,"20","","","","ORGEXP",[1]!xFechaFinal())+[1]!xSaldoInstanciaAcumMes(A18,"21","","","","ORGEXP",[1]!xFechaFinal())</f>
        <v>5764000</v>
      </c>
      <c r="O18" s="129">
        <f>[1]!xSaldoInstanciaAcumulado(A18,"20","","","","ORGEXP",[1]!xFechaFinal())+[1]!xSaldoInstanciaAcumulado(A18,"21","","","","ORGEXP",[1]!xFechaFinal())</f>
        <v>15676447</v>
      </c>
      <c r="P18" s="129">
        <f>[1]!xSaldoInstanciaAcumMes(A18,"20","","","","GIREXP",[1]!xFechaFinal())+[1]!xSaldoInstanciaAcumMes(A18,"21","","","","GIREXP",[1]!xFechaFinal())</f>
        <v>5763650</v>
      </c>
      <c r="Q18" s="129">
        <f>[1]!xSaldoInstanciaAcumulado(A18,"20","","","","GIREXP",[1]!xFechaFinal())+[1]!xSaldoInstanciaAcumulado(A18,"21","","","","GIREXP",[1]!xFechaFinal())</f>
        <v>15676097</v>
      </c>
      <c r="R18" s="130">
        <f t="shared" si="7"/>
        <v>0.52185243009320903</v>
      </c>
      <c r="S18" s="161">
        <f t="shared" si="8"/>
        <v>0.52185243009320903</v>
      </c>
    </row>
    <row r="19" spans="1:19" s="44" customFormat="1" ht="14.25">
      <c r="A19" s="120" t="s">
        <v>212</v>
      </c>
      <c r="B19" s="41">
        <v>1</v>
      </c>
      <c r="C19" s="42">
        <v>0</v>
      </c>
      <c r="D19" s="42">
        <v>1</v>
      </c>
      <c r="E19" s="50">
        <v>4</v>
      </c>
      <c r="F19" s="43"/>
      <c r="G19" s="43"/>
      <c r="H19" s="145" t="s">
        <v>56</v>
      </c>
      <c r="I19" s="127">
        <f t="shared" ref="I19:Q19" si="9">SUM(I20:I21)</f>
        <v>3633627000</v>
      </c>
      <c r="J19" s="127">
        <f t="shared" si="9"/>
        <v>0</v>
      </c>
      <c r="K19" s="127">
        <f t="shared" si="9"/>
        <v>2928703362</v>
      </c>
      <c r="L19" s="127">
        <f t="shared" si="9"/>
        <v>161820046</v>
      </c>
      <c r="M19" s="127">
        <f t="shared" si="9"/>
        <v>314259458</v>
      </c>
      <c r="N19" s="127">
        <f t="shared" si="9"/>
        <v>162989878</v>
      </c>
      <c r="O19" s="127">
        <f t="shared" si="9"/>
        <v>293627528</v>
      </c>
      <c r="P19" s="127">
        <f t="shared" si="9"/>
        <v>162342597</v>
      </c>
      <c r="Q19" s="127">
        <f t="shared" si="9"/>
        <v>292980247</v>
      </c>
      <c r="R19" s="131">
        <f t="shared" si="2"/>
        <v>8.6486438481440164E-2</v>
      </c>
      <c r="S19" s="161">
        <f t="shared" si="3"/>
        <v>8.080838457001778E-2</v>
      </c>
    </row>
    <row r="20" spans="1:19" s="49" customFormat="1" ht="14.25">
      <c r="A20" s="121" t="s">
        <v>213</v>
      </c>
      <c r="B20" s="45">
        <v>1</v>
      </c>
      <c r="C20" s="46">
        <v>0</v>
      </c>
      <c r="D20" s="46">
        <v>1</v>
      </c>
      <c r="E20" s="47">
        <v>4</v>
      </c>
      <c r="F20" s="47">
        <v>1</v>
      </c>
      <c r="G20" s="48" t="s">
        <v>20</v>
      </c>
      <c r="H20" s="146" t="s">
        <v>57</v>
      </c>
      <c r="I20" s="160">
        <f>([1]!xSaldoInstanciaAcumulado(A20,"20","","","","PRESINI",[1]!xFechaFinal()))+([1]!xSaldoInstanciaAcumulado(A20,"20","","","","TSCPTO",[1]!xFechaFinal()))-([1]!xSaldoInstanciaAcumulado(A20,"20","","","","TSCCPTO",[1]!xFechaFinal()))+([1]!xSaldoInstanciaAcumulado(A20,"20","","","","ADIPTO",[1]!xFechaFinal()))-([1]!xSaldoInstanciaAcumulado(A20,"20","","","","REDPTO",[1]!xFechaFinal())) +([1]!xSaldoInstanciaAcumulado(A20,"21","","","","PRESINI",[1]!xFechaFinal()))+([1]!xSaldoInstanciaAcumulado(A20,"21","","","","TSCPTO",[1]!xFechaFinal()))-([1]!xSaldoInstanciaAcumulado(A20,"21","","","","TSCCPTO",[1]!xFechaFinal()))+([1]!xSaldoInstanciaAcumulado(A20,"21","","","","ADIPTO",[1]!xFechaFinal()))-([1]!xSaldoInstanciaAcumulado(A20,"21","","","","REDPTO",[1]!xFechaFinal()))</f>
        <v>3210265965</v>
      </c>
      <c r="J20" s="129">
        <f>[1]!xSaldoInstanciaAcumMes(A20,"20","","","","DSPEXP",[1]!xFechaFinal())+[1]!xSaldoInstanciaAcumMes(A20,"21","","","","DSPEXP",[1]!xFechaFinal())</f>
        <v>0</v>
      </c>
      <c r="K20" s="129">
        <f>[1]!xSaldoInstanciaAcumulado(A20,"20","","","","DSPEXP",[1]!xFechaFinal())+[1]!xSaldoInstanciaAcumulado(A20,"21","","","","DSPEXP",[1]!xFechaFinal())</f>
        <v>2587474368</v>
      </c>
      <c r="L20" s="129">
        <f>[1]!xSaldoInstanciaAcumMes(A20,"20","","","","CMPEXP",[1]!xFechaFinal())+[1]!xSaldoInstanciaAcumMes(A20,"21","","","","CMPEXP",[1]!xFechaFinal())</f>
        <v>118151891</v>
      </c>
      <c r="M20" s="129">
        <f>[1]!xSaldoInstanciaAcumulado(A20,"20","","","","CMPEXP",[1]!xFechaFinal())+[1]!xSaldoInstanciaAcumulado(A20,"21","","","","CMPEXP",[1]!xFechaFinal())</f>
        <v>233266188</v>
      </c>
      <c r="N20" s="129">
        <f>[1]!xSaldoInstanciaAcumMes(A20,"20","","","","ORGEXP",[1]!xFechaFinal())+[1]!xSaldoInstanciaAcumMes(A20,"21","","","","ORGEXP",[1]!xFechaFinal())</f>
        <v>119007910</v>
      </c>
      <c r="O20" s="129">
        <f>[1]!xSaldoInstanciaAcumulado(A20,"20","","","","ORGEXP",[1]!xFechaFinal())+[1]!xSaldoInstanciaAcumulado(A20,"21","","","","ORGEXP",[1]!xFechaFinal())</f>
        <v>214860611</v>
      </c>
      <c r="P20" s="129">
        <f>[1]!xSaldoInstanciaAcumMes(A20,"20","","","","GIREXP",[1]!xFechaFinal())+[1]!xSaldoInstanciaAcumMes(A20,"21","","","","GIREXP",[1]!xFechaFinal())</f>
        <v>118535302</v>
      </c>
      <c r="Q20" s="129">
        <f>[1]!xSaldoInstanciaAcumulado(A20,"20","","","","GIREXP",[1]!xFechaFinal())+[1]!xSaldoInstanciaAcumulado(A20,"21","","","","GIREXP",[1]!xFechaFinal())</f>
        <v>214388003</v>
      </c>
      <c r="R20" s="130">
        <f t="shared" si="2"/>
        <v>7.2662573924774487E-2</v>
      </c>
      <c r="S20" s="161">
        <f t="shared" si="3"/>
        <v>6.6929224351665206E-2</v>
      </c>
    </row>
    <row r="21" spans="1:19" s="49" customFormat="1" ht="14.25">
      <c r="A21" s="121" t="s">
        <v>214</v>
      </c>
      <c r="B21" s="45">
        <v>1</v>
      </c>
      <c r="C21" s="46">
        <v>0</v>
      </c>
      <c r="D21" s="46">
        <v>1</v>
      </c>
      <c r="E21" s="47">
        <v>4</v>
      </c>
      <c r="F21" s="47">
        <v>2</v>
      </c>
      <c r="G21" s="48" t="s">
        <v>20</v>
      </c>
      <c r="H21" s="146" t="s">
        <v>58</v>
      </c>
      <c r="I21" s="160">
        <f>([1]!xSaldoInstanciaAcumulado(A21,"20","","","","PRESINI",[1]!xFechaFinal()))+([1]!xSaldoInstanciaAcumulado(A21,"20","","","","TSCPTO",[1]!xFechaFinal()))-([1]!xSaldoInstanciaAcumulado(A21,"20","","","","TSCCPTO",[1]!xFechaFinal()))+([1]!xSaldoInstanciaAcumulado(A21,"20","","","","ADIPTO",[1]!xFechaFinal()))-([1]!xSaldoInstanciaAcumulado(A21,"20","","","","REDPTO",[1]!xFechaFinal())) +([1]!xSaldoInstanciaAcumulado(A21,"21","","","","PRESINI",[1]!xFechaFinal()))+([1]!xSaldoInstanciaAcumulado(A21,"21","","","","TSCPTO",[1]!xFechaFinal()))-([1]!xSaldoInstanciaAcumulado(A21,"21","","","","TSCCPTO",[1]!xFechaFinal()))+([1]!xSaldoInstanciaAcumulado(A21,"21","","","","ADIPTO",[1]!xFechaFinal()))-([1]!xSaldoInstanciaAcumulado(A21,"21","","","","REDPTO",[1]!xFechaFinal()))</f>
        <v>423361035</v>
      </c>
      <c r="J21" s="129">
        <f>[1]!xSaldoInstanciaAcumMes(A21,"20","","","","DSPEXP",[1]!xFechaFinal())+[1]!xSaldoInstanciaAcumMes(A21,"21","","","","DSPEXP",[1]!xFechaFinal())</f>
        <v>0</v>
      </c>
      <c r="K21" s="129">
        <f>[1]!xSaldoInstanciaAcumulado(A21,"20","","","","DSPEXP",[1]!xFechaFinal())+[1]!xSaldoInstanciaAcumulado(A21,"21","","","","DSPEXP",[1]!xFechaFinal())</f>
        <v>341228994</v>
      </c>
      <c r="L21" s="129">
        <f>[1]!xSaldoInstanciaAcumMes(A21,"20","","","","CMPEXP",[1]!xFechaFinal())+[1]!xSaldoInstanciaAcumMes(A21,"21","","","","CMPEXP",[1]!xFechaFinal())</f>
        <v>43668155</v>
      </c>
      <c r="M21" s="129">
        <f>[1]!xSaldoInstanciaAcumulado(A21,"20","","","","CMPEXP",[1]!xFechaFinal())+[1]!xSaldoInstanciaAcumulado(A21,"21","","","","CMPEXP",[1]!xFechaFinal())</f>
        <v>80993270</v>
      </c>
      <c r="N21" s="129">
        <f>[1]!xSaldoInstanciaAcumMes(A21,"20","","","","ORGEXP",[1]!xFechaFinal())+[1]!xSaldoInstanciaAcumMes(A21,"21","","","","ORGEXP",[1]!xFechaFinal())</f>
        <v>43981968</v>
      </c>
      <c r="O21" s="129">
        <f>[1]!xSaldoInstanciaAcumulado(A21,"20","","","","ORGEXP",[1]!xFechaFinal())+[1]!xSaldoInstanciaAcumulado(A21,"21","","","","ORGEXP",[1]!xFechaFinal())</f>
        <v>78766917</v>
      </c>
      <c r="P21" s="129">
        <f>[1]!xSaldoInstanciaAcumMes(A21,"20","","","","GIREXP",[1]!xFechaFinal())+[1]!xSaldoInstanciaAcumMes(A21,"21","","","","GIREXP",[1]!xFechaFinal())</f>
        <v>43807295</v>
      </c>
      <c r="Q21" s="129">
        <f>[1]!xSaldoInstanciaAcumulado(A21,"20","","","","GIREXP",[1]!xFechaFinal())+[1]!xSaldoInstanciaAcumulado(A21,"21","","","","GIREXP",[1]!xFechaFinal())</f>
        <v>78592244</v>
      </c>
      <c r="R21" s="130">
        <f t="shared" si="2"/>
        <v>0.19131016627451319</v>
      </c>
      <c r="S21" s="161">
        <f t="shared" si="3"/>
        <v>0.1860514088170632</v>
      </c>
    </row>
    <row r="22" spans="1:19" s="44" customFormat="1" ht="14.25">
      <c r="A22" s="120" t="s">
        <v>215</v>
      </c>
      <c r="B22" s="41">
        <v>1</v>
      </c>
      <c r="C22" s="42">
        <v>0</v>
      </c>
      <c r="D22" s="42">
        <v>1</v>
      </c>
      <c r="E22" s="50">
        <v>5</v>
      </c>
      <c r="F22" s="43"/>
      <c r="G22" s="43"/>
      <c r="H22" s="144" t="s">
        <v>59</v>
      </c>
      <c r="I22" s="127">
        <f>SUM(I23:I30)</f>
        <v>3240612000</v>
      </c>
      <c r="J22" s="127">
        <f t="shared" ref="J22:Q22" si="10">SUM(J23:J30)</f>
        <v>0</v>
      </c>
      <c r="K22" s="127">
        <f t="shared" si="10"/>
        <v>2623970976</v>
      </c>
      <c r="L22" s="127">
        <f t="shared" si="10"/>
        <v>60494468</v>
      </c>
      <c r="M22" s="127">
        <f t="shared" si="10"/>
        <v>154959881</v>
      </c>
      <c r="N22" s="127">
        <f t="shared" si="10"/>
        <v>61036531</v>
      </c>
      <c r="O22" s="127">
        <f t="shared" si="10"/>
        <v>136058270</v>
      </c>
      <c r="P22" s="127">
        <f t="shared" si="10"/>
        <v>60794554</v>
      </c>
      <c r="Q22" s="127">
        <f t="shared" si="10"/>
        <v>135816293</v>
      </c>
      <c r="R22" s="131">
        <f t="shared" si="2"/>
        <v>4.7818091459267568E-2</v>
      </c>
      <c r="S22" s="135">
        <f t="shared" si="3"/>
        <v>4.1985362641377616E-2</v>
      </c>
    </row>
    <row r="23" spans="1:19" s="49" customFormat="1" ht="14.25">
      <c r="A23" s="121" t="s">
        <v>216</v>
      </c>
      <c r="B23" s="45">
        <v>1</v>
      </c>
      <c r="C23" s="46">
        <v>0</v>
      </c>
      <c r="D23" s="46">
        <v>1</v>
      </c>
      <c r="E23" s="47">
        <v>5</v>
      </c>
      <c r="F23" s="47">
        <v>2</v>
      </c>
      <c r="G23" s="48" t="s">
        <v>20</v>
      </c>
      <c r="H23" s="147" t="s">
        <v>60</v>
      </c>
      <c r="I23" s="160">
        <f>([1]!xSaldoInstanciaAcumulado(A23,"20","","","","PRESINI",[1]!xFechaFinal()))+([1]!xSaldoInstanciaAcumulado(A23,"20","","","","TSCPTO",[1]!xFechaFinal()))-([1]!xSaldoInstanciaAcumulado(A23,"20","","","","TSCCPTO",[1]!xFechaFinal()))+([1]!xSaldoInstanciaAcumulado(A23,"20","","","","ADIPTO",[1]!xFechaFinal()))-([1]!xSaldoInstanciaAcumulado(A23,"20","","","","REDPTO",[1]!xFechaFinal())) +([1]!xSaldoInstanciaAcumulado(A23,"21","","","","PRESINI",[1]!xFechaFinal()))+([1]!xSaldoInstanciaAcumulado(A23,"21","","","","TSCPTO",[1]!xFechaFinal()))-([1]!xSaldoInstanciaAcumulado(A23,"21","","","","TSCCPTO",[1]!xFechaFinal()))+([1]!xSaldoInstanciaAcumulado(A23,"21","","","","ADIPTO",[1]!xFechaFinal()))-([1]!xSaldoInstanciaAcumulado(A23,"21","","","","REDPTO",[1]!xFechaFinal()))</f>
        <v>403325088</v>
      </c>
      <c r="J23" s="129">
        <f>[1]!xSaldoInstanciaAcumMes(A23,"20","","","","DSPEXP",[1]!xFechaFinal())+[1]!xSaldoInstanciaAcumMes(A23,"21","","","","DSPEXP",[1]!xFechaFinal())</f>
        <v>0</v>
      </c>
      <c r="K23" s="129">
        <f>[1]!xSaldoInstanciaAcumulado(A23,"20","","","","DSPEXP",[1]!xFechaFinal())+[1]!xSaldoInstanciaAcumulado(A23,"21","","","","DSPEXP",[1]!xFechaFinal())</f>
        <v>325080021</v>
      </c>
      <c r="L23" s="129">
        <f>[1]!xSaldoInstanciaAcumMes(A23,"20","","","","CMPEXP",[1]!xFechaFinal())+[1]!xSaldoInstanciaAcumMes(A23,"21","","","","CMPEXP",[1]!xFechaFinal())</f>
        <v>35841860</v>
      </c>
      <c r="M23" s="129">
        <f>[1]!xSaldoInstanciaAcumulado(A23,"20","","","","CMPEXP",[1]!xFechaFinal())+[1]!xSaldoInstanciaAcumulado(A23,"21","","","","CMPEXP",[1]!xFechaFinal())</f>
        <v>72839060</v>
      </c>
      <c r="N23" s="129">
        <f>[1]!xSaldoInstanciaAcumMes(A23,"20","","","","ORGEXP",[1]!xFechaFinal())+[1]!xSaldoInstanciaAcumMes(A23,"21","","","","ORGEXP",[1]!xFechaFinal())</f>
        <v>36123536</v>
      </c>
      <c r="O23" s="129">
        <f>[1]!xSaldoInstanciaAcumulado(A23,"20","","","","ORGEXP",[1]!xFechaFinal())+[1]!xSaldoInstanciaAcumulado(A23,"21","","","","ORGEXP",[1]!xFechaFinal())</f>
        <v>70700785</v>
      </c>
      <c r="P23" s="129">
        <f>[1]!xSaldoInstanciaAcumMes(A23,"20","","","","GIREXP",[1]!xFechaFinal())+[1]!xSaldoInstanciaAcumMes(A23,"21","","","","GIREXP",[1]!xFechaFinal())</f>
        <v>35980169</v>
      </c>
      <c r="Q23" s="129">
        <f>[1]!xSaldoInstanciaAcumulado(A23,"20","","","","GIREXP",[1]!xFechaFinal())+[1]!xSaldoInstanciaAcumulado(A23,"21","","","","GIREXP",[1]!xFechaFinal())</f>
        <v>70557418</v>
      </c>
      <c r="R23" s="130">
        <f t="shared" si="2"/>
        <v>0.18059640267158386</v>
      </c>
      <c r="S23" s="161">
        <f t="shared" si="3"/>
        <v>0.17529478602630344</v>
      </c>
    </row>
    <row r="24" spans="1:19" s="49" customFormat="1" ht="14.25">
      <c r="A24" s="121" t="s">
        <v>217</v>
      </c>
      <c r="B24" s="45">
        <v>1</v>
      </c>
      <c r="C24" s="46">
        <v>0</v>
      </c>
      <c r="D24" s="46">
        <v>1</v>
      </c>
      <c r="E24" s="47">
        <v>5</v>
      </c>
      <c r="F24" s="47">
        <v>5</v>
      </c>
      <c r="G24" s="48" t="s">
        <v>20</v>
      </c>
      <c r="H24" s="147" t="s">
        <v>61</v>
      </c>
      <c r="I24" s="160">
        <f>([1]!xSaldoInstanciaAcumulado(A24,"20","","","","PRESINI",[1]!xFechaFinal()))+([1]!xSaldoInstanciaAcumulado(A24,"20","","","","TSCPTO",[1]!xFechaFinal()))-([1]!xSaldoInstanciaAcumulado(A24,"20","","","","TSCCPTO",[1]!xFechaFinal()))+([1]!xSaldoInstanciaAcumulado(A24,"20","","","","ADIPTO",[1]!xFechaFinal()))-([1]!xSaldoInstanciaAcumulado(A24,"20","","","","REDPTO",[1]!xFechaFinal())) +([1]!xSaldoInstanciaAcumulado(A24,"21","","","","PRESINI",[1]!xFechaFinal()))+([1]!xSaldoInstanciaAcumulado(A24,"21","","","","TSCPTO",[1]!xFechaFinal()))-([1]!xSaldoInstanciaAcumulado(A24,"21","","","","TSCCPTO",[1]!xFechaFinal()))+([1]!xSaldoInstanciaAcumulado(A24,"21","","","","ADIPTO",[1]!xFechaFinal()))-([1]!xSaldoInstanciaAcumulado(A24,"21","","","","REDPTO",[1]!xFechaFinal()))</f>
        <v>59047594</v>
      </c>
      <c r="J24" s="129">
        <f>[1]!xSaldoInstanciaAcumMes(A24,"20","","","","DSPEXP",[1]!xFechaFinal())+[1]!xSaldoInstanciaAcumMes(A24,"21","","","","DSPEXP",[1]!xFechaFinal())</f>
        <v>0</v>
      </c>
      <c r="K24" s="129">
        <f>[1]!xSaldoInstanciaAcumulado(A24,"20","","","","DSPEXP",[1]!xFechaFinal())+[1]!xSaldoInstanciaAcumulado(A24,"21","","","","DSPEXP",[1]!xFechaFinal())</f>
        <v>47592361</v>
      </c>
      <c r="L24" s="129">
        <f>[1]!xSaldoInstanciaAcumMes(A24,"20","","","","CMPEXP",[1]!xFechaFinal())+[1]!xSaldoInstanciaAcumMes(A24,"21","","","","CMPEXP",[1]!xFechaFinal())</f>
        <v>1800305</v>
      </c>
      <c r="M24" s="129">
        <f>[1]!xSaldoInstanciaAcumulado(A24,"20","","","","CMPEXP",[1]!xFechaFinal())+[1]!xSaldoInstanciaAcumulado(A24,"21","","","","CMPEXP",[1]!xFechaFinal())</f>
        <v>4835714</v>
      </c>
      <c r="N24" s="129">
        <f>[1]!xSaldoInstanciaAcumMes(A24,"20","","","","ORGEXP",[1]!xFechaFinal())+[1]!xSaldoInstanciaAcumMes(A24,"21","","","","ORGEXP",[1]!xFechaFinal())</f>
        <v>1818230</v>
      </c>
      <c r="O24" s="129">
        <f>[1]!xSaldoInstanciaAcumulado(A24,"20","","","","ORGEXP",[1]!xFechaFinal())+[1]!xSaldoInstanciaAcumulado(A24,"21","","","","ORGEXP",[1]!xFechaFinal())</f>
        <v>4499353</v>
      </c>
      <c r="P24" s="129">
        <f>[1]!xSaldoInstanciaAcumMes(A24,"20","","","","GIREXP",[1]!xFechaFinal())+[1]!xSaldoInstanciaAcumMes(A24,"21","","","","GIREXP",[1]!xFechaFinal())</f>
        <v>1811029</v>
      </c>
      <c r="Q24" s="129">
        <f>[1]!xSaldoInstanciaAcumulado(A24,"20","","","","GIREXP",[1]!xFechaFinal())+[1]!xSaldoInstanciaAcumulado(A24,"21","","","","GIREXP",[1]!xFechaFinal())</f>
        <v>4492152</v>
      </c>
      <c r="R24" s="130">
        <f t="shared" si="2"/>
        <v>8.1895191191024647E-2</v>
      </c>
      <c r="S24" s="161">
        <f t="shared" si="3"/>
        <v>7.6198752484309518E-2</v>
      </c>
    </row>
    <row r="25" spans="1:19" s="49" customFormat="1" ht="14.25">
      <c r="A25" s="121" t="s">
        <v>218</v>
      </c>
      <c r="B25" s="45">
        <v>1</v>
      </c>
      <c r="C25" s="46">
        <v>0</v>
      </c>
      <c r="D25" s="46">
        <v>1</v>
      </c>
      <c r="E25" s="47">
        <v>5</v>
      </c>
      <c r="F25" s="47">
        <v>12</v>
      </c>
      <c r="G25" s="48" t="s">
        <v>20</v>
      </c>
      <c r="H25" s="147" t="s">
        <v>62</v>
      </c>
      <c r="I25" s="160">
        <f>([1]!xSaldoInstanciaAcumulado(A25,"20","","","","PRESINI",[1]!xFechaFinal()))+([1]!xSaldoInstanciaAcumulado(A25,"20","","","","TSCPTO",[1]!xFechaFinal()))-([1]!xSaldoInstanciaAcumulado(A25,"20","","","","TSCCPTO",[1]!xFechaFinal()))+([1]!xSaldoInstanciaAcumulado(A25,"20","","","","ADIPTO",[1]!xFechaFinal()))-([1]!xSaldoInstanciaAcumulado(A25,"20","","","","REDPTO",[1]!xFechaFinal())) +([1]!xSaldoInstanciaAcumulado(A25,"21","","","","PRESINI",[1]!xFechaFinal()))+([1]!xSaldoInstanciaAcumulado(A25,"21","","","","TSCPTO",[1]!xFechaFinal()))-([1]!xSaldoInstanciaAcumulado(A25,"21","","","","TSCCPTO",[1]!xFechaFinal()))+([1]!xSaldoInstanciaAcumulado(A25,"21","","","","ADIPTO",[1]!xFechaFinal()))-([1]!xSaldoInstanciaAcumulado(A25,"21","","","","REDPTO",[1]!xFechaFinal()))</f>
        <v>3002420</v>
      </c>
      <c r="J25" s="129">
        <f>[1]!xSaldoInstanciaAcumMes(A25,"20","","","","DSPEXP",[1]!xFechaFinal())+[1]!xSaldoInstanciaAcumMes(A25,"21","","","","DSPEXP",[1]!xFechaFinal())</f>
        <v>0</v>
      </c>
      <c r="K25" s="129">
        <f>[1]!xSaldoInstanciaAcumulado(A25,"20","","","","DSPEXP",[1]!xFechaFinal())+[1]!xSaldoInstanciaAcumulado(A25,"21","","","","DSPEXP",[1]!xFechaFinal())</f>
        <v>2419951</v>
      </c>
      <c r="L25" s="129">
        <f>[1]!xSaldoInstanciaAcumMes(A25,"20","","","","CMPEXP",[1]!xFechaFinal())+[1]!xSaldoInstanciaAcumMes(A25,"21","","","","CMPEXP",[1]!xFechaFinal())</f>
        <v>0</v>
      </c>
      <c r="M25" s="129">
        <f>[1]!xSaldoInstanciaAcumulado(A25,"20","","","","CMPEXP",[1]!xFechaFinal())+[1]!xSaldoInstanciaAcumulado(A25,"21","","","","CMPEXP",[1]!xFechaFinal())</f>
        <v>18015</v>
      </c>
      <c r="N25" s="129">
        <f>[1]!xSaldoInstanciaAcumMes(A25,"20","","","","ORGEXP",[1]!xFechaFinal())+[1]!xSaldoInstanciaAcumMes(A25,"21","","","","ORGEXP",[1]!xFechaFinal())</f>
        <v>0</v>
      </c>
      <c r="O25" s="129">
        <f>[1]!xSaldoInstanciaAcumulado(A25,"20","","","","ORGEXP",[1]!xFechaFinal())+[1]!xSaldoInstanciaAcumulado(A25,"21","","","","ORGEXP",[1]!xFechaFinal())</f>
        <v>0</v>
      </c>
      <c r="P25" s="129">
        <f>[1]!xSaldoInstanciaAcumMes(A25,"20","","","","GIREXP",[1]!xFechaFinal())+[1]!xSaldoInstanciaAcumMes(A25,"21","","","","GIREXP",[1]!xFechaFinal())</f>
        <v>0</v>
      </c>
      <c r="Q25" s="129">
        <f>[1]!xSaldoInstanciaAcumulado(A25,"20","","","","GIREXP",[1]!xFechaFinal())+[1]!xSaldoInstanciaAcumulado(A25,"21","","","","GIREXP",[1]!xFechaFinal())</f>
        <v>0</v>
      </c>
      <c r="R25" s="130">
        <f t="shared" si="2"/>
        <v>6.0001598710373635E-3</v>
      </c>
      <c r="S25" s="161">
        <f t="shared" si="3"/>
        <v>0</v>
      </c>
    </row>
    <row r="26" spans="1:19" s="49" customFormat="1" ht="14.25">
      <c r="A26" s="121" t="s">
        <v>219</v>
      </c>
      <c r="B26" s="45">
        <v>1</v>
      </c>
      <c r="C26" s="46">
        <v>0</v>
      </c>
      <c r="D26" s="46">
        <v>1</v>
      </c>
      <c r="E26" s="47">
        <v>5</v>
      </c>
      <c r="F26" s="47">
        <v>14</v>
      </c>
      <c r="G26" s="48" t="s">
        <v>20</v>
      </c>
      <c r="H26" s="147" t="s">
        <v>63</v>
      </c>
      <c r="I26" s="160">
        <f>([1]!xSaldoInstanciaAcumulado(A26,"20","","","","PRESINI",[1]!xFechaFinal()))+([1]!xSaldoInstanciaAcumulado(A26,"20","","","","TSCPTO",[1]!xFechaFinal()))-([1]!xSaldoInstanciaAcumulado(A26,"20","","","","TSCCPTO",[1]!xFechaFinal()))+([1]!xSaldoInstanciaAcumulado(A26,"20","","","","ADIPTO",[1]!xFechaFinal()))-([1]!xSaldoInstanciaAcumulado(A26,"20","","","","REDPTO",[1]!xFechaFinal())) +([1]!xSaldoInstanciaAcumulado(A26,"21","","","","PRESINI",[1]!xFechaFinal()))+([1]!xSaldoInstanciaAcumulado(A26,"21","","","","TSCPTO",[1]!xFechaFinal()))-([1]!xSaldoInstanciaAcumulado(A26,"21","","","","TSCCPTO",[1]!xFechaFinal()))+([1]!xSaldoInstanciaAcumulado(A26,"21","","","","ADIPTO",[1]!xFechaFinal()))-([1]!xSaldoInstanciaAcumulado(A26,"21","","","","REDPTO",[1]!xFechaFinal()))</f>
        <v>590475936</v>
      </c>
      <c r="J26" s="129">
        <f>[1]!xSaldoInstanciaAcumMes(A26,"20","","","","DSPEXP",[1]!xFechaFinal())+[1]!xSaldoInstanciaAcumMes(A26,"21","","","","DSPEXP",[1]!xFechaFinal())</f>
        <v>0</v>
      </c>
      <c r="K26" s="129">
        <f>[1]!xSaldoInstanciaAcumulado(A26,"20","","","","DSPEXP",[1]!xFechaFinal())+[1]!xSaldoInstanciaAcumulado(A26,"21","","","","DSPEXP",[1]!xFechaFinal())</f>
        <v>475923605</v>
      </c>
      <c r="L26" s="129">
        <f>[1]!xSaldoInstanciaAcumMes(A26,"20","","","","CMPEXP",[1]!xFechaFinal())+[1]!xSaldoInstanciaAcumMes(A26,"21","","","","CMPEXP",[1]!xFechaFinal())</f>
        <v>5883059</v>
      </c>
      <c r="M26" s="129">
        <f>[1]!xSaldoInstanciaAcumulado(A26,"20","","","","CMPEXP",[1]!xFechaFinal())+[1]!xSaldoInstanciaAcumulado(A26,"21","","","","CMPEXP",[1]!xFechaFinal())</f>
        <v>20419753</v>
      </c>
      <c r="N26" s="129">
        <f>[1]!xSaldoInstanciaAcumMes(A26,"20","","","","ORGEXP",[1]!xFechaFinal())+[1]!xSaldoInstanciaAcumMes(A26,"21","","","","ORGEXP",[1]!xFechaFinal())</f>
        <v>5950566</v>
      </c>
      <c r="O26" s="129">
        <f>[1]!xSaldoInstanciaAcumulado(A26,"20","","","","ORGEXP",[1]!xFechaFinal())+[1]!xSaldoInstanciaAcumulado(A26,"21","","","","ORGEXP",[1]!xFechaFinal())</f>
        <v>16944404</v>
      </c>
      <c r="P26" s="129">
        <f>[1]!xSaldoInstanciaAcumMes(A26,"20","","","","GIREXP",[1]!xFechaFinal())+[1]!xSaldoInstanciaAcumMes(A26,"21","","","","GIREXP",[1]!xFechaFinal())</f>
        <v>5927034</v>
      </c>
      <c r="Q26" s="129">
        <f>[1]!xSaldoInstanciaAcumulado(A26,"20","","","","GIREXP",[1]!xFechaFinal())+[1]!xSaldoInstanciaAcumulado(A26,"21","","","","GIREXP",[1]!xFechaFinal())</f>
        <v>16920872</v>
      </c>
      <c r="R26" s="130">
        <f t="shared" si="2"/>
        <v>3.4581854661728334E-2</v>
      </c>
      <c r="S26" s="161">
        <f t="shared" si="3"/>
        <v>2.8696180431644212E-2</v>
      </c>
    </row>
    <row r="27" spans="1:19" s="49" customFormat="1" ht="14.25">
      <c r="A27" s="121" t="s">
        <v>220</v>
      </c>
      <c r="B27" s="45">
        <v>1</v>
      </c>
      <c r="C27" s="46">
        <v>0</v>
      </c>
      <c r="D27" s="46">
        <v>1</v>
      </c>
      <c r="E27" s="47">
        <v>5</v>
      </c>
      <c r="F27" s="47">
        <v>15</v>
      </c>
      <c r="G27" s="48" t="s">
        <v>20</v>
      </c>
      <c r="H27" s="147" t="s">
        <v>64</v>
      </c>
      <c r="I27" s="160">
        <f>([1]!xSaldoInstanciaAcumulado(A27,"20","","","","PRESINI",[1]!xFechaFinal()))+([1]!xSaldoInstanciaAcumulado(A27,"20","","","","TSCPTO",[1]!xFechaFinal()))-([1]!xSaldoInstanciaAcumulado(A27,"20","","","","TSCCPTO",[1]!xFechaFinal()))+([1]!xSaldoInstanciaAcumulado(A27,"20","","","","ADIPTO",[1]!xFechaFinal()))-([1]!xSaldoInstanciaAcumulado(A27,"20","","","","REDPTO",[1]!xFechaFinal())) +([1]!xSaldoInstanciaAcumulado(A27,"21","","","","PRESINI",[1]!xFechaFinal()))+([1]!xSaldoInstanciaAcumulado(A27,"21","","","","TSCPTO",[1]!xFechaFinal()))-([1]!xSaldoInstanciaAcumulado(A27,"21","","","","TSCCPTO",[1]!xFechaFinal()))+([1]!xSaldoInstanciaAcumulado(A27,"21","","","","ADIPTO",[1]!xFechaFinal()))-([1]!xSaldoInstanciaAcumulado(A27,"21","","","","REDPTO",[1]!xFechaFinal()))</f>
        <v>614495296</v>
      </c>
      <c r="J27" s="129">
        <f>[1]!xSaldoInstanciaAcumMes(A27,"20","","","","DSPEXP",[1]!xFechaFinal())+[1]!xSaldoInstanciaAcumMes(A27,"21","","","","DSPEXP",[1]!xFechaFinal())</f>
        <v>0</v>
      </c>
      <c r="K27" s="129">
        <f>[1]!xSaldoInstanciaAcumulado(A27,"20","","","","DSPEXP",[1]!xFechaFinal())+[1]!xSaldoInstanciaAcumulado(A27,"21","","","","DSPEXP",[1]!xFechaFinal())</f>
        <v>495283209</v>
      </c>
      <c r="L27" s="129">
        <f>[1]!xSaldoInstanciaAcumMes(A27,"20","","","","CMPEXP",[1]!xFechaFinal())+[1]!xSaldoInstanciaAcumMes(A27,"21","","","","CMPEXP",[1]!xFechaFinal())</f>
        <v>15094639</v>
      </c>
      <c r="M27" s="129">
        <f>[1]!xSaldoInstanciaAcumulado(A27,"20","","","","CMPEXP",[1]!xFechaFinal())+[1]!xSaldoInstanciaAcumulado(A27,"21","","","","CMPEXP",[1]!xFechaFinal())</f>
        <v>43433368</v>
      </c>
      <c r="N27" s="129">
        <f>[1]!xSaldoInstanciaAcumMes(A27,"20","","","","ORGEXP",[1]!xFechaFinal())+[1]!xSaldoInstanciaAcumMes(A27,"21","","","","ORGEXP",[1]!xFechaFinal())</f>
        <v>15253625</v>
      </c>
      <c r="O27" s="129">
        <f>[1]!xSaldoInstanciaAcumulado(A27,"20","","","","ORGEXP",[1]!xFechaFinal())+[1]!xSaldoInstanciaAcumulado(A27,"21","","","","ORGEXP",[1]!xFechaFinal())</f>
        <v>39905382</v>
      </c>
      <c r="P27" s="129">
        <f>[1]!xSaldoInstanciaAcumMes(A27,"20","","","","GIREXP",[1]!xFechaFinal())+[1]!xSaldoInstanciaAcumMes(A27,"21","","","","GIREXP",[1]!xFechaFinal())</f>
        <v>15193246</v>
      </c>
      <c r="Q27" s="129">
        <f>[1]!xSaldoInstanciaAcumulado(A27,"20","","","","GIREXP",[1]!xFechaFinal())+[1]!xSaldoInstanciaAcumulado(A27,"21","","","","GIREXP",[1]!xFechaFinal())</f>
        <v>39845003</v>
      </c>
      <c r="R27" s="130">
        <f t="shared" si="2"/>
        <v>7.0681367754522245E-2</v>
      </c>
      <c r="S27" s="161">
        <f t="shared" si="3"/>
        <v>6.4940093536533766E-2</v>
      </c>
    </row>
    <row r="28" spans="1:19" s="49" customFormat="1" ht="14.25">
      <c r="A28" s="121" t="s">
        <v>221</v>
      </c>
      <c r="B28" s="45">
        <v>1</v>
      </c>
      <c r="C28" s="46">
        <v>0</v>
      </c>
      <c r="D28" s="46">
        <v>1</v>
      </c>
      <c r="E28" s="47">
        <v>5</v>
      </c>
      <c r="F28" s="47">
        <v>16</v>
      </c>
      <c r="G28" s="48" t="s">
        <v>20</v>
      </c>
      <c r="H28" s="147" t="s">
        <v>65</v>
      </c>
      <c r="I28" s="160">
        <f>([1]!xSaldoInstanciaAcumulado(A28,"20","","","","PRESINI",[1]!xFechaFinal()))+([1]!xSaldoInstanciaAcumulado(A28,"20","","","","TSCPTO",[1]!xFechaFinal()))-([1]!xSaldoInstanciaAcumulado(A28,"20","","","","TSCCPTO",[1]!xFechaFinal()))+([1]!xSaldoInstanciaAcumulado(A28,"20","","","","ADIPTO",[1]!xFechaFinal()))-([1]!xSaldoInstanciaAcumulado(A28,"20","","","","REDPTO",[1]!xFechaFinal())) +([1]!xSaldoInstanciaAcumulado(A28,"21","","","","PRESINI",[1]!xFechaFinal()))+([1]!xSaldoInstanciaAcumulado(A28,"21","","","","TSCPTO",[1]!xFechaFinal()))-([1]!xSaldoInstanciaAcumulado(A28,"21","","","","TSCCPTO",[1]!xFechaFinal()))+([1]!xSaldoInstanciaAcumulado(A28,"21","","","","ADIPTO",[1]!xFechaFinal()))-([1]!xSaldoInstanciaAcumulado(A28,"21","","","","REDPTO",[1]!xFechaFinal()))</f>
        <v>1281032539</v>
      </c>
      <c r="J28" s="129">
        <f>[1]!xSaldoInstanciaAcumMes(A28,"20","","","","DSPEXP",[1]!xFechaFinal())+[1]!xSaldoInstanciaAcumMes(A28,"21","","","","DSPEXP",[1]!xFechaFinal())</f>
        <v>0</v>
      </c>
      <c r="K28" s="129">
        <f>[1]!xSaldoInstanciaAcumulado(A28,"20","","","","DSPEXP",[1]!xFechaFinal())+[1]!xSaldoInstanciaAcumulado(A28,"21","","","","DSPEXP",[1]!xFechaFinal())</f>
        <v>1032512226</v>
      </c>
      <c r="L28" s="129">
        <f>[1]!xSaldoInstanciaAcumMes(A28,"20","","","","CMPEXP",[1]!xFechaFinal())+[1]!xSaldoInstanciaAcumMes(A28,"21","","","","CMPEXP",[1]!xFechaFinal())</f>
        <v>1874605</v>
      </c>
      <c r="M28" s="129">
        <f>[1]!xSaldoInstanciaAcumulado(A28,"20","","","","CMPEXP",[1]!xFechaFinal())+[1]!xSaldoInstanciaAcumulado(A28,"21","","","","CMPEXP",[1]!xFechaFinal())</f>
        <v>11678572</v>
      </c>
      <c r="N28" s="129">
        <f>[1]!xSaldoInstanciaAcumMes(A28,"20","","","","ORGEXP",[1]!xFechaFinal())+[1]!xSaldoInstanciaAcumMes(A28,"21","","","","ORGEXP",[1]!xFechaFinal())</f>
        <v>1890574</v>
      </c>
      <c r="O28" s="129">
        <f>[1]!xSaldoInstanciaAcumulado(A28,"20","","","","ORGEXP",[1]!xFechaFinal())+[1]!xSaldoInstanciaAcumulado(A28,"21","","","","ORGEXP",[1]!xFechaFinal())</f>
        <v>4008346</v>
      </c>
      <c r="P28" s="129">
        <f>[1]!xSaldoInstanciaAcumMes(A28,"20","","","","GIREXP",[1]!xFechaFinal())+[1]!xSaldoInstanciaAcumMes(A28,"21","","","","GIREXP",[1]!xFechaFinal())</f>
        <v>1883076</v>
      </c>
      <c r="Q28" s="129">
        <f>[1]!xSaldoInstanciaAcumulado(A28,"20","","","","GIREXP",[1]!xFechaFinal())+[1]!xSaldoInstanciaAcumulado(A28,"21","","","","GIREXP",[1]!xFechaFinal())</f>
        <v>4000848</v>
      </c>
      <c r="R28" s="130">
        <f t="shared" si="2"/>
        <v>9.116530333504666E-3</v>
      </c>
      <c r="S28" s="161">
        <f t="shared" si="3"/>
        <v>3.128996241679385E-3</v>
      </c>
    </row>
    <row r="29" spans="1:19" s="49" customFormat="1" ht="14.25">
      <c r="A29" s="121" t="s">
        <v>223</v>
      </c>
      <c r="B29" s="45">
        <v>1</v>
      </c>
      <c r="C29" s="46">
        <v>0</v>
      </c>
      <c r="D29" s="46">
        <v>1</v>
      </c>
      <c r="E29" s="47">
        <v>5</v>
      </c>
      <c r="F29" s="47">
        <v>47</v>
      </c>
      <c r="G29" s="48" t="s">
        <v>20</v>
      </c>
      <c r="H29" s="147" t="s">
        <v>66</v>
      </c>
      <c r="I29" s="160">
        <f>([1]!xSaldoInstanciaAcumulado(A29,"20","","","","PRESINI",[1]!xFechaFinal()))+([1]!xSaldoInstanciaAcumulado(A29,"20","","","","TSCPTO",[1]!xFechaFinal()))-([1]!xSaldoInstanciaAcumulado(A29,"20","","","","TSCCPTO",[1]!xFechaFinal()))+([1]!xSaldoInstanciaAcumulado(A29,"20","","","","ADIPTO",[1]!xFechaFinal()))-([1]!xSaldoInstanciaAcumulado(A29,"20","","","","REDPTO",[1]!xFechaFinal())) +([1]!xSaldoInstanciaAcumulado(A29,"21","","","","PRESINI",[1]!xFechaFinal()))+([1]!xSaldoInstanciaAcumulado(A29,"21","","","","TSCPTO",[1]!xFechaFinal()))-([1]!xSaldoInstanciaAcumulado(A29,"21","","","","TSCCPTO",[1]!xFechaFinal()))+([1]!xSaldoInstanciaAcumulado(A29,"21","","","","ADIPTO",[1]!xFechaFinal()))-([1]!xSaldoInstanciaAcumulado(A29,"21","","","","REDPTO",[1]!xFechaFinal()))</f>
        <v>227183114</v>
      </c>
      <c r="J29" s="129">
        <f>[1]!xSaldoInstanciaAcumMes(A29,"20","","","","DSPEXP",[1]!xFechaFinal())+[1]!xSaldoInstanciaAcumMes(A29,"21","","","","DSPEXP",[1]!xFechaFinal())</f>
        <v>0</v>
      </c>
      <c r="K29" s="129">
        <f>[1]!xSaldoInstanciaAcumulado(A29,"20","","","","DSPEXP",[1]!xFechaFinal())+[1]!xSaldoInstanciaAcumulado(A29,"21","","","","DSPEXP",[1]!xFechaFinal())</f>
        <v>183109590</v>
      </c>
      <c r="L29" s="129">
        <f>[1]!xSaldoInstanciaAcumMes(A29,"20","","","","CMPEXP",[1]!xFechaFinal())+[1]!xSaldoInstanciaAcumMes(A29,"21","","","","CMPEXP",[1]!xFechaFinal())</f>
        <v>0</v>
      </c>
      <c r="M29" s="129">
        <f>[1]!xSaldoInstanciaAcumulado(A29,"20","","","","CMPEXP",[1]!xFechaFinal())+[1]!xSaldoInstanciaAcumulado(A29,"21","","","","CMPEXP",[1]!xFechaFinal())</f>
        <v>1363099</v>
      </c>
      <c r="N29" s="129">
        <f>[1]!xSaldoInstanciaAcumMes(A29,"20","","","","ORGEXP",[1]!xFechaFinal())+[1]!xSaldoInstanciaAcumMes(A29,"21","","","","ORGEXP",[1]!xFechaFinal())</f>
        <v>0</v>
      </c>
      <c r="O29" s="129">
        <f>[1]!xSaldoInstanciaAcumulado(A29,"20","","","","ORGEXP",[1]!xFechaFinal())+[1]!xSaldoInstanciaAcumulado(A29,"21","","","","ORGEXP",[1]!xFechaFinal())</f>
        <v>0</v>
      </c>
      <c r="P29" s="129">
        <f>[1]!xSaldoInstanciaAcumMes(A29,"20","","","","GIREXP",[1]!xFechaFinal())+[1]!xSaldoInstanciaAcumMes(A29,"21","","","","GIREXP",[1]!xFechaFinal())</f>
        <v>0</v>
      </c>
      <c r="Q29" s="129">
        <f>[1]!xSaldoInstanciaAcumulado(A29,"20","","","","GIREXP",[1]!xFechaFinal())+[1]!xSaldoInstanciaAcumulado(A29,"21","","","","GIREXP",[1]!xFechaFinal())</f>
        <v>0</v>
      </c>
      <c r="R29" s="130">
        <f t="shared" si="2"/>
        <v>6.0000013909484486E-3</v>
      </c>
      <c r="S29" s="161">
        <f t="shared" si="3"/>
        <v>0</v>
      </c>
    </row>
    <row r="30" spans="1:19" s="49" customFormat="1" ht="14.25">
      <c r="A30" s="121" t="s">
        <v>222</v>
      </c>
      <c r="B30" s="45">
        <v>1</v>
      </c>
      <c r="C30" s="46">
        <v>0</v>
      </c>
      <c r="D30" s="46">
        <v>1</v>
      </c>
      <c r="E30" s="47">
        <v>5</v>
      </c>
      <c r="F30" s="47">
        <v>92</v>
      </c>
      <c r="G30" s="48" t="s">
        <v>20</v>
      </c>
      <c r="H30" s="147" t="s">
        <v>67</v>
      </c>
      <c r="I30" s="160">
        <f>([1]!xSaldoInstanciaAcumulado(A30,"20","","","","PRESINI",[1]!xFechaFinal()))+([1]!xSaldoInstanciaAcumulado(A30,"20","","","","TSCPTO",[1]!xFechaFinal()))-([1]!xSaldoInstanciaAcumulado(A30,"20","","","","TSCCPTO",[1]!xFechaFinal()))+([1]!xSaldoInstanciaAcumulado(A30,"20","","","","ADIPTO",[1]!xFechaFinal()))-([1]!xSaldoInstanciaAcumulado(A30,"20","","","","REDPTO",[1]!xFechaFinal())) +([1]!xSaldoInstanciaAcumulado(A30,"21","","","","PRESINI",[1]!xFechaFinal()))+([1]!xSaldoInstanciaAcumulado(A30,"21","","","","TSCPTO",[1]!xFechaFinal()))-([1]!xSaldoInstanciaAcumulado(A30,"21","","","","TSCCPTO",[1]!xFechaFinal()))+([1]!xSaldoInstanciaAcumulado(A30,"21","","","","ADIPTO",[1]!xFechaFinal()))-([1]!xSaldoInstanciaAcumulado(A30,"21","","","","REDPTO",[1]!xFechaFinal()))</f>
        <v>62050013</v>
      </c>
      <c r="J30" s="129">
        <f>[1]!xSaldoInstanciaAcumMes(A30,"20","","","","DSPEXP",[1]!xFechaFinal())+[1]!xSaldoInstanciaAcumMes(A30,"21","","","","DSPEXP",[1]!xFechaFinal())</f>
        <v>0</v>
      </c>
      <c r="K30" s="129">
        <f>[1]!xSaldoInstanciaAcumulado(A30,"20","","","","DSPEXP",[1]!xFechaFinal())+[1]!xSaldoInstanciaAcumulado(A30,"21","","","","DSPEXP",[1]!xFechaFinal())</f>
        <v>62050013</v>
      </c>
      <c r="L30" s="129">
        <f>[1]!xSaldoInstanciaAcumMes(A30,"20","","","","CMPEXP",[1]!xFechaFinal())+[1]!xSaldoInstanciaAcumMes(A30,"21","","","","CMPEXP",[1]!xFechaFinal())</f>
        <v>0</v>
      </c>
      <c r="M30" s="129">
        <f>[1]!xSaldoInstanciaAcumulado(A30,"20","","","","CMPEXP",[1]!xFechaFinal())+[1]!xSaldoInstanciaAcumulado(A30,"21","","","","CMPEXP",[1]!xFechaFinal())</f>
        <v>372300</v>
      </c>
      <c r="N30" s="129">
        <f>[1]!xSaldoInstanciaAcumMes(A30,"20","","","","ORGEXP",[1]!xFechaFinal())+[1]!xSaldoInstanciaAcumMes(A30,"21","","","","ORGEXP",[1]!xFechaFinal())</f>
        <v>0</v>
      </c>
      <c r="O30" s="129">
        <f>[1]!xSaldoInstanciaAcumulado(A30,"20","","","","ORGEXP",[1]!xFechaFinal())+[1]!xSaldoInstanciaAcumulado(A30,"21","","","","ORGEXP",[1]!xFechaFinal())</f>
        <v>0</v>
      </c>
      <c r="P30" s="129">
        <f>[1]!xSaldoInstanciaAcumMes(A30,"20","","","","GIREXP",[1]!xFechaFinal())+[1]!xSaldoInstanciaAcumMes(A30,"21","","","","GIREXP",[1]!xFechaFinal())</f>
        <v>0</v>
      </c>
      <c r="Q30" s="129">
        <f>[1]!xSaldoInstanciaAcumulado(A30,"20","","","","GIREXP",[1]!xFechaFinal())+[1]!xSaldoInstanciaAcumulado(A30,"21","","","","GIREXP",[1]!xFechaFinal())</f>
        <v>0</v>
      </c>
      <c r="R30" s="130">
        <f t="shared" si="2"/>
        <v>5.9999987429494982E-3</v>
      </c>
      <c r="S30" s="161">
        <f t="shared" si="3"/>
        <v>0</v>
      </c>
    </row>
    <row r="31" spans="1:19" s="51" customFormat="1" ht="24" customHeight="1">
      <c r="A31" s="122" t="s">
        <v>224</v>
      </c>
      <c r="B31" s="41">
        <v>1</v>
      </c>
      <c r="C31" s="42">
        <v>0</v>
      </c>
      <c r="D31" s="42">
        <v>1</v>
      </c>
      <c r="E31" s="50">
        <v>8</v>
      </c>
      <c r="F31" s="43"/>
      <c r="G31" s="43"/>
      <c r="H31" s="148" t="s">
        <v>68</v>
      </c>
      <c r="I31" s="132">
        <f t="shared" ref="I31:Q31" si="11">+I32</f>
        <v>800830000</v>
      </c>
      <c r="J31" s="132">
        <f t="shared" si="11"/>
        <v>0</v>
      </c>
      <c r="K31" s="132">
        <f t="shared" si="11"/>
        <v>0</v>
      </c>
      <c r="L31" s="132">
        <f t="shared" si="11"/>
        <v>0</v>
      </c>
      <c r="M31" s="132">
        <f t="shared" si="11"/>
        <v>0</v>
      </c>
      <c r="N31" s="132">
        <f t="shared" si="11"/>
        <v>0</v>
      </c>
      <c r="O31" s="132">
        <f t="shared" si="11"/>
        <v>0</v>
      </c>
      <c r="P31" s="132">
        <f t="shared" si="11"/>
        <v>0</v>
      </c>
      <c r="Q31" s="132">
        <f t="shared" si="11"/>
        <v>0</v>
      </c>
      <c r="R31" s="133">
        <f t="shared" si="2"/>
        <v>0</v>
      </c>
      <c r="S31" s="133">
        <f t="shared" si="3"/>
        <v>0</v>
      </c>
    </row>
    <row r="32" spans="1:19" s="49" customFormat="1" ht="14.25">
      <c r="A32" s="121" t="s">
        <v>225</v>
      </c>
      <c r="B32" s="45">
        <v>1</v>
      </c>
      <c r="C32" s="46">
        <v>0</v>
      </c>
      <c r="D32" s="46">
        <v>1</v>
      </c>
      <c r="E32" s="47">
        <v>8</v>
      </c>
      <c r="F32" s="47">
        <v>1</v>
      </c>
      <c r="G32" s="48" t="s">
        <v>20</v>
      </c>
      <c r="H32" s="147" t="s">
        <v>69</v>
      </c>
      <c r="I32" s="160">
        <f>([1]!xSaldoInstanciaAcumulado(A32,"20","","","","PRESINI",[1]!xFechaFinal()))+([1]!xSaldoInstanciaAcumulado(A32,"20","","","","TSCPTO",[1]!xFechaFinal()))-([1]!xSaldoInstanciaAcumulado(A32,"20","","","","TSCCPTO",[1]!xFechaFinal()))+([1]!xSaldoInstanciaAcumulado(A32,"20","","","","ADIPTO",[1]!xFechaFinal()))-([1]!xSaldoInstanciaAcumulado(A32,"20","","","","REDPTO",[1]!xFechaFinal())) +([1]!xSaldoInstanciaAcumulado(A32,"21","","","","PRESINI",[1]!xFechaFinal()))+([1]!xSaldoInstanciaAcumulado(A32,"21","","","","TSCPTO",[1]!xFechaFinal()))-([1]!xSaldoInstanciaAcumulado(A32,"21","","","","TSCCPTO",[1]!xFechaFinal()))+([1]!xSaldoInstanciaAcumulado(A32,"21","","","","ADIPTO",[1]!xFechaFinal()))-([1]!xSaldoInstanciaAcumulado(A32,"21","","","","REDPTO",[1]!xFechaFinal()))</f>
        <v>800830000</v>
      </c>
      <c r="J32" s="129">
        <f>[1]!xSaldoInstanciaAcumMes(A32,"20","","","","DSPEXP",[1]!xFechaFinal())+[1]!xSaldoInstanciaAcumMes(A32,"21","","","","DSPEXP",[1]!xFechaFinal())</f>
        <v>0</v>
      </c>
      <c r="K32" s="129">
        <f>[1]!xSaldoInstanciaAcumulado(A32,"20","","","","DSPEXP",[1]!xFechaFinal())+[1]!xSaldoInstanciaAcumulado(A32,"21","","","","DSPEXP",[1]!xFechaFinal())</f>
        <v>0</v>
      </c>
      <c r="L32" s="129">
        <f>[1]!xSaldoInstanciaAcumMes(A32,"20","","","","CMPEXP",[1]!xFechaFinal())+[1]!xSaldoInstanciaAcumMes(A32,"21","","","","CMPEXP",[1]!xFechaFinal())</f>
        <v>0</v>
      </c>
      <c r="M32" s="129">
        <f>[1]!xSaldoInstanciaAcumulado(A32,"20","","","","CMPEXP",[1]!xFechaFinal())+[1]!xSaldoInstanciaAcumulado(A32,"21","","","","CMPEXP",[1]!xFechaFinal())</f>
        <v>0</v>
      </c>
      <c r="N32" s="129">
        <f>[1]!xSaldoInstanciaAcumMes(A32,"20","","","","ORGEXP",[1]!xFechaFinal())+[1]!xSaldoInstanciaAcumMes(A32,"21","","","","ORGEXP",[1]!xFechaFinal())</f>
        <v>0</v>
      </c>
      <c r="O32" s="129">
        <f>[1]!xSaldoInstanciaAcumulado(A32,"20","","","","ORGEXP",[1]!xFechaFinal())+[1]!xSaldoInstanciaAcumulado(A32,"21","","","","ORGEXP",[1]!xFechaFinal())</f>
        <v>0</v>
      </c>
      <c r="P32" s="129">
        <f>[1]!xSaldoInstanciaAcumMes(A32,"20","","","","GIREXP",[1]!xFechaFinal())+[1]!xSaldoInstanciaAcumMes(A32,"21","","","","GIREXP",[1]!xFechaFinal())</f>
        <v>0</v>
      </c>
      <c r="Q32" s="129">
        <f>[1]!xSaldoInstanciaAcumulado(A32,"20","","","","GIREXP",[1]!xFechaFinal())+[1]!xSaldoInstanciaAcumulado(A32,"21","","","","GIREXP",[1]!xFechaFinal())</f>
        <v>0</v>
      </c>
      <c r="R32" s="130">
        <f t="shared" si="2"/>
        <v>0</v>
      </c>
      <c r="S32" s="130">
        <f t="shared" si="3"/>
        <v>0</v>
      </c>
    </row>
    <row r="33" spans="1:19" s="51" customFormat="1" ht="24">
      <c r="A33" s="122" t="s">
        <v>226</v>
      </c>
      <c r="B33" s="41">
        <v>1</v>
      </c>
      <c r="C33" s="42">
        <v>0</v>
      </c>
      <c r="D33" s="42">
        <v>1</v>
      </c>
      <c r="E33" s="50">
        <v>9</v>
      </c>
      <c r="F33" s="43"/>
      <c r="G33" s="43"/>
      <c r="H33" s="148" t="s">
        <v>70</v>
      </c>
      <c r="I33" s="132">
        <f t="shared" ref="I33:Q33" si="12">SUM(I34:I35)</f>
        <v>234945000</v>
      </c>
      <c r="J33" s="132">
        <f t="shared" si="12"/>
        <v>0</v>
      </c>
      <c r="K33" s="132">
        <f t="shared" si="12"/>
        <v>189365670</v>
      </c>
      <c r="L33" s="132">
        <f t="shared" si="12"/>
        <v>17041801</v>
      </c>
      <c r="M33" s="132">
        <f t="shared" si="12"/>
        <v>39329104</v>
      </c>
      <c r="N33" s="132">
        <f t="shared" si="12"/>
        <v>17193480</v>
      </c>
      <c r="O33" s="132">
        <f t="shared" si="12"/>
        <v>38071113</v>
      </c>
      <c r="P33" s="132">
        <f t="shared" si="12"/>
        <v>17125312</v>
      </c>
      <c r="Q33" s="132">
        <f t="shared" si="12"/>
        <v>38002945</v>
      </c>
      <c r="R33" s="134">
        <f t="shared" si="2"/>
        <v>0.1673970673987529</v>
      </c>
      <c r="S33" s="142">
        <f t="shared" si="3"/>
        <v>0.16204266104833046</v>
      </c>
    </row>
    <row r="34" spans="1:19" s="49" customFormat="1" ht="14.25">
      <c r="A34" s="121" t="s">
        <v>227</v>
      </c>
      <c r="B34" s="45">
        <v>1</v>
      </c>
      <c r="C34" s="46">
        <v>0</v>
      </c>
      <c r="D34" s="46">
        <v>1</v>
      </c>
      <c r="E34" s="47">
        <v>9</v>
      </c>
      <c r="F34" s="47">
        <v>1</v>
      </c>
      <c r="G34" s="48" t="s">
        <v>20</v>
      </c>
      <c r="H34" s="146" t="s">
        <v>71</v>
      </c>
      <c r="I34" s="160">
        <f>([1]!xSaldoInstanciaAcumulado(A34,"20","","","","PRESINI",[1]!xFechaFinal()))+([1]!xSaldoInstanciaAcumulado(A34,"20","","","","TSCPTO",[1]!xFechaFinal()))-([1]!xSaldoInstanciaAcumulado(A34,"20","","","","TSCCPTO",[1]!xFechaFinal()))+([1]!xSaldoInstanciaAcumulado(A34,"20","","","","ADIPTO",[1]!xFechaFinal()))-([1]!xSaldoInstanciaAcumulado(A34,"20","","","","REDPTO",[1]!xFechaFinal())) +([1]!xSaldoInstanciaAcumulado(A34,"21","","","","PRESINI",[1]!xFechaFinal()))+([1]!xSaldoInstanciaAcumulado(A34,"21","","","","TSCPTO",[1]!xFechaFinal()))-([1]!xSaldoInstanciaAcumulado(A34,"21","","","","TSCCPTO",[1]!xFechaFinal()))+([1]!xSaldoInstanciaAcumulado(A34,"21","","","","ADIPTO",[1]!xFechaFinal()))-([1]!xSaldoInstanciaAcumulado(A34,"21","","","","REDPTO",[1]!xFechaFinal()))</f>
        <v>55815663</v>
      </c>
      <c r="J34" s="129">
        <f>[1]!xSaldoInstanciaAcumMes(A34,"20","","","","DSPEXP",[1]!xFechaFinal())+[1]!xSaldoInstanciaAcumMes(A34,"21","","","","DSPEXP",[1]!xFechaFinal())</f>
        <v>0</v>
      </c>
      <c r="K34" s="129">
        <f>[1]!xSaldoInstanciaAcumulado(A34,"20","","","","DSPEXP",[1]!xFechaFinal())+[1]!xSaldoInstanciaAcumulado(A34,"21","","","","DSPEXP",[1]!xFechaFinal())</f>
        <v>44987424</v>
      </c>
      <c r="L34" s="129">
        <f>[1]!xSaldoInstanciaAcumMes(A34,"20","","","","CMPEXP",[1]!xFechaFinal())+[1]!xSaldoInstanciaAcumMes(A34,"21","","","","CMPEXP",[1]!xFechaFinal())</f>
        <v>4237651</v>
      </c>
      <c r="M34" s="129">
        <f>[1]!xSaldoInstanciaAcumulado(A34,"20","","","","CMPEXP",[1]!xFechaFinal())+[1]!xSaldoInstanciaAcumulado(A34,"21","","","","CMPEXP",[1]!xFechaFinal())</f>
        <v>4572545</v>
      </c>
      <c r="N34" s="129">
        <f>[1]!xSaldoInstanciaAcumMes(A34,"20","","","","ORGEXP",[1]!xFechaFinal())+[1]!xSaldoInstanciaAcumMes(A34,"21","","","","ORGEXP",[1]!xFechaFinal())</f>
        <v>4254602</v>
      </c>
      <c r="O34" s="129">
        <f>[1]!xSaldoInstanciaAcumulado(A34,"20","","","","ORGEXP",[1]!xFechaFinal())+[1]!xSaldoInstanciaAcumulado(A34,"21","","","","ORGEXP",[1]!xFechaFinal())</f>
        <v>4254602</v>
      </c>
      <c r="P34" s="129">
        <f>[1]!xSaldoInstanciaAcumMes(A34,"20","","","","GIREXP",[1]!xFechaFinal())+[1]!xSaldoInstanciaAcumMes(A34,"21","","","","GIREXP",[1]!xFechaFinal())</f>
        <v>4237651</v>
      </c>
      <c r="Q34" s="129">
        <f>[1]!xSaldoInstanciaAcumulado(A34,"20","","","","GIREXP",[1]!xFechaFinal())+[1]!xSaldoInstanciaAcumulado(A34,"21","","","","GIREXP",[1]!xFechaFinal())</f>
        <v>4237651</v>
      </c>
      <c r="R34" s="130">
        <f t="shared" si="2"/>
        <v>8.192225540705303E-2</v>
      </c>
      <c r="S34" s="161">
        <f t="shared" si="3"/>
        <v>7.6225951127732727E-2</v>
      </c>
    </row>
    <row r="35" spans="1:19" s="49" customFormat="1" ht="14.25">
      <c r="A35" s="121" t="s">
        <v>228</v>
      </c>
      <c r="B35" s="45">
        <v>1</v>
      </c>
      <c r="C35" s="46">
        <v>0</v>
      </c>
      <c r="D35" s="46">
        <v>1</v>
      </c>
      <c r="E35" s="47">
        <v>9</v>
      </c>
      <c r="F35" s="47">
        <v>3</v>
      </c>
      <c r="G35" s="48" t="s">
        <v>20</v>
      </c>
      <c r="H35" s="146" t="s">
        <v>72</v>
      </c>
      <c r="I35" s="160">
        <f>([1]!xSaldoInstanciaAcumulado(A35,"20","","","","PRESINI",[1]!xFechaFinal()))+([1]!xSaldoInstanciaAcumulado(A35,"20","","","","TSCPTO",[1]!xFechaFinal()))-([1]!xSaldoInstanciaAcumulado(A35,"20","","","","TSCCPTO",[1]!xFechaFinal()))+([1]!xSaldoInstanciaAcumulado(A35,"20","","","","ADIPTO",[1]!xFechaFinal()))-([1]!xSaldoInstanciaAcumulado(A35,"20","","","","REDPTO",[1]!xFechaFinal())) +([1]!xSaldoInstanciaAcumulado(A35,"21","","","","PRESINI",[1]!xFechaFinal()))+([1]!xSaldoInstanciaAcumulado(A35,"21","","","","TSCPTO",[1]!xFechaFinal()))-([1]!xSaldoInstanciaAcumulado(A35,"21","","","","TSCCPTO",[1]!xFechaFinal()))+([1]!xSaldoInstanciaAcumulado(A35,"21","","","","ADIPTO",[1]!xFechaFinal()))-([1]!xSaldoInstanciaAcumulado(A35,"21","","","","REDPTO",[1]!xFechaFinal()))</f>
        <v>179129337</v>
      </c>
      <c r="J35" s="129">
        <f>[1]!xSaldoInstanciaAcumMes(A35,"20","","","","DSPEXP",[1]!xFechaFinal())+[1]!xSaldoInstanciaAcumMes(A35,"21","","","","DSPEXP",[1]!xFechaFinal())</f>
        <v>0</v>
      </c>
      <c r="K35" s="129">
        <f>[1]!xSaldoInstanciaAcumulado(A35,"20","","","","DSPEXP",[1]!xFechaFinal())+[1]!xSaldoInstanciaAcumulado(A35,"21","","","","DSPEXP",[1]!xFechaFinal())</f>
        <v>144378246</v>
      </c>
      <c r="L35" s="129">
        <f>[1]!xSaldoInstanciaAcumMes(A35,"20","","","","CMPEXP",[1]!xFechaFinal())+[1]!xSaldoInstanciaAcumMes(A35,"21","","","","CMPEXP",[1]!xFechaFinal())</f>
        <v>12804150</v>
      </c>
      <c r="M35" s="129">
        <f>[1]!xSaldoInstanciaAcumulado(A35,"20","","","","CMPEXP",[1]!xFechaFinal())+[1]!xSaldoInstanciaAcumulado(A35,"21","","","","CMPEXP",[1]!xFechaFinal())</f>
        <v>34756559</v>
      </c>
      <c r="N35" s="129">
        <f>[1]!xSaldoInstanciaAcumMes(A35,"20","","","","ORGEXP",[1]!xFechaFinal())+[1]!xSaldoInstanciaAcumMes(A35,"21","","","","ORGEXP",[1]!xFechaFinal())</f>
        <v>12938878</v>
      </c>
      <c r="O35" s="129">
        <f>[1]!xSaldoInstanciaAcumulado(A35,"20","","","","ORGEXP",[1]!xFechaFinal())+[1]!xSaldoInstanciaAcumulado(A35,"21","","","","ORGEXP",[1]!xFechaFinal())</f>
        <v>33816511</v>
      </c>
      <c r="P35" s="129">
        <f>[1]!xSaldoInstanciaAcumMes(A35,"20","","","","GIREXP",[1]!xFechaFinal())+[1]!xSaldoInstanciaAcumMes(A35,"21","","","","GIREXP",[1]!xFechaFinal())</f>
        <v>12887661</v>
      </c>
      <c r="Q35" s="129">
        <f>[1]!xSaldoInstanciaAcumulado(A35,"20","","","","GIREXP",[1]!xFechaFinal())+[1]!xSaldoInstanciaAcumulado(A35,"21","","","","GIREXP",[1]!xFechaFinal())</f>
        <v>33765294</v>
      </c>
      <c r="R35" s="130">
        <f t="shared" si="2"/>
        <v>0.19403052331958331</v>
      </c>
      <c r="S35" s="161">
        <f t="shared" si="3"/>
        <v>0.18878265038182998</v>
      </c>
    </row>
    <row r="36" spans="1:19" s="44" customFormat="1" ht="18.75" customHeight="1">
      <c r="A36" s="120" t="s">
        <v>192</v>
      </c>
      <c r="B36" s="41">
        <v>1</v>
      </c>
      <c r="C36" s="42">
        <v>0</v>
      </c>
      <c r="D36" s="42">
        <v>2</v>
      </c>
      <c r="E36" s="43"/>
      <c r="F36" s="43"/>
      <c r="G36" s="50">
        <v>20</v>
      </c>
      <c r="H36" s="145" t="s">
        <v>19</v>
      </c>
      <c r="I36" s="127">
        <f t="shared" ref="I36:Q36" si="13">I37+I38</f>
        <v>1776164000</v>
      </c>
      <c r="J36" s="127">
        <f t="shared" si="13"/>
        <v>207435500</v>
      </c>
      <c r="K36" s="127">
        <f t="shared" si="13"/>
        <v>1615900367</v>
      </c>
      <c r="L36" s="127">
        <f t="shared" si="13"/>
        <v>5287870</v>
      </c>
      <c r="M36" s="127">
        <f t="shared" si="13"/>
        <v>1327188238</v>
      </c>
      <c r="N36" s="127">
        <f t="shared" si="13"/>
        <v>46093967</v>
      </c>
      <c r="O36" s="127">
        <f t="shared" si="13"/>
        <v>46093967</v>
      </c>
      <c r="P36" s="127">
        <f t="shared" si="13"/>
        <v>24486584</v>
      </c>
      <c r="Q36" s="127">
        <f t="shared" si="13"/>
        <v>24486584</v>
      </c>
      <c r="R36" s="131">
        <f t="shared" si="2"/>
        <v>0.74722167434989106</v>
      </c>
      <c r="S36" s="135">
        <f t="shared" si="3"/>
        <v>2.5951413833407277E-2</v>
      </c>
    </row>
    <row r="37" spans="1:19" s="49" customFormat="1" ht="14.25">
      <c r="A37" s="121" t="s">
        <v>193</v>
      </c>
      <c r="B37" s="45">
        <v>1</v>
      </c>
      <c r="C37" s="46">
        <v>0</v>
      </c>
      <c r="D37" s="46">
        <v>2</v>
      </c>
      <c r="E37" s="47">
        <v>12</v>
      </c>
      <c r="F37" s="48"/>
      <c r="G37" s="47">
        <v>20</v>
      </c>
      <c r="H37" s="146" t="s">
        <v>21</v>
      </c>
      <c r="I37" s="160">
        <f>([1]!xSaldoInstanciaAcumulado(A37,"20","","","","PRESINI",[1]!xFechaFinal()))+([1]!xSaldoInstanciaAcumulado(A37,"20","","","","TSCPTO",[1]!xFechaFinal()))-([1]!xSaldoInstanciaAcumulado(A37,"20","","","","TSCCPTO",[1]!xFechaFinal()))+([1]!xSaldoInstanciaAcumulado(A37,"20","","","","ADIPTO",[1]!xFechaFinal()))-([1]!xSaldoInstanciaAcumulado(A37,"20","","","","REDPTO",[1]!xFechaFinal())) +([1]!xSaldoInstanciaAcumulado(A37,"21","","","","PRESINI",[1]!xFechaFinal()))+([1]!xSaldoInstanciaAcumulado(A37,"21","","","","TSCPTO",[1]!xFechaFinal()))-([1]!xSaldoInstanciaAcumulado(A37,"21","","","","TSCCPTO",[1]!xFechaFinal()))+([1]!xSaldoInstanciaAcumulado(A37,"21","","","","ADIPTO",[1]!xFechaFinal()))-([1]!xSaldoInstanciaAcumulado(A37,"21","","","","REDPTO",[1]!xFechaFinal()))</f>
        <v>1775949192</v>
      </c>
      <c r="J37" s="129">
        <f>[1]!xSaldoInstanciaAcumMes(A37,"20","","","","DSPEXP",[1]!xFechaFinal())+[1]!xSaldoInstanciaAcumMes(A37,"21","","","","DSPEXP",[1]!xFechaFinal())</f>
        <v>207435500</v>
      </c>
      <c r="K37" s="129">
        <f>[1]!xSaldoInstanciaAcumulado(A37,"20","","","","DSPEXP",[1]!xFechaFinal())+[1]!xSaldoInstanciaAcumulado(A37,"21","","","","DSPEXP",[1]!xFechaFinal())</f>
        <v>1615685559</v>
      </c>
      <c r="L37" s="129">
        <f>[1]!xSaldoInstanciaAcumMes(A37,"20","","","","CMPEXP",[1]!xFechaFinal())+[1]!xSaldoInstanciaAcumMes(A37,"21","","","","CMPEXP",[1]!xFechaFinal())</f>
        <v>5287870</v>
      </c>
      <c r="M37" s="129">
        <f>[1]!xSaldoInstanciaAcumulado(A37,"20","","","","CMPEXP",[1]!xFechaFinal())+[1]!xSaldoInstanciaAcumulado(A37,"21","","","","CMPEXP",[1]!xFechaFinal())</f>
        <v>1326973430</v>
      </c>
      <c r="N37" s="129">
        <f>[1]!xSaldoInstanciaAcumMes(A37,"20","","","","ORGEXP",[1]!xFechaFinal())+[1]!xSaldoInstanciaAcumMes(A37,"21","","","","ORGEXP",[1]!xFechaFinal())</f>
        <v>46093967</v>
      </c>
      <c r="O37" s="129">
        <f>[1]!xSaldoInstanciaAcumulado(A37,"20","","","","ORGEXP",[1]!xFechaFinal())+[1]!xSaldoInstanciaAcumulado(A37,"21","","","","ORGEXP",[1]!xFechaFinal())</f>
        <v>46093967</v>
      </c>
      <c r="P37" s="129">
        <f>[1]!xSaldoInstanciaAcumMes(A37,"20","","","","GIREXP",[1]!xFechaFinal())+[1]!xSaldoInstanciaAcumMes(A37,"21","","","","GIREXP",[1]!xFechaFinal())</f>
        <v>24486584</v>
      </c>
      <c r="Q37" s="129">
        <f>[1]!xSaldoInstanciaAcumulado(A37,"20","","","","GIREXP",[1]!xFechaFinal())+[1]!xSaldoInstanciaAcumulado(A37,"21","","","","GIREXP",[1]!xFechaFinal())</f>
        <v>24486584</v>
      </c>
      <c r="R37" s="130">
        <f t="shared" si="2"/>
        <v>0.74719109982286025</v>
      </c>
      <c r="S37" s="161">
        <f t="shared" si="3"/>
        <v>2.5954552758398957E-2</v>
      </c>
    </row>
    <row r="38" spans="1:19" s="49" customFormat="1" ht="14.25">
      <c r="A38" s="121" t="s">
        <v>194</v>
      </c>
      <c r="B38" s="45">
        <v>1</v>
      </c>
      <c r="C38" s="46">
        <v>0</v>
      </c>
      <c r="D38" s="46">
        <v>2</v>
      </c>
      <c r="E38" s="47">
        <v>14</v>
      </c>
      <c r="F38" s="48"/>
      <c r="G38" s="47">
        <v>20</v>
      </c>
      <c r="H38" s="146" t="s">
        <v>73</v>
      </c>
      <c r="I38" s="160">
        <f>([1]!xSaldoInstanciaAcumulado(A38,"20","","","","PRESINI",[1]!xFechaFinal()))+([1]!xSaldoInstanciaAcumulado(A38,"20","","","","TSCPTO",[1]!xFechaFinal()))-([1]!xSaldoInstanciaAcumulado(A38,"20","","","","TSCCPTO",[1]!xFechaFinal()))+([1]!xSaldoInstanciaAcumulado(A38,"20","","","","ADIPTO",[1]!xFechaFinal()))-([1]!xSaldoInstanciaAcumulado(A38,"20","","","","REDPTO",[1]!xFechaFinal())) +([1]!xSaldoInstanciaAcumulado(A38,"21","","","","PRESINI",[1]!xFechaFinal()))+([1]!xSaldoInstanciaAcumulado(A38,"21","","","","TSCPTO",[1]!xFechaFinal()))-([1]!xSaldoInstanciaAcumulado(A38,"21","","","","TSCCPTO",[1]!xFechaFinal()))+([1]!xSaldoInstanciaAcumulado(A38,"21","","","","ADIPTO",[1]!xFechaFinal()))-([1]!xSaldoInstanciaAcumulado(A38,"21","","","","REDPTO",[1]!xFechaFinal()))</f>
        <v>214808</v>
      </c>
      <c r="J38" s="129">
        <f>[1]!xSaldoInstanciaAcumMes(A38,"20","","","","DSPEXP",[1]!xFechaFinal())+[1]!xSaldoInstanciaAcumMes(A38,"21","","","","DSPEXP",[1]!xFechaFinal())</f>
        <v>0</v>
      </c>
      <c r="K38" s="129">
        <f>[1]!xSaldoInstanciaAcumulado(A38,"20","","","","DSPEXP",[1]!xFechaFinal())+[1]!xSaldoInstanciaAcumulado(A38,"21","","","","DSPEXP",[1]!xFechaFinal())</f>
        <v>214808</v>
      </c>
      <c r="L38" s="129">
        <f>[1]!xSaldoInstanciaAcumMes(A38,"20","","","","CMPEXP",[1]!xFechaFinal())+[1]!xSaldoInstanciaAcumMes(A38,"21","","","","CMPEXP",[1]!xFechaFinal())</f>
        <v>0</v>
      </c>
      <c r="M38" s="129">
        <f>[1]!xSaldoInstanciaAcumulado(A38,"20","","","","CMPEXP",[1]!xFechaFinal())+[1]!xSaldoInstanciaAcumulado(A38,"21","","","","CMPEXP",[1]!xFechaFinal())</f>
        <v>214808</v>
      </c>
      <c r="N38" s="129">
        <f>[1]!xSaldoInstanciaAcumMes(A38,"20","","","","ORGEXP",[1]!xFechaFinal())+[1]!xSaldoInstanciaAcumMes(A38,"21","","","","ORGEXP",[1]!xFechaFinal())</f>
        <v>0</v>
      </c>
      <c r="O38" s="129">
        <f>[1]!xSaldoInstanciaAcumulado(A38,"20","","","","ORGEXP",[1]!xFechaFinal())+[1]!xSaldoInstanciaAcumulado(A38,"21","","","","ORGEXP",[1]!xFechaFinal())</f>
        <v>0</v>
      </c>
      <c r="P38" s="129">
        <f>[1]!xSaldoInstanciaAcumMes(A38,"20","","","","GIREXP",[1]!xFechaFinal())+[1]!xSaldoInstanciaAcumMes(A38,"21","","","","GIREXP",[1]!xFechaFinal())</f>
        <v>0</v>
      </c>
      <c r="Q38" s="129">
        <f>[1]!xSaldoInstanciaAcumulado(A38,"20","","","","GIREXP",[1]!xFechaFinal())+[1]!xSaldoInstanciaAcumulado(A38,"21","","","","GIREXP",[1]!xFechaFinal())</f>
        <v>0</v>
      </c>
      <c r="R38" s="130">
        <f t="shared" si="2"/>
        <v>1</v>
      </c>
      <c r="S38" s="161">
        <f t="shared" si="3"/>
        <v>0</v>
      </c>
    </row>
    <row r="39" spans="1:19" s="51" customFormat="1" ht="27.75" customHeight="1">
      <c r="A39" s="122" t="s">
        <v>163</v>
      </c>
      <c r="B39" s="41">
        <v>1</v>
      </c>
      <c r="C39" s="42">
        <v>0</v>
      </c>
      <c r="D39" s="42">
        <v>5</v>
      </c>
      <c r="E39" s="43"/>
      <c r="F39" s="43"/>
      <c r="G39" s="43"/>
      <c r="H39" s="149" t="s">
        <v>74</v>
      </c>
      <c r="I39" s="132">
        <f t="shared" ref="I39:Q39" si="14">I40+I45+I48+I49</f>
        <v>5832352001</v>
      </c>
      <c r="J39" s="132">
        <f t="shared" si="14"/>
        <v>1280000</v>
      </c>
      <c r="K39" s="132">
        <f t="shared" si="14"/>
        <v>5022155710</v>
      </c>
      <c r="L39" s="132">
        <f t="shared" si="14"/>
        <v>400570808</v>
      </c>
      <c r="M39" s="132">
        <f t="shared" si="14"/>
        <v>785473322</v>
      </c>
      <c r="N39" s="132">
        <f t="shared" si="14"/>
        <v>402287603</v>
      </c>
      <c r="O39" s="132">
        <f t="shared" si="14"/>
        <v>752196006</v>
      </c>
      <c r="P39" s="132">
        <f t="shared" si="14"/>
        <v>400690440</v>
      </c>
      <c r="Q39" s="132">
        <f t="shared" si="14"/>
        <v>750598843</v>
      </c>
      <c r="R39" s="134">
        <f t="shared" si="2"/>
        <v>0.13467522568345064</v>
      </c>
      <c r="S39" s="142">
        <f t="shared" si="3"/>
        <v>0.12896958308946896</v>
      </c>
    </row>
    <row r="40" spans="1:19" s="44" customFormat="1" ht="14.25">
      <c r="A40" s="120" t="s">
        <v>164</v>
      </c>
      <c r="B40" s="41">
        <v>1</v>
      </c>
      <c r="C40" s="42">
        <v>0</v>
      </c>
      <c r="D40" s="42">
        <v>5</v>
      </c>
      <c r="E40" s="50">
        <v>1</v>
      </c>
      <c r="F40" s="43"/>
      <c r="G40" s="43"/>
      <c r="H40" s="145" t="s">
        <v>75</v>
      </c>
      <c r="I40" s="127">
        <f t="shared" ref="I40:P40" si="15">SUM(I41:I44)</f>
        <v>3346054959</v>
      </c>
      <c r="J40" s="127">
        <f t="shared" si="15"/>
        <v>0</v>
      </c>
      <c r="K40" s="127">
        <f t="shared" si="15"/>
        <v>2955871976</v>
      </c>
      <c r="L40" s="127">
        <f t="shared" si="15"/>
        <v>218588055</v>
      </c>
      <c r="M40" s="127">
        <f t="shared" si="15"/>
        <v>440850614</v>
      </c>
      <c r="N40" s="127">
        <f t="shared" si="15"/>
        <v>220263441</v>
      </c>
      <c r="O40" s="127">
        <f t="shared" si="15"/>
        <v>420521991</v>
      </c>
      <c r="P40" s="127">
        <f t="shared" si="15"/>
        <v>219389088</v>
      </c>
      <c r="Q40" s="127">
        <f t="shared" ref="Q40" si="16">SUM(Q41:Q44)</f>
        <v>419647638</v>
      </c>
      <c r="R40" s="131">
        <f t="shared" si="2"/>
        <v>0.13175235296546126</v>
      </c>
      <c r="S40" s="135">
        <f t="shared" si="3"/>
        <v>0.12567695275563465</v>
      </c>
    </row>
    <row r="41" spans="1:19" s="49" customFormat="1" ht="14.25">
      <c r="A41" s="121" t="s">
        <v>229</v>
      </c>
      <c r="B41" s="45">
        <v>1</v>
      </c>
      <c r="C41" s="46">
        <v>0</v>
      </c>
      <c r="D41" s="46">
        <v>5</v>
      </c>
      <c r="E41" s="47">
        <v>1</v>
      </c>
      <c r="F41" s="47">
        <v>1</v>
      </c>
      <c r="G41" s="47">
        <v>20</v>
      </c>
      <c r="H41" s="146" t="s">
        <v>76</v>
      </c>
      <c r="I41" s="160">
        <f>([1]!xSaldoInstanciaAcumulado(A41,"20","","","","PRESINI",[1]!xFechaFinal()))+([1]!xSaldoInstanciaAcumulado(A41,"20","","","","TSCPTO",[1]!xFechaFinal()))-([1]!xSaldoInstanciaAcumulado(A41,"20","","","","TSCCPTO",[1]!xFechaFinal()))+([1]!xSaldoInstanciaAcumulado(A41,"20","","","","ADIPTO",[1]!xFechaFinal()))-([1]!xSaldoInstanciaAcumulado(A41,"20","","","","REDPTO",[1]!xFechaFinal())) +([1]!xSaldoInstanciaAcumulado(A41,"21","","","","PRESINI",[1]!xFechaFinal()))+([1]!xSaldoInstanciaAcumulado(A41,"21","","","","TSCPTO",[1]!xFechaFinal()))-([1]!xSaldoInstanciaAcumulado(A41,"21","","","","TSCCPTO",[1]!xFechaFinal()))+([1]!xSaldoInstanciaAcumulado(A41,"21","","","","ADIPTO",[1]!xFechaFinal()))-([1]!xSaldoInstanciaAcumulado(A41,"21","","","","REDPTO",[1]!xFechaFinal()))</f>
        <v>515765832</v>
      </c>
      <c r="J41" s="129">
        <f>[1]!xSaldoInstanciaAcumMes(A41,"20","","","","DSPEXP",[1]!xFechaFinal())+[1]!xSaldoInstanciaAcumMes(A41,"21","","","","DSPEXP",[1]!xFechaFinal())</f>
        <v>0</v>
      </c>
      <c r="K41" s="129">
        <f>[1]!xSaldoInstanciaAcumulado(A41,"20","","","","DSPEXP",[1]!xFechaFinal())+[1]!xSaldoInstanciaAcumulado(A41,"21","","","","DSPEXP",[1]!xFechaFinal())</f>
        <v>415707261</v>
      </c>
      <c r="L41" s="129">
        <f>[1]!xSaldoInstanciaAcumMes(A41,"20","","","","CMPEXP",[1]!xFechaFinal())+[1]!xSaldoInstanciaAcumMes(A41,"21","","","","CMPEXP",[1]!xFechaFinal())</f>
        <v>41121700</v>
      </c>
      <c r="M41" s="129">
        <f>[1]!xSaldoInstanciaAcumulado(A41,"20","","","","CMPEXP",[1]!xFechaFinal())+[1]!xSaldoInstanciaAcumulado(A41,"21","","","","CMPEXP",[1]!xFechaFinal())</f>
        <v>82512395</v>
      </c>
      <c r="N41" s="129">
        <f>[1]!xSaldoInstanciaAcumMes(A41,"20","","","","ORGEXP",[1]!xFechaFinal())+[1]!xSaldoInstanciaAcumMes(A41,"21","","","","ORGEXP",[1]!xFechaFinal())</f>
        <v>41439371</v>
      </c>
      <c r="O41" s="129">
        <f>[1]!xSaldoInstanciaAcumulado(A41,"20","","","","ORGEXP",[1]!xFechaFinal())+[1]!xSaldoInstanciaAcumulado(A41,"21","","","","ORGEXP",[1]!xFechaFinal())</f>
        <v>79735471</v>
      </c>
      <c r="P41" s="129">
        <f>[1]!xSaldoInstanciaAcumMes(A41,"20","","","","GIREXP",[1]!xFechaFinal())+[1]!xSaldoInstanciaAcumMes(A41,"21","","","","GIREXP",[1]!xFechaFinal())</f>
        <v>41274884</v>
      </c>
      <c r="Q41" s="129">
        <f>[1]!xSaldoInstanciaAcumulado(A41,"20","","","","GIREXP",[1]!xFechaFinal())+[1]!xSaldoInstanciaAcumulado(A41,"21","","","","GIREXP",[1]!xFechaFinal())</f>
        <v>79570984</v>
      </c>
      <c r="R41" s="130">
        <f t="shared" si="2"/>
        <v>0.15998034356025354</v>
      </c>
      <c r="S41" s="161">
        <f t="shared" si="3"/>
        <v>0.15459626453114869</v>
      </c>
    </row>
    <row r="42" spans="1:19" s="49" customFormat="1" ht="14.25">
      <c r="A42" s="121" t="s">
        <v>230</v>
      </c>
      <c r="B42" s="45">
        <v>1</v>
      </c>
      <c r="C42" s="46">
        <v>0</v>
      </c>
      <c r="D42" s="46">
        <v>5</v>
      </c>
      <c r="E42" s="47">
        <v>1</v>
      </c>
      <c r="F42" s="47">
        <v>3</v>
      </c>
      <c r="G42" s="47">
        <v>20</v>
      </c>
      <c r="H42" s="146" t="s">
        <v>77</v>
      </c>
      <c r="I42" s="160">
        <f>([1]!xSaldoInstanciaAcumulado(A42,"20","","","","PRESINI",[1]!xFechaFinal()))+([1]!xSaldoInstanciaAcumulado(A42,"20","","","","TSCPTO",[1]!xFechaFinal()))-([1]!xSaldoInstanciaAcumulado(A42,"20","","","","TSCCPTO",[1]!xFechaFinal()))+([1]!xSaldoInstanciaAcumulado(A42,"20","","","","ADIPTO",[1]!xFechaFinal()))-([1]!xSaldoInstanciaAcumulado(A42,"20","","","","REDPTO",[1]!xFechaFinal())) +([1]!xSaldoInstanciaAcumulado(A42,"21","","","","PRESINI",[1]!xFechaFinal()))+([1]!xSaldoInstanciaAcumulado(A42,"21","","","","TSCPTO",[1]!xFechaFinal()))-([1]!xSaldoInstanciaAcumulado(A42,"21","","","","TSCCPTO",[1]!xFechaFinal()))+([1]!xSaldoInstanciaAcumulado(A42,"21","","","","ADIPTO",[1]!xFechaFinal()))-([1]!xSaldoInstanciaAcumulado(A42,"21","","","","REDPTO",[1]!xFechaFinal()))</f>
        <v>1353959409</v>
      </c>
      <c r="J42" s="129">
        <f>[1]!xSaldoInstanciaAcumMes(A42,"20","","","","DSPEXP",[1]!xFechaFinal())+[1]!xSaldoInstanciaAcumMes(A42,"21","","","","DSPEXP",[1]!xFechaFinal())</f>
        <v>0</v>
      </c>
      <c r="K42" s="129">
        <f>[1]!xSaldoInstanciaAcumulado(A42,"20","","","","DSPEXP",[1]!xFechaFinal())+[1]!xSaldoInstanciaAcumulado(A42,"21","","","","DSPEXP",[1]!xFechaFinal())</f>
        <v>1350242963</v>
      </c>
      <c r="L42" s="129">
        <f>[1]!xSaldoInstanciaAcumMes(A42,"20","","","","CMPEXP",[1]!xFechaFinal())+[1]!xSaldoInstanciaAcumMes(A42,"21","","","","CMPEXP",[1]!xFechaFinal())</f>
        <v>79227394</v>
      </c>
      <c r="M42" s="129">
        <f>[1]!xSaldoInstanciaAcumulado(A42,"20","","","","CMPEXP",[1]!xFechaFinal())+[1]!xSaldoInstanciaAcumulado(A42,"21","","","","CMPEXP",[1]!xFechaFinal())</f>
        <v>164022939</v>
      </c>
      <c r="N42" s="129">
        <f>[1]!xSaldoInstanciaAcumMes(A42,"20","","","","ORGEXP",[1]!xFechaFinal())+[1]!xSaldoInstanciaAcumMes(A42,"21","","","","ORGEXP",[1]!xFechaFinal())</f>
        <v>79843280</v>
      </c>
      <c r="O42" s="129">
        <f>[1]!xSaldoInstanciaAcumulado(A42,"20","","","","ORGEXP",[1]!xFechaFinal())+[1]!xSaldoInstanciaAcumulado(A42,"21","","","","ORGEXP",[1]!xFechaFinal())</f>
        <v>154587389</v>
      </c>
      <c r="P42" s="129">
        <f>[1]!xSaldoInstanciaAcumMes(A42,"20","","","","GIREXP",[1]!xFechaFinal())+[1]!xSaldoInstanciaAcumMes(A42,"21","","","","GIREXP",[1]!xFechaFinal())</f>
        <v>79526370</v>
      </c>
      <c r="Q42" s="129">
        <f>[1]!xSaldoInstanciaAcumulado(A42,"20","","","","GIREXP",[1]!xFechaFinal())+[1]!xSaldoInstanciaAcumulado(A42,"21","","","","GIREXP",[1]!xFechaFinal())</f>
        <v>154270479</v>
      </c>
      <c r="R42" s="130">
        <f t="shared" si="2"/>
        <v>0.12114317305948129</v>
      </c>
      <c r="S42" s="161">
        <f t="shared" si="3"/>
        <v>0.11417431569397957</v>
      </c>
    </row>
    <row r="43" spans="1:19" s="49" customFormat="1" ht="11.25" customHeight="1">
      <c r="A43" s="121" t="s">
        <v>231</v>
      </c>
      <c r="B43" s="45">
        <v>1</v>
      </c>
      <c r="C43" s="46">
        <v>0</v>
      </c>
      <c r="D43" s="46">
        <v>5</v>
      </c>
      <c r="E43" s="47">
        <v>1</v>
      </c>
      <c r="F43" s="47">
        <v>4</v>
      </c>
      <c r="G43" s="47">
        <v>20</v>
      </c>
      <c r="H43" s="146" t="s">
        <v>78</v>
      </c>
      <c r="I43" s="160">
        <f>([1]!xSaldoInstanciaAcumulado(A43,"20","","","","PRESINI",[1]!xFechaFinal()))+([1]!xSaldoInstanciaAcumulado(A43,"20","","","","TSCPTO",[1]!xFechaFinal()))-([1]!xSaldoInstanciaAcumulado(A43,"20","","","","TSCCPTO",[1]!xFechaFinal()))+([1]!xSaldoInstanciaAcumulado(A43,"20","","","","ADIPTO",[1]!xFechaFinal()))-([1]!xSaldoInstanciaAcumulado(A43,"20","","","","REDPTO",[1]!xFechaFinal())) +([1]!xSaldoInstanciaAcumulado(A43,"21","","","","PRESINI",[1]!xFechaFinal()))+([1]!xSaldoInstanciaAcumulado(A43,"21","","","","TSCPTO",[1]!xFechaFinal()))-([1]!xSaldoInstanciaAcumulado(A43,"21","","","","TSCCPTO",[1]!xFechaFinal()))+([1]!xSaldoInstanciaAcumulado(A43,"21","","","","ADIPTO",[1]!xFechaFinal()))-([1]!xSaldoInstanciaAcumulado(A43,"21","","","","REDPTO",[1]!xFechaFinal()))</f>
        <v>1186461324</v>
      </c>
      <c r="J43" s="129">
        <f>[1]!xSaldoInstanciaAcumMes(A43,"20","","","","DSPEXP",[1]!xFechaFinal())+[1]!xSaldoInstanciaAcumMes(A43,"21","","","","DSPEXP",[1]!xFechaFinal())</f>
        <v>0</v>
      </c>
      <c r="K43" s="129">
        <f>[1]!xSaldoInstanciaAcumulado(A43,"20","","","","DSPEXP",[1]!xFechaFinal())+[1]!xSaldoInstanciaAcumulado(A43,"21","","","","DSPEXP",[1]!xFechaFinal())</f>
        <v>956287827</v>
      </c>
      <c r="L43" s="129">
        <f>[1]!xSaldoInstanciaAcumMes(A43,"20","","","","CMPEXP",[1]!xFechaFinal())+[1]!xSaldoInstanciaAcumMes(A43,"21","","","","CMPEXP",[1]!xFechaFinal())</f>
        <v>81003157</v>
      </c>
      <c r="M43" s="129">
        <f>[1]!xSaldoInstanciaAcumulado(A43,"20","","","","CMPEXP",[1]!xFechaFinal())+[1]!xSaldoInstanciaAcumulado(A43,"21","","","","CMPEXP",[1]!xFechaFinal())</f>
        <v>162630193</v>
      </c>
      <c r="N43" s="129">
        <f>[1]!xSaldoInstanciaAcumMes(A43,"20","","","","ORGEXP",[1]!xFechaFinal())+[1]!xSaldoInstanciaAcumMes(A43,"21","","","","ORGEXP",[1]!xFechaFinal())</f>
        <v>81625203</v>
      </c>
      <c r="O43" s="129">
        <f>[1]!xSaldoInstanciaAcumulado(A43,"20","","","","ORGEXP",[1]!xFechaFinal())+[1]!xSaldoInstanciaAcumulado(A43,"21","","","","ORGEXP",[1]!xFechaFinal())</f>
        <v>156133471</v>
      </c>
      <c r="P43" s="129">
        <f>[1]!xSaldoInstanciaAcumMes(A43,"20","","","","GIREXP",[1]!xFechaFinal())+[1]!xSaldoInstanciaAcumMes(A43,"21","","","","GIREXP",[1]!xFechaFinal())</f>
        <v>81301190</v>
      </c>
      <c r="Q43" s="129">
        <f>[1]!xSaldoInstanciaAcumulado(A43,"20","","","","GIREXP",[1]!xFechaFinal())+[1]!xSaldoInstanciaAcumulado(A43,"21","","","","GIREXP",[1]!xFechaFinal())</f>
        <v>155809458</v>
      </c>
      <c r="R43" s="130">
        <f t="shared" si="2"/>
        <v>0.13707163454069743</v>
      </c>
      <c r="S43" s="161">
        <f t="shared" si="3"/>
        <v>0.13159592128432498</v>
      </c>
    </row>
    <row r="44" spans="1:19" s="49" customFormat="1" ht="14.25">
      <c r="A44" s="121" t="s">
        <v>232</v>
      </c>
      <c r="B44" s="45">
        <v>1</v>
      </c>
      <c r="C44" s="46">
        <v>0</v>
      </c>
      <c r="D44" s="46">
        <v>5</v>
      </c>
      <c r="E44" s="47">
        <v>1</v>
      </c>
      <c r="F44" s="47">
        <v>5</v>
      </c>
      <c r="G44" s="47">
        <v>20</v>
      </c>
      <c r="H44" s="146" t="s">
        <v>79</v>
      </c>
      <c r="I44" s="160">
        <f>([1]!xSaldoInstanciaAcumulado(A44,"20","","","","PRESINI",[1]!xFechaFinal()))+([1]!xSaldoInstanciaAcumulado(A44,"20","","","","TSCPTO",[1]!xFechaFinal()))-([1]!xSaldoInstanciaAcumulado(A44,"20","","","","TSCCPTO",[1]!xFechaFinal()))+([1]!xSaldoInstanciaAcumulado(A44,"20","","","","ADIPTO",[1]!xFechaFinal()))-([1]!xSaldoInstanciaAcumulado(A44,"20","","","","REDPTO",[1]!xFechaFinal())) +([1]!xSaldoInstanciaAcumulado(A44,"21","","","","PRESINI",[1]!xFechaFinal()))+([1]!xSaldoInstanciaAcumulado(A44,"21","","","","TSCPTO",[1]!xFechaFinal()))-([1]!xSaldoInstanciaAcumulado(A44,"21","","","","TSCCPTO",[1]!xFechaFinal()))+([1]!xSaldoInstanciaAcumulado(A44,"21","","","","ADIPTO",[1]!xFechaFinal()))-([1]!xSaldoInstanciaAcumulado(A44,"21","","","","REDPTO",[1]!xFechaFinal()))</f>
        <v>289868394</v>
      </c>
      <c r="J44" s="129">
        <f>[1]!xSaldoInstanciaAcumMes(A44,"20","","","","DSPEXP",[1]!xFechaFinal())+[1]!xSaldoInstanciaAcumMes(A44,"21","","","","DSPEXP",[1]!xFechaFinal())</f>
        <v>0</v>
      </c>
      <c r="K44" s="129">
        <f>[1]!xSaldoInstanciaAcumulado(A44,"20","","","","DSPEXP",[1]!xFechaFinal())+[1]!xSaldoInstanciaAcumulado(A44,"21","","","","DSPEXP",[1]!xFechaFinal())</f>
        <v>233633925</v>
      </c>
      <c r="L44" s="129">
        <f>[1]!xSaldoInstanciaAcumMes(A44,"20","","","","CMPEXP",[1]!xFechaFinal())+[1]!xSaldoInstanciaAcumMes(A44,"21","","","","CMPEXP",[1]!xFechaFinal())</f>
        <v>17235804</v>
      </c>
      <c r="M44" s="129">
        <f>[1]!xSaldoInstanciaAcumulado(A44,"20","","","","CMPEXP",[1]!xFechaFinal())+[1]!xSaldoInstanciaAcumulado(A44,"21","","","","CMPEXP",[1]!xFechaFinal())</f>
        <v>31685087</v>
      </c>
      <c r="N44" s="129">
        <f>[1]!xSaldoInstanciaAcumMes(A44,"20","","","","ORGEXP",[1]!xFechaFinal())+[1]!xSaldoInstanciaAcumMes(A44,"21","","","","ORGEXP",[1]!xFechaFinal())</f>
        <v>17355587</v>
      </c>
      <c r="O44" s="129">
        <f>[1]!xSaldoInstanciaAcumulado(A44,"20","","","","ORGEXP",[1]!xFechaFinal())+[1]!xSaldoInstanciaAcumulado(A44,"21","","","","ORGEXP",[1]!xFechaFinal())</f>
        <v>30065660</v>
      </c>
      <c r="P44" s="129">
        <f>[1]!xSaldoInstanciaAcumMes(A44,"20","","","","GIREXP",[1]!xFechaFinal())+[1]!xSaldoInstanciaAcumMes(A44,"21","","","","GIREXP",[1]!xFechaFinal())</f>
        <v>17286644</v>
      </c>
      <c r="Q44" s="129">
        <f>[1]!xSaldoInstanciaAcumulado(A44,"20","","","","GIREXP",[1]!xFechaFinal())+[1]!xSaldoInstanciaAcumulado(A44,"21","","","","GIREXP",[1]!xFechaFinal())</f>
        <v>29996717</v>
      </c>
      <c r="R44" s="130">
        <f t="shared" si="2"/>
        <v>0.10930852640664232</v>
      </c>
      <c r="S44" s="161">
        <f t="shared" si="3"/>
        <v>0.10372176002051468</v>
      </c>
    </row>
    <row r="45" spans="1:19" s="44" customFormat="1" ht="14.25">
      <c r="A45" s="120" t="s">
        <v>165</v>
      </c>
      <c r="B45" s="41">
        <v>1</v>
      </c>
      <c r="C45" s="42">
        <v>0</v>
      </c>
      <c r="D45" s="42">
        <v>5</v>
      </c>
      <c r="E45" s="50">
        <v>2</v>
      </c>
      <c r="F45" s="43"/>
      <c r="G45" s="43"/>
      <c r="H45" s="145" t="s">
        <v>80</v>
      </c>
      <c r="I45" s="127">
        <f>+I46+I47</f>
        <v>1714647385</v>
      </c>
      <c r="J45" s="127">
        <f t="shared" ref="J45:Q45" si="17">+J46+J47</f>
        <v>1280000</v>
      </c>
      <c r="K45" s="127">
        <f t="shared" si="17"/>
        <v>1444334111</v>
      </c>
      <c r="L45" s="127">
        <f t="shared" si="17"/>
        <v>130580553</v>
      </c>
      <c r="M45" s="127">
        <f t="shared" si="17"/>
        <v>240721510</v>
      </c>
      <c r="N45" s="127">
        <f t="shared" si="17"/>
        <v>130224878</v>
      </c>
      <c r="O45" s="127">
        <f t="shared" si="17"/>
        <v>232005631</v>
      </c>
      <c r="P45" s="127">
        <f t="shared" si="17"/>
        <v>129707676</v>
      </c>
      <c r="Q45" s="127">
        <f t="shared" si="17"/>
        <v>231488429</v>
      </c>
      <c r="R45" s="131">
        <f t="shared" si="2"/>
        <v>0.14039126184536188</v>
      </c>
      <c r="S45" s="135">
        <f t="shared" si="3"/>
        <v>0.13530807151932292</v>
      </c>
    </row>
    <row r="46" spans="1:19" s="49" customFormat="1" ht="14.25">
      <c r="A46" s="121" t="s">
        <v>234</v>
      </c>
      <c r="B46" s="45">
        <v>1</v>
      </c>
      <c r="C46" s="46">
        <v>0</v>
      </c>
      <c r="D46" s="46">
        <v>5</v>
      </c>
      <c r="E46" s="47">
        <v>2</v>
      </c>
      <c r="F46" s="47">
        <v>2</v>
      </c>
      <c r="G46" s="47">
        <v>20</v>
      </c>
      <c r="H46" s="146" t="s">
        <v>81</v>
      </c>
      <c r="I46" s="160">
        <f>([1]!xSaldoInstanciaAcumulado(A46,"20","","","","PRESINI",[1]!xFechaFinal()))+([1]!xSaldoInstanciaAcumulado(A46,"20","","","","TSCPTO",[1]!xFechaFinal()))-([1]!xSaldoInstanciaAcumulado(A46,"20","","","","TSCCPTO",[1]!xFechaFinal()))+([1]!xSaldoInstanciaAcumulado(A46,"20","","","","ADIPTO",[1]!xFechaFinal()))-([1]!xSaldoInstanciaAcumulado(A46,"20","","","","REDPTO",[1]!xFechaFinal())) +([1]!xSaldoInstanciaAcumulado(A46,"21","","","","PRESINI",[1]!xFechaFinal()))+([1]!xSaldoInstanciaAcumulado(A46,"21","","","","TSCPTO",[1]!xFechaFinal()))-([1]!xSaldoInstanciaAcumulado(A46,"21","","","","TSCCPTO",[1]!xFechaFinal()))+([1]!xSaldoInstanciaAcumulado(A46,"21","","","","ADIPTO",[1]!xFechaFinal()))-([1]!xSaldoInstanciaAcumulado(A46,"21","","","","REDPTO",[1]!xFechaFinal()))</f>
        <v>1393367384</v>
      </c>
      <c r="J46" s="129">
        <f>[1]!xSaldoInstanciaAcumMes(A46,"20","","","","DSPEXP",[1]!xFechaFinal())+[1]!xSaldoInstanciaAcumMes(A46,"21","","","","DSPEXP",[1]!xFechaFinal())</f>
        <v>0</v>
      </c>
      <c r="K46" s="129">
        <f>[1]!xSaldoInstanciaAcumulado(A46,"20","","","","DSPEXP",[1]!xFechaFinal())+[1]!xSaldoInstanciaAcumulado(A46,"21","","","","DSPEXP",[1]!xFechaFinal())</f>
        <v>1123054111</v>
      </c>
      <c r="L46" s="129">
        <f>[1]!xSaldoInstanciaAcumMes(A46,"20","","","","CMPEXP",[1]!xFechaFinal())+[1]!xSaldoInstanciaAcumMes(A46,"21","","","","CMPEXP",[1]!xFechaFinal())</f>
        <v>98496395</v>
      </c>
      <c r="M46" s="129">
        <f>[1]!xSaldoInstanciaAcumulado(A46,"20","","","","CMPEXP",[1]!xFechaFinal())+[1]!xSaldoInstanciaAcumulado(A46,"21","","","","CMPEXP",[1]!xFechaFinal())</f>
        <v>183745821</v>
      </c>
      <c r="N46" s="129">
        <f>[1]!xSaldoInstanciaAcumMes(A46,"20","","","","ORGEXP",[1]!xFechaFinal())+[1]!xSaldoInstanciaAcumMes(A46,"21","","","","ORGEXP",[1]!xFechaFinal())</f>
        <v>99197937</v>
      </c>
      <c r="O46" s="129">
        <f>[1]!xSaldoInstanciaAcumulado(A46,"20","","","","ORGEXP",[1]!xFechaFinal())+[1]!xSaldoInstanciaAcumulado(A46,"21","","","","ORGEXP",[1]!xFechaFinal())</f>
        <v>176087159</v>
      </c>
      <c r="P46" s="129">
        <f>[1]!xSaldoInstanciaAcumMes(A46,"20","","","","GIREXP",[1]!xFechaFinal())+[1]!xSaldoInstanciaAcumMes(A46,"21","","","","GIREXP",[1]!xFechaFinal())</f>
        <v>98803952</v>
      </c>
      <c r="Q46" s="129">
        <f>[1]!xSaldoInstanciaAcumulado(A46,"20","","","","GIREXP",[1]!xFechaFinal())+[1]!xSaldoInstanciaAcumulado(A46,"21","","","","GIREXP",[1]!xFechaFinal())</f>
        <v>175693174</v>
      </c>
      <c r="R46" s="130">
        <f t="shared" si="2"/>
        <v>0.13187176842945247</v>
      </c>
      <c r="S46" s="161">
        <f t="shared" si="3"/>
        <v>0.12637525538634253</v>
      </c>
    </row>
    <row r="47" spans="1:19" s="49" customFormat="1" ht="13.5" customHeight="1">
      <c r="A47" s="121" t="s">
        <v>235</v>
      </c>
      <c r="B47" s="45">
        <v>1</v>
      </c>
      <c r="C47" s="46">
        <v>0</v>
      </c>
      <c r="D47" s="46">
        <v>5</v>
      </c>
      <c r="E47" s="47">
        <v>2</v>
      </c>
      <c r="F47" s="47">
        <v>3</v>
      </c>
      <c r="G47" s="47">
        <v>20</v>
      </c>
      <c r="H47" s="146" t="s">
        <v>82</v>
      </c>
      <c r="I47" s="160">
        <f>([1]!xSaldoInstanciaAcumulado(A47,"20","","","","PRESINI",[1]!xFechaFinal()))+([1]!xSaldoInstanciaAcumulado(A47,"20","","","","TSCPTO",[1]!xFechaFinal()))-([1]!xSaldoInstanciaAcumulado(A47,"20","","","","TSCCPTO",[1]!xFechaFinal()))+([1]!xSaldoInstanciaAcumulado(A47,"20","","","","ADIPTO",[1]!xFechaFinal()))-([1]!xSaldoInstanciaAcumulado(A47,"20","","","","REDPTO",[1]!xFechaFinal())) +([1]!xSaldoInstanciaAcumulado(A47,"21","","","","PRESINI",[1]!xFechaFinal()))+([1]!xSaldoInstanciaAcumulado(A47,"21","","","","TSCPTO",[1]!xFechaFinal()))-([1]!xSaldoInstanciaAcumulado(A47,"21","","","","TSCCPTO",[1]!xFechaFinal()))+([1]!xSaldoInstanciaAcumulado(A47,"21","","","","ADIPTO",[1]!xFechaFinal()))-([1]!xSaldoInstanciaAcumulado(A47,"21","","","","REDPTO",[1]!xFechaFinal()))</f>
        <v>321280001</v>
      </c>
      <c r="J47" s="129">
        <f>[1]!xSaldoInstanciaAcumMes(A47,"20","","","","DSPEXP",[1]!xFechaFinal())+[1]!xSaldoInstanciaAcumMes(A47,"21","","","","DSPEXP",[1]!xFechaFinal())</f>
        <v>1280000</v>
      </c>
      <c r="K47" s="129">
        <f>[1]!xSaldoInstanciaAcumulado(A47,"20","","","","DSPEXP",[1]!xFechaFinal())+[1]!xSaldoInstanciaAcumulado(A47,"21","","","","DSPEXP",[1]!xFechaFinal())</f>
        <v>321280000</v>
      </c>
      <c r="L47" s="129">
        <f>[1]!xSaldoInstanciaAcumMes(A47,"20","","","","CMPEXP",[1]!xFechaFinal())+[1]!xSaldoInstanciaAcumMes(A47,"21","","","","CMPEXP",[1]!xFechaFinal())</f>
        <v>32084158</v>
      </c>
      <c r="M47" s="129">
        <f>[1]!xSaldoInstanciaAcumulado(A47,"20","","","","CMPEXP",[1]!xFechaFinal())+[1]!xSaldoInstanciaAcumulado(A47,"21","","","","CMPEXP",[1]!xFechaFinal())</f>
        <v>56975689</v>
      </c>
      <c r="N47" s="129">
        <f>[1]!xSaldoInstanciaAcumMes(A47,"20","","","","ORGEXP",[1]!xFechaFinal())+[1]!xSaldoInstanciaAcumMes(A47,"21","","","","ORGEXP",[1]!xFechaFinal())</f>
        <v>31026941</v>
      </c>
      <c r="O47" s="129">
        <f>[1]!xSaldoInstanciaAcumulado(A47,"20","","","","ORGEXP",[1]!xFechaFinal())+[1]!xSaldoInstanciaAcumulado(A47,"21","","","","ORGEXP",[1]!xFechaFinal())</f>
        <v>55918472</v>
      </c>
      <c r="P47" s="129">
        <f>[1]!xSaldoInstanciaAcumMes(A47,"20","","","","GIREXP",[1]!xFechaFinal())+[1]!xSaldoInstanciaAcumMes(A47,"21","","","","GIREXP",[1]!xFechaFinal())</f>
        <v>30903724</v>
      </c>
      <c r="Q47" s="129">
        <f>[1]!xSaldoInstanciaAcumulado(A47,"20","","","","GIREXP",[1]!xFechaFinal())+[1]!xSaldoInstanciaAcumulado(A47,"21","","","","GIREXP",[1]!xFechaFinal())</f>
        <v>55795255</v>
      </c>
      <c r="R47" s="130">
        <f t="shared" si="2"/>
        <v>0.17733966889523262</v>
      </c>
      <c r="S47" s="161">
        <f t="shared" si="3"/>
        <v>0.17404902834272587</v>
      </c>
    </row>
    <row r="48" spans="1:19" s="49" customFormat="1" ht="14.25">
      <c r="A48" s="121" t="s">
        <v>233</v>
      </c>
      <c r="B48" s="45">
        <v>1</v>
      </c>
      <c r="C48" s="46">
        <v>0</v>
      </c>
      <c r="D48" s="46">
        <v>5</v>
      </c>
      <c r="E48" s="47">
        <v>6</v>
      </c>
      <c r="F48" s="48"/>
      <c r="G48" s="47">
        <v>20</v>
      </c>
      <c r="H48" s="146" t="s">
        <v>83</v>
      </c>
      <c r="I48" s="160">
        <f>([1]!xSaldoInstanciaAcumulado(A48,"20","","","","PRESINI",[1]!xFechaFinal()))+([1]!xSaldoInstanciaAcumulado(A48,"20","","","","TSCPTO",[1]!xFechaFinal()))-([1]!xSaldoInstanciaAcumulado(A48,"20","","","","TSCCPTO",[1]!xFechaFinal()))+([1]!xSaldoInstanciaAcumulado(A48,"20","","","","ADIPTO",[1]!xFechaFinal()))-([1]!xSaldoInstanciaAcumulado(A48,"20","","","","REDPTO",[1]!xFechaFinal())) +([1]!xSaldoInstanciaAcumulado(A48,"21","","","","PRESINI",[1]!xFechaFinal()))+([1]!xSaldoInstanciaAcumulado(A48,"21","","","","TSCPTO",[1]!xFechaFinal()))-([1]!xSaldoInstanciaAcumulado(A48,"21","","","","TSCCPTO",[1]!xFechaFinal()))+([1]!xSaldoInstanciaAcumulado(A48,"21","","","","ADIPTO",[1]!xFechaFinal()))-([1]!xSaldoInstanciaAcumulado(A48,"21","","","","REDPTO",[1]!xFechaFinal()))</f>
        <v>462789884</v>
      </c>
      <c r="J48" s="129">
        <f>[1]!xSaldoInstanciaAcumMes(A48,"20","","","","DSPEXP",[1]!xFechaFinal())+[1]!xSaldoInstanciaAcumMes(A48,"21","","","","DSPEXP",[1]!xFechaFinal())</f>
        <v>0</v>
      </c>
      <c r="K48" s="129">
        <f>[1]!xSaldoInstanciaAcumulado(A48,"20","","","","DSPEXP",[1]!xFechaFinal())+[1]!xSaldoInstanciaAcumulado(A48,"21","","","","DSPEXP",[1]!xFechaFinal())</f>
        <v>373008646</v>
      </c>
      <c r="L48" s="129">
        <f>[1]!xSaldoInstanciaAcumMes(A48,"20","","","","CMPEXP",[1]!xFechaFinal())+[1]!xSaldoInstanciaAcumMes(A48,"21","","","","CMPEXP",[1]!xFechaFinal())</f>
        <v>30841500</v>
      </c>
      <c r="M48" s="129">
        <f>[1]!xSaldoInstanciaAcumulado(A48,"20","","","","CMPEXP",[1]!xFechaFinal())+[1]!xSaldoInstanciaAcumulado(A48,"21","","","","CMPEXP",[1]!xFechaFinal())</f>
        <v>62339039</v>
      </c>
      <c r="N48" s="129">
        <f>[1]!xSaldoInstanciaAcumMes(A48,"20","","","","ORGEXP",[1]!xFechaFinal())+[1]!xSaldoInstanciaAcumMes(A48,"21","","","","ORGEXP",[1]!xFechaFinal())</f>
        <v>31079749</v>
      </c>
      <c r="O48" s="129">
        <f>[1]!xSaldoInstanciaAcumulado(A48,"20","","","","ORGEXP",[1]!xFechaFinal())+[1]!xSaldoInstanciaAcumulado(A48,"21","","","","ORGEXP",[1]!xFechaFinal())</f>
        <v>59800549</v>
      </c>
      <c r="P48" s="129">
        <f>[1]!xSaldoInstanciaAcumMes(A48,"20","","","","GIREXP",[1]!xFechaFinal())+[1]!xSaldoInstanciaAcumMes(A48,"21","","","","GIREXP",[1]!xFechaFinal())</f>
        <v>30956383</v>
      </c>
      <c r="Q48" s="129">
        <f>[1]!xSaldoInstanciaAcumulado(A48,"20","","","","GIREXP",[1]!xFechaFinal())+[1]!xSaldoInstanciaAcumulado(A48,"21","","","","GIREXP",[1]!xFechaFinal())</f>
        <v>59677183</v>
      </c>
      <c r="R48" s="130">
        <f t="shared" si="2"/>
        <v>0.1347026829134407</v>
      </c>
      <c r="S48" s="161">
        <f t="shared" si="3"/>
        <v>0.12921749387244602</v>
      </c>
    </row>
    <row r="49" spans="1:19" s="49" customFormat="1" ht="14.25">
      <c r="A49" s="121" t="s">
        <v>236</v>
      </c>
      <c r="B49" s="45">
        <v>1</v>
      </c>
      <c r="C49" s="46">
        <v>0</v>
      </c>
      <c r="D49" s="46">
        <v>5</v>
      </c>
      <c r="E49" s="47">
        <v>7</v>
      </c>
      <c r="F49" s="48"/>
      <c r="G49" s="47">
        <v>20</v>
      </c>
      <c r="H49" s="146" t="s">
        <v>84</v>
      </c>
      <c r="I49" s="160">
        <f>([1]!xSaldoInstanciaAcumulado(A49,"20","","","","PRESINI",[1]!xFechaFinal()))+([1]!xSaldoInstanciaAcumulado(A49,"20","","","","TSCPTO",[1]!xFechaFinal()))-([1]!xSaldoInstanciaAcumulado(A49,"20","","","","TSCCPTO",[1]!xFechaFinal()))+([1]!xSaldoInstanciaAcumulado(A49,"20","","","","ADIPTO",[1]!xFechaFinal()))-([1]!xSaldoInstanciaAcumulado(A49,"20","","","","REDPTO",[1]!xFechaFinal())) +([1]!xSaldoInstanciaAcumulado(A49,"21","","","","PRESINI",[1]!xFechaFinal()))+([1]!xSaldoInstanciaAcumulado(A49,"21","","","","TSCPTO",[1]!xFechaFinal()))-([1]!xSaldoInstanciaAcumulado(A49,"21","","","","TSCCPTO",[1]!xFechaFinal()))+([1]!xSaldoInstanciaAcumulado(A49,"21","","","","ADIPTO",[1]!xFechaFinal()))-([1]!xSaldoInstanciaAcumulado(A49,"21","","","","REDPTO",[1]!xFechaFinal()))</f>
        <v>308859773</v>
      </c>
      <c r="J49" s="129">
        <f>[1]!xSaldoInstanciaAcumMes(A49,"20","","","","DSPEXP",[1]!xFechaFinal())+[1]!xSaldoInstanciaAcumMes(A49,"21","","","","DSPEXP",[1]!xFechaFinal())</f>
        <v>0</v>
      </c>
      <c r="K49" s="129">
        <f>[1]!xSaldoInstanciaAcumulado(A49,"20","","","","DSPEXP",[1]!xFechaFinal())+[1]!xSaldoInstanciaAcumulado(A49,"21","","","","DSPEXP",[1]!xFechaFinal())</f>
        <v>248940977</v>
      </c>
      <c r="L49" s="129">
        <f>[1]!xSaldoInstanciaAcumMes(A49,"20","","","","CMPEXP",[1]!xFechaFinal())+[1]!xSaldoInstanciaAcumMes(A49,"21","","","","CMPEXP",[1]!xFechaFinal())</f>
        <v>20560700</v>
      </c>
      <c r="M49" s="129">
        <f>[1]!xSaldoInstanciaAcumulado(A49,"20","","","","CMPEXP",[1]!xFechaFinal())+[1]!xSaldoInstanciaAcumulado(A49,"21","","","","CMPEXP",[1]!xFechaFinal())</f>
        <v>41562159</v>
      </c>
      <c r="N49" s="129">
        <f>[1]!xSaldoInstanciaAcumMes(A49,"20","","","","ORGEXP",[1]!xFechaFinal())+[1]!xSaldoInstanciaAcumMes(A49,"21","","","","ORGEXP",[1]!xFechaFinal())</f>
        <v>20719535</v>
      </c>
      <c r="O49" s="129">
        <f>[1]!xSaldoInstanciaAcumulado(A49,"20","","","","ORGEXP",[1]!xFechaFinal())+[1]!xSaldoInstanciaAcumulado(A49,"21","","","","ORGEXP",[1]!xFechaFinal())</f>
        <v>39867835</v>
      </c>
      <c r="P49" s="129">
        <f>[1]!xSaldoInstanciaAcumMes(A49,"20","","","","GIREXP",[1]!xFechaFinal())+[1]!xSaldoInstanciaAcumMes(A49,"21","","","","GIREXP",[1]!xFechaFinal())</f>
        <v>20637293</v>
      </c>
      <c r="Q49" s="129">
        <f>[1]!xSaldoInstanciaAcumulado(A49,"20","","","","GIREXP",[1]!xFechaFinal())+[1]!xSaldoInstanciaAcumulado(A49,"21","","","","GIREXP",[1]!xFechaFinal())</f>
        <v>39785593</v>
      </c>
      <c r="R49" s="130">
        <f t="shared" si="2"/>
        <v>0.13456643640024951</v>
      </c>
      <c r="S49" s="161">
        <f t="shared" si="3"/>
        <v>0.12908069773139411</v>
      </c>
    </row>
    <row r="50" spans="1:19" s="44" customFormat="1" ht="14.25">
      <c r="A50" s="120" t="s">
        <v>166</v>
      </c>
      <c r="B50" s="41">
        <v>2</v>
      </c>
      <c r="C50" s="42"/>
      <c r="D50" s="42"/>
      <c r="E50" s="43"/>
      <c r="F50" s="43"/>
      <c r="G50" s="43"/>
      <c r="H50" s="145" t="s">
        <v>22</v>
      </c>
      <c r="I50" s="127">
        <f>I51+I59</f>
        <v>9895350003</v>
      </c>
      <c r="J50" s="127">
        <f t="shared" ref="J50:Q50" si="18">J51+J59</f>
        <v>1752307483</v>
      </c>
      <c r="K50" s="127">
        <f t="shared" si="18"/>
        <v>5482888264</v>
      </c>
      <c r="L50" s="127">
        <f t="shared" si="18"/>
        <v>269779570</v>
      </c>
      <c r="M50" s="127">
        <f t="shared" si="18"/>
        <v>3833387558.8000002</v>
      </c>
      <c r="N50" s="127">
        <f t="shared" si="18"/>
        <v>503350838.75999999</v>
      </c>
      <c r="O50" s="127">
        <f t="shared" si="18"/>
        <v>614834509.81999993</v>
      </c>
      <c r="P50" s="127">
        <f t="shared" si="18"/>
        <v>476113909.75999999</v>
      </c>
      <c r="Q50" s="127">
        <f t="shared" si="18"/>
        <v>586257802.81999993</v>
      </c>
      <c r="R50" s="135">
        <f t="shared" si="2"/>
        <v>0.38739282164226851</v>
      </c>
      <c r="S50" s="135">
        <f t="shared" si="3"/>
        <v>6.2133679923762057E-2</v>
      </c>
    </row>
    <row r="51" spans="1:19" s="44" customFormat="1" ht="14.25">
      <c r="A51" s="120" t="s">
        <v>167</v>
      </c>
      <c r="B51" s="41">
        <v>2</v>
      </c>
      <c r="C51" s="42">
        <v>0</v>
      </c>
      <c r="D51" s="42">
        <v>3</v>
      </c>
      <c r="E51" s="43"/>
      <c r="F51" s="43"/>
      <c r="G51" s="43"/>
      <c r="H51" s="145" t="s">
        <v>85</v>
      </c>
      <c r="I51" s="127">
        <f>+I52+I57</f>
        <v>853825000</v>
      </c>
      <c r="J51" s="127">
        <f t="shared" ref="J51:Q51" si="19">+J52+J57</f>
        <v>173113096</v>
      </c>
      <c r="K51" s="127">
        <f t="shared" si="19"/>
        <v>186237047</v>
      </c>
      <c r="L51" s="127">
        <f t="shared" si="19"/>
        <v>173113096</v>
      </c>
      <c r="M51" s="127">
        <f t="shared" si="19"/>
        <v>186237047</v>
      </c>
      <c r="N51" s="127">
        <f t="shared" si="19"/>
        <v>174239925</v>
      </c>
      <c r="O51" s="127">
        <f t="shared" si="19"/>
        <v>182240925</v>
      </c>
      <c r="P51" s="127">
        <f t="shared" si="19"/>
        <v>173247092</v>
      </c>
      <c r="Q51" s="127">
        <f t="shared" si="19"/>
        <v>181248092</v>
      </c>
      <c r="R51" s="135">
        <f t="shared" si="2"/>
        <v>0.2181208643457383</v>
      </c>
      <c r="S51" s="135">
        <f t="shared" si="3"/>
        <v>0.21344060551049687</v>
      </c>
    </row>
    <row r="52" spans="1:19" s="44" customFormat="1" ht="14.25">
      <c r="A52" s="120" t="s">
        <v>168</v>
      </c>
      <c r="B52" s="41">
        <v>2</v>
      </c>
      <c r="C52" s="42">
        <v>0</v>
      </c>
      <c r="D52" s="42">
        <v>3</v>
      </c>
      <c r="E52" s="50">
        <v>50</v>
      </c>
      <c r="F52" s="43"/>
      <c r="G52" s="43"/>
      <c r="H52" s="145" t="s">
        <v>86</v>
      </c>
      <c r="I52" s="127">
        <f t="shared" ref="I52:Q52" si="20">SUM(I53:I56)</f>
        <v>823694702</v>
      </c>
      <c r="J52" s="127">
        <f t="shared" si="20"/>
        <v>173113096</v>
      </c>
      <c r="K52" s="127">
        <f t="shared" si="20"/>
        <v>186056265</v>
      </c>
      <c r="L52" s="127">
        <f t="shared" si="20"/>
        <v>173113096</v>
      </c>
      <c r="M52" s="127">
        <f t="shared" si="20"/>
        <v>186056265</v>
      </c>
      <c r="N52" s="127">
        <f t="shared" si="20"/>
        <v>174239925</v>
      </c>
      <c r="O52" s="127">
        <f t="shared" si="20"/>
        <v>182240925</v>
      </c>
      <c r="P52" s="127">
        <f t="shared" si="20"/>
        <v>173247092</v>
      </c>
      <c r="Q52" s="127">
        <f t="shared" si="20"/>
        <v>181248092</v>
      </c>
      <c r="R52" s="135">
        <f t="shared" si="2"/>
        <v>0.22588012833910398</v>
      </c>
      <c r="S52" s="135">
        <f t="shared" si="3"/>
        <v>0.22124814516531879</v>
      </c>
    </row>
    <row r="53" spans="1:19" s="49" customFormat="1" ht="14.25">
      <c r="A53" s="121" t="s">
        <v>237</v>
      </c>
      <c r="B53" s="45">
        <v>2</v>
      </c>
      <c r="C53" s="46">
        <v>0</v>
      </c>
      <c r="D53" s="46">
        <v>3</v>
      </c>
      <c r="E53" s="47">
        <v>50</v>
      </c>
      <c r="F53" s="47">
        <v>2</v>
      </c>
      <c r="G53" s="47">
        <v>20</v>
      </c>
      <c r="H53" s="146" t="s">
        <v>87</v>
      </c>
      <c r="I53" s="160">
        <f>([1]!xSaldoInstanciaAcumulado(A53,"20","","","","PRESINI",[1]!xFechaFinal()))+([1]!xSaldoInstanciaAcumulado(A53,"20","","","","TSCPTO",[1]!xFechaFinal()))-([1]!xSaldoInstanciaAcumulado(A53,"20","","","","TSCCPTO",[1]!xFechaFinal()))+([1]!xSaldoInstanciaAcumulado(A53,"20","","","","ADIPTO",[1]!xFechaFinal()))-([1]!xSaldoInstanciaAcumulado(A53,"20","","","","REDPTO",[1]!xFechaFinal())) +([1]!xSaldoInstanciaAcumulado(A53,"21","","","","PRESINI",[1]!xFechaFinal()))+([1]!xSaldoInstanciaAcumulado(A53,"21","","","","TSCPTO",[1]!xFechaFinal()))-([1]!xSaldoInstanciaAcumulado(A53,"21","","","","TSCCPTO",[1]!xFechaFinal()))+([1]!xSaldoInstanciaAcumulado(A53,"21","","","","ADIPTO",[1]!xFechaFinal()))-([1]!xSaldoInstanciaAcumulado(A53,"21","","","","REDPTO",[1]!xFechaFinal()))</f>
        <v>13506448</v>
      </c>
      <c r="J53" s="129">
        <f>[1]!xSaldoInstanciaAcumMes(A53,"20","","","","DSPEXP",[1]!xFechaFinal())+[1]!xSaldoInstanciaAcumMes(A53,"21","","","","DSPEXP",[1]!xFechaFinal())</f>
        <v>0</v>
      </c>
      <c r="K53" s="129">
        <f>[1]!xSaldoInstanciaAcumulado(A53,"20","","","","DSPEXP",[1]!xFechaFinal())+[1]!xSaldoInstanciaAcumulado(A53,"21","","","","DSPEXP",[1]!xFechaFinal())</f>
        <v>81039</v>
      </c>
      <c r="L53" s="129">
        <f>[1]!xSaldoInstanciaAcumMes(A53,"20","","","","CMPEXP",[1]!xFechaFinal())+[1]!xSaldoInstanciaAcumMes(A53,"21","","","","CMPEXP",[1]!xFechaFinal())</f>
        <v>0</v>
      </c>
      <c r="M53" s="129">
        <f>[1]!xSaldoInstanciaAcumulado(A53,"20","","","","CMPEXP",[1]!xFechaFinal())+[1]!xSaldoInstanciaAcumulado(A53,"21","","","","CMPEXP",[1]!xFechaFinal())</f>
        <v>81039</v>
      </c>
      <c r="N53" s="129">
        <f>[1]!xSaldoInstanciaAcumMes(A53,"20","","","","ORGEXP",[1]!xFechaFinal())+[1]!xSaldoInstanciaAcumMes(A53,"21","","","","ORGEXP",[1]!xFechaFinal())</f>
        <v>0</v>
      </c>
      <c r="O53" s="129">
        <f>[1]!xSaldoInstanciaAcumulado(A53,"20","","","","ORGEXP",[1]!xFechaFinal())+[1]!xSaldoInstanciaAcumulado(A53,"21","","","","ORGEXP",[1]!xFechaFinal())</f>
        <v>0</v>
      </c>
      <c r="P53" s="129">
        <f>[1]!xSaldoInstanciaAcumMes(A53,"20","","","","GIREXP",[1]!xFechaFinal())+[1]!xSaldoInstanciaAcumMes(A53,"21","","","","GIREXP",[1]!xFechaFinal())</f>
        <v>0</v>
      </c>
      <c r="Q53" s="129">
        <f>[1]!xSaldoInstanciaAcumulado(A53,"20","","","","GIREXP",[1]!xFechaFinal())+[1]!xSaldoInstanciaAcumulado(A53,"21","","","","GIREXP",[1]!xFechaFinal())</f>
        <v>0</v>
      </c>
      <c r="R53" s="130">
        <f t="shared" si="2"/>
        <v>6.0000231000778299E-3</v>
      </c>
      <c r="S53" s="161">
        <f t="shared" si="3"/>
        <v>0</v>
      </c>
    </row>
    <row r="54" spans="1:19" s="49" customFormat="1" ht="14.25">
      <c r="A54" s="121" t="s">
        <v>239</v>
      </c>
      <c r="B54" s="45">
        <v>2</v>
      </c>
      <c r="C54" s="46">
        <v>0</v>
      </c>
      <c r="D54" s="46">
        <v>3</v>
      </c>
      <c r="E54" s="47">
        <v>50</v>
      </c>
      <c r="F54" s="47">
        <v>3</v>
      </c>
      <c r="G54" s="47">
        <v>20</v>
      </c>
      <c r="H54" s="146" t="s">
        <v>88</v>
      </c>
      <c r="I54" s="160">
        <f>([1]!xSaldoInstanciaAcumulado(A54,"20","","","","PRESINI",[1]!xFechaFinal()))+([1]!xSaldoInstanciaAcumulado(A54,"20","","","","TSCPTO",[1]!xFechaFinal()))-([1]!xSaldoInstanciaAcumulado(A54,"20","","","","TSCCPTO",[1]!xFechaFinal()))+([1]!xSaldoInstanciaAcumulado(A54,"20","","","","ADIPTO",[1]!xFechaFinal()))-([1]!xSaldoInstanciaAcumulado(A54,"20","","","","REDPTO",[1]!xFechaFinal())) +([1]!xSaldoInstanciaAcumulado(A54,"21","","","","PRESINI",[1]!xFechaFinal()))+([1]!xSaldoInstanciaAcumulado(A54,"21","","","","TSCPTO",[1]!xFechaFinal()))-([1]!xSaldoInstanciaAcumulado(A54,"21","","","","TSCCPTO",[1]!xFechaFinal()))+([1]!xSaldoInstanciaAcumulado(A54,"21","","","","ADIPTO",[1]!xFechaFinal()))-([1]!xSaldoInstanciaAcumulado(A54,"21","","","","REDPTO",[1]!xFechaFinal()))</f>
        <v>506491808</v>
      </c>
      <c r="J54" s="129">
        <f>[1]!xSaldoInstanciaAcumMes(A54,"20","","","","DSPEXP",[1]!xFechaFinal())+[1]!xSaldoInstanciaAcumMes(A54,"21","","","","DSPEXP",[1]!xFechaFinal())</f>
        <v>172739360</v>
      </c>
      <c r="K54" s="129">
        <f>[1]!xSaldoInstanciaAcumulado(A54,"20","","","","DSPEXP",[1]!xFechaFinal())+[1]!xSaldoInstanciaAcumulado(A54,"21","","","","DSPEXP",[1]!xFechaFinal())</f>
        <v>175778311</v>
      </c>
      <c r="L54" s="129">
        <f>[1]!xSaldoInstanciaAcumMes(A54,"20","","","","CMPEXP",[1]!xFechaFinal())+[1]!xSaldoInstanciaAcumMes(A54,"21","","","","CMPEXP",[1]!xFechaFinal())</f>
        <v>172739360</v>
      </c>
      <c r="M54" s="129">
        <f>[1]!xSaldoInstanciaAcumulado(A54,"20","","","","CMPEXP",[1]!xFechaFinal())+[1]!xSaldoInstanciaAcumulado(A54,"21","","","","CMPEXP",[1]!xFechaFinal())</f>
        <v>175778311</v>
      </c>
      <c r="N54" s="129">
        <f>[1]!xSaldoInstanciaAcumMes(A54,"20","","","","ORGEXP",[1]!xFechaFinal())+[1]!xSaldoInstanciaAcumMes(A54,"21","","","","ORGEXP",[1]!xFechaFinal())</f>
        <v>173430317</v>
      </c>
      <c r="O54" s="129">
        <f>[1]!xSaldoInstanciaAcumulado(A54,"20","","","","ORGEXP",[1]!xFechaFinal())+[1]!xSaldoInstanciaAcumulado(A54,"21","","","","ORGEXP",[1]!xFechaFinal())</f>
        <v>173430317</v>
      </c>
      <c r="P54" s="129">
        <f>[1]!xSaldoInstanciaAcumMes(A54,"20","","","","GIREXP",[1]!xFechaFinal())+[1]!xSaldoInstanciaAcumMes(A54,"21","","","","GIREXP",[1]!xFechaFinal())</f>
        <v>172739360</v>
      </c>
      <c r="Q54" s="129">
        <f>[1]!xSaldoInstanciaAcumulado(A54,"20","","","","GIREXP",[1]!xFechaFinal())+[1]!xSaldoInstanciaAcumulado(A54,"21","","","","GIREXP",[1]!xFechaFinal())</f>
        <v>172739360</v>
      </c>
      <c r="R54" s="130">
        <f t="shared" si="2"/>
        <v>0.3470506496326195</v>
      </c>
      <c r="S54" s="161">
        <f t="shared" si="3"/>
        <v>0.34241485106112518</v>
      </c>
    </row>
    <row r="55" spans="1:19" s="49" customFormat="1" ht="14.25">
      <c r="A55" s="121" t="s">
        <v>238</v>
      </c>
      <c r="B55" s="45">
        <v>2</v>
      </c>
      <c r="C55" s="46">
        <v>0</v>
      </c>
      <c r="D55" s="46">
        <v>3</v>
      </c>
      <c r="E55" s="47">
        <v>50</v>
      </c>
      <c r="F55" s="47">
        <v>8</v>
      </c>
      <c r="G55" s="47">
        <v>20</v>
      </c>
      <c r="H55" s="146" t="s">
        <v>89</v>
      </c>
      <c r="I55" s="160">
        <f>([1]!xSaldoInstanciaAcumulado(A55,"20","","","","PRESINI",[1]!xFechaFinal()))+([1]!xSaldoInstanciaAcumulado(A55,"20","","","","TSCPTO",[1]!xFechaFinal()))-([1]!xSaldoInstanciaAcumulado(A55,"20","","","","TSCCPTO",[1]!xFechaFinal()))+([1]!xSaldoInstanciaAcumulado(A55,"20","","","","ADIPTO",[1]!xFechaFinal()))-([1]!xSaldoInstanciaAcumulado(A55,"20","","","","REDPTO",[1]!xFechaFinal())) +([1]!xSaldoInstanciaAcumulado(A55,"21","","","","PRESINI",[1]!xFechaFinal()))+([1]!xSaldoInstanciaAcumulado(A55,"21","","","","TSCPTO",[1]!xFechaFinal()))-([1]!xSaldoInstanciaAcumulado(A55,"21","","","","TSCCPTO",[1]!xFechaFinal()))+([1]!xSaldoInstanciaAcumulado(A55,"21","","","","ADIPTO",[1]!xFechaFinal()))-([1]!xSaldoInstanciaAcumulado(A55,"21","","","","REDPTO",[1]!xFechaFinal()))</f>
        <v>99313119</v>
      </c>
      <c r="J55" s="129">
        <f>[1]!xSaldoInstanciaAcumMes(A55,"20","","","","DSPEXP",[1]!xFechaFinal())+[1]!xSaldoInstanciaAcumMes(A55,"21","","","","DSPEXP",[1]!xFechaFinal())</f>
        <v>22736</v>
      </c>
      <c r="K55" s="129">
        <f>[1]!xSaldoInstanciaAcumulado(A55,"20","","","","DSPEXP",[1]!xFechaFinal())+[1]!xSaldoInstanciaAcumulado(A55,"21","","","","DSPEXP",[1]!xFechaFinal())</f>
        <v>818615</v>
      </c>
      <c r="L55" s="129">
        <f>[1]!xSaldoInstanciaAcumMes(A55,"20","","","","CMPEXP",[1]!xFechaFinal())+[1]!xSaldoInstanciaAcumMes(A55,"21","","","","CMPEXP",[1]!xFechaFinal())</f>
        <v>22736</v>
      </c>
      <c r="M55" s="129">
        <f>[1]!xSaldoInstanciaAcumulado(A55,"20","","","","CMPEXP",[1]!xFechaFinal())+[1]!xSaldoInstanciaAcumulado(A55,"21","","","","CMPEXP",[1]!xFechaFinal())</f>
        <v>818615</v>
      </c>
      <c r="N55" s="129">
        <f>[1]!xSaldoInstanciaAcumMes(A55,"20","","","","ORGEXP",[1]!xFechaFinal())+[1]!xSaldoInstanciaAcumMes(A55,"21","","","","ORGEXP",[1]!xFechaFinal())</f>
        <v>25443</v>
      </c>
      <c r="O55" s="129">
        <f>[1]!xSaldoInstanciaAcumulado(A55,"20","","","","ORGEXP",[1]!xFechaFinal())+[1]!xSaldoInstanciaAcumulado(A55,"21","","","","ORGEXP",[1]!xFechaFinal())</f>
        <v>225443</v>
      </c>
      <c r="P55" s="129">
        <f>[1]!xSaldoInstanciaAcumMes(A55,"20","","","","GIREXP",[1]!xFechaFinal())+[1]!xSaldoInstanciaAcumMes(A55,"21","","","","GIREXP",[1]!xFechaFinal())</f>
        <v>25352</v>
      </c>
      <c r="Q55" s="129">
        <f>[1]!xSaldoInstanciaAcumulado(A55,"20","","","","GIREXP",[1]!xFechaFinal())+[1]!xSaldoInstanciaAcumulado(A55,"21","","","","GIREXP",[1]!xFechaFinal())</f>
        <v>225352</v>
      </c>
      <c r="R55" s="130">
        <f t="shared" si="2"/>
        <v>8.2427680073163343E-3</v>
      </c>
      <c r="S55" s="161">
        <f t="shared" si="3"/>
        <v>2.270022352233243E-3</v>
      </c>
    </row>
    <row r="56" spans="1:19" s="49" customFormat="1" ht="14.25">
      <c r="A56" s="121" t="s">
        <v>195</v>
      </c>
      <c r="B56" s="45">
        <v>2</v>
      </c>
      <c r="C56" s="46">
        <v>0</v>
      </c>
      <c r="D56" s="46">
        <v>3</v>
      </c>
      <c r="E56" s="47">
        <v>50</v>
      </c>
      <c r="F56" s="47">
        <v>90</v>
      </c>
      <c r="G56" s="47">
        <v>20</v>
      </c>
      <c r="H56" s="146" t="s">
        <v>90</v>
      </c>
      <c r="I56" s="160">
        <f>([1]!xSaldoInstanciaAcumulado(A56,"20","","","","PRESINI",[1]!xFechaFinal()))+([1]!xSaldoInstanciaAcumulado(A56,"20","","","","TSCPTO",[1]!xFechaFinal()))-([1]!xSaldoInstanciaAcumulado(A56,"20","","","","TSCCPTO",[1]!xFechaFinal()))+([1]!xSaldoInstanciaAcumulado(A56,"20","","","","ADIPTO",[1]!xFechaFinal()))-([1]!xSaldoInstanciaAcumulado(A56,"20","","","","REDPTO",[1]!xFechaFinal())) +([1]!xSaldoInstanciaAcumulado(A56,"21","","","","PRESINI",[1]!xFechaFinal()))+([1]!xSaldoInstanciaAcumulado(A56,"21","","","","TSCPTO",[1]!xFechaFinal()))-([1]!xSaldoInstanciaAcumulado(A56,"21","","","","TSCCPTO",[1]!xFechaFinal()))+([1]!xSaldoInstanciaAcumulado(A56,"21","","","","ADIPTO",[1]!xFechaFinal()))-([1]!xSaldoInstanciaAcumulado(A56,"21","","","","REDPTO",[1]!xFechaFinal()))</f>
        <v>204383327</v>
      </c>
      <c r="J56" s="129">
        <f>[1]!xSaldoInstanciaAcumMes(A56,"20","","","","DSPEXP",[1]!xFechaFinal())+[1]!xSaldoInstanciaAcumMes(A56,"21","","","","DSPEXP",[1]!xFechaFinal())</f>
        <v>351000</v>
      </c>
      <c r="K56" s="129">
        <f>[1]!xSaldoInstanciaAcumulado(A56,"20","","","","DSPEXP",[1]!xFechaFinal())+[1]!xSaldoInstanciaAcumulado(A56,"21","","","","DSPEXP",[1]!xFechaFinal())</f>
        <v>9378300</v>
      </c>
      <c r="L56" s="129">
        <f>[1]!xSaldoInstanciaAcumMes(A56,"20","","","","CMPEXP",[1]!xFechaFinal())+[1]!xSaldoInstanciaAcumMes(A56,"21","","","","CMPEXP",[1]!xFechaFinal())</f>
        <v>351000</v>
      </c>
      <c r="M56" s="129">
        <f>[1]!xSaldoInstanciaAcumulado(A56,"20","","","","CMPEXP",[1]!xFechaFinal())+[1]!xSaldoInstanciaAcumulado(A56,"21","","","","CMPEXP",[1]!xFechaFinal())</f>
        <v>9378300</v>
      </c>
      <c r="N56" s="129">
        <f>[1]!xSaldoInstanciaAcumMes(A56,"20","","","","ORGEXP",[1]!xFechaFinal())+[1]!xSaldoInstanciaAcumMes(A56,"21","","","","ORGEXP",[1]!xFechaFinal())</f>
        <v>784165</v>
      </c>
      <c r="O56" s="129">
        <f>[1]!xSaldoInstanciaAcumulado(A56,"20","","","","ORGEXP",[1]!xFechaFinal())+[1]!xSaldoInstanciaAcumulado(A56,"21","","","","ORGEXP",[1]!xFechaFinal())</f>
        <v>8585165</v>
      </c>
      <c r="P56" s="129">
        <f>[1]!xSaldoInstanciaAcumMes(A56,"20","","","","GIREXP",[1]!xFechaFinal())+[1]!xSaldoInstanciaAcumMes(A56,"21","","","","GIREXP",[1]!xFechaFinal())</f>
        <v>482380</v>
      </c>
      <c r="Q56" s="129">
        <f>[1]!xSaldoInstanciaAcumulado(A56,"20","","","","GIREXP",[1]!xFechaFinal())+[1]!xSaldoInstanciaAcumulado(A56,"21","","","","GIREXP",[1]!xFechaFinal())</f>
        <v>8283380</v>
      </c>
      <c r="R56" s="130">
        <f t="shared" si="2"/>
        <v>4.5885836861829732E-2</v>
      </c>
      <c r="S56" s="161">
        <f t="shared" si="3"/>
        <v>4.2005212098343028E-2</v>
      </c>
    </row>
    <row r="57" spans="1:19" s="44" customFormat="1" ht="14.25">
      <c r="A57" s="120" t="s">
        <v>169</v>
      </c>
      <c r="B57" s="41">
        <v>2</v>
      </c>
      <c r="C57" s="42">
        <v>0</v>
      </c>
      <c r="D57" s="42">
        <v>3</v>
      </c>
      <c r="E57" s="50">
        <v>51</v>
      </c>
      <c r="F57" s="43"/>
      <c r="G57" s="43"/>
      <c r="H57" s="145" t="s">
        <v>91</v>
      </c>
      <c r="I57" s="127">
        <f>+I58</f>
        <v>30130298</v>
      </c>
      <c r="J57" s="127">
        <f t="shared" ref="J57:Q57" si="21">+J58</f>
        <v>0</v>
      </c>
      <c r="K57" s="127">
        <f t="shared" si="21"/>
        <v>180782</v>
      </c>
      <c r="L57" s="127">
        <f t="shared" si="21"/>
        <v>0</v>
      </c>
      <c r="M57" s="127">
        <f t="shared" si="21"/>
        <v>180782</v>
      </c>
      <c r="N57" s="127">
        <f t="shared" si="21"/>
        <v>0</v>
      </c>
      <c r="O57" s="127">
        <f t="shared" si="21"/>
        <v>0</v>
      </c>
      <c r="P57" s="127">
        <f t="shared" si="21"/>
        <v>0</v>
      </c>
      <c r="Q57" s="127">
        <f t="shared" si="21"/>
        <v>0</v>
      </c>
      <c r="R57" s="135">
        <f t="shared" si="2"/>
        <v>6.0000070361069776E-3</v>
      </c>
      <c r="S57" s="135">
        <f t="shared" si="3"/>
        <v>0</v>
      </c>
    </row>
    <row r="58" spans="1:19" s="49" customFormat="1" ht="14.25">
      <c r="A58" s="121" t="s">
        <v>240</v>
      </c>
      <c r="B58" s="45">
        <v>2</v>
      </c>
      <c r="C58" s="46">
        <v>0</v>
      </c>
      <c r="D58" s="46">
        <v>3</v>
      </c>
      <c r="E58" s="47">
        <v>51</v>
      </c>
      <c r="F58" s="47">
        <v>1</v>
      </c>
      <c r="G58" s="47">
        <v>20</v>
      </c>
      <c r="H58" s="146" t="s">
        <v>92</v>
      </c>
      <c r="I58" s="160">
        <f>([1]!xSaldoInstanciaAcumulado(A58,"20","","","","PRESINI",[1]!xFechaFinal()))+([1]!xSaldoInstanciaAcumulado(A58,"20","","","","TSCPTO",[1]!xFechaFinal()))-([1]!xSaldoInstanciaAcumulado(A58,"20","","","","TSCCPTO",[1]!xFechaFinal()))+([1]!xSaldoInstanciaAcumulado(A58,"20","","","","ADIPTO",[1]!xFechaFinal()))-([1]!xSaldoInstanciaAcumulado(A58,"20","","","","REDPTO",[1]!xFechaFinal())) +([1]!xSaldoInstanciaAcumulado(A58,"21","","","","PRESINI",[1]!xFechaFinal()))+([1]!xSaldoInstanciaAcumulado(A58,"21","","","","TSCPTO",[1]!xFechaFinal()))-([1]!xSaldoInstanciaAcumulado(A58,"21","","","","TSCCPTO",[1]!xFechaFinal()))+([1]!xSaldoInstanciaAcumulado(A58,"21","","","","ADIPTO",[1]!xFechaFinal()))-([1]!xSaldoInstanciaAcumulado(A58,"21","","","","REDPTO",[1]!xFechaFinal()))</f>
        <v>30130298</v>
      </c>
      <c r="J58" s="129">
        <f>[1]!xSaldoInstanciaAcumMes(A58,"20","","","","DSPEXP",[1]!xFechaFinal())+[1]!xSaldoInstanciaAcumMes(A58,"21","","","","DSPEXP",[1]!xFechaFinal())</f>
        <v>0</v>
      </c>
      <c r="K58" s="129">
        <f>[1]!xSaldoInstanciaAcumulado(A58,"20","","","","DSPEXP",[1]!xFechaFinal())+[1]!xSaldoInstanciaAcumulado(A58,"21","","","","DSPEXP",[1]!xFechaFinal())</f>
        <v>180782</v>
      </c>
      <c r="L58" s="129">
        <f>[1]!xSaldoInstanciaAcumMes(A58,"20","","","","CMPEXP",[1]!xFechaFinal())+[1]!xSaldoInstanciaAcumMes(A58,"21","","","","CMPEXP",[1]!xFechaFinal())</f>
        <v>0</v>
      </c>
      <c r="M58" s="129">
        <f>[1]!xSaldoInstanciaAcumulado(A58,"20","","","","CMPEXP",[1]!xFechaFinal())+[1]!xSaldoInstanciaAcumulado(A58,"21","","","","CMPEXP",[1]!xFechaFinal())</f>
        <v>180782</v>
      </c>
      <c r="N58" s="129">
        <f>[1]!xSaldoInstanciaAcumMes(A58,"20","","","","ORGEXP",[1]!xFechaFinal())+[1]!xSaldoInstanciaAcumMes(A58,"21","","","","ORGEXP",[1]!xFechaFinal())</f>
        <v>0</v>
      </c>
      <c r="O58" s="129">
        <f>[1]!xSaldoInstanciaAcumulado(A58,"20","","","","ORGEXP",[1]!xFechaFinal())+[1]!xSaldoInstanciaAcumulado(A58,"21","","","","ORGEXP",[1]!xFechaFinal())</f>
        <v>0</v>
      </c>
      <c r="P58" s="129">
        <f>[1]!xSaldoInstanciaAcumMes(A58,"20","","","","GIREXP",[1]!xFechaFinal())+[1]!xSaldoInstanciaAcumMes(A58,"21","","","","GIREXP",[1]!xFechaFinal())</f>
        <v>0</v>
      </c>
      <c r="Q58" s="129">
        <f>[1]!xSaldoInstanciaAcumulado(A58,"20","","","","GIREXP",[1]!xFechaFinal())+[1]!xSaldoInstanciaAcumulado(A58,"21","","","","GIREXP",[1]!xFechaFinal())</f>
        <v>0</v>
      </c>
      <c r="R58" s="130">
        <f t="shared" si="2"/>
        <v>6.0000070361069776E-3</v>
      </c>
      <c r="S58" s="161">
        <f t="shared" si="3"/>
        <v>0</v>
      </c>
    </row>
    <row r="59" spans="1:19" s="44" customFormat="1" ht="14.25">
      <c r="A59" s="120" t="s">
        <v>170</v>
      </c>
      <c r="B59" s="41">
        <v>2</v>
      </c>
      <c r="C59" s="42">
        <v>0</v>
      </c>
      <c r="D59" s="42">
        <v>4</v>
      </c>
      <c r="E59" s="43"/>
      <c r="F59" s="43"/>
      <c r="G59" s="43"/>
      <c r="H59" s="145" t="s">
        <v>93</v>
      </c>
      <c r="I59" s="127">
        <f>I60+I62+I64+I70+I79+I85+I88+I94+I97+I100+I105+I110+I111+I102</f>
        <v>9041525003</v>
      </c>
      <c r="J59" s="127">
        <f t="shared" ref="J59:Q59" si="22">J60+J62+J64+J70+J79+J85+J88+J94+J97+J100+J105+J110+J111+J102</f>
        <v>1579194387</v>
      </c>
      <c r="K59" s="127">
        <f t="shared" si="22"/>
        <v>5296651217</v>
      </c>
      <c r="L59" s="127">
        <f t="shared" si="22"/>
        <v>96666474</v>
      </c>
      <c r="M59" s="127">
        <f t="shared" si="22"/>
        <v>3647150511.8000002</v>
      </c>
      <c r="N59" s="127">
        <f t="shared" si="22"/>
        <v>329110913.75999999</v>
      </c>
      <c r="O59" s="127">
        <f t="shared" si="22"/>
        <v>432593584.81999999</v>
      </c>
      <c r="P59" s="127">
        <f t="shared" si="22"/>
        <v>302866817.75999999</v>
      </c>
      <c r="Q59" s="127">
        <f t="shared" si="22"/>
        <v>405009710.81999999</v>
      </c>
      <c r="R59" s="135">
        <f t="shared" si="2"/>
        <v>0.40337780524744077</v>
      </c>
      <c r="S59" s="135">
        <f t="shared" si="3"/>
        <v>4.7845201409769299E-2</v>
      </c>
    </row>
    <row r="60" spans="1:19" s="44" customFormat="1" ht="14.25">
      <c r="A60" s="120" t="s">
        <v>241</v>
      </c>
      <c r="B60" s="41">
        <v>2</v>
      </c>
      <c r="C60" s="42">
        <v>0</v>
      </c>
      <c r="D60" s="42">
        <v>4</v>
      </c>
      <c r="E60" s="50">
        <v>1</v>
      </c>
      <c r="F60" s="43"/>
      <c r="G60" s="43"/>
      <c r="H60" s="145" t="s">
        <v>94</v>
      </c>
      <c r="I60" s="127">
        <f t="shared" ref="I60:Q60" si="23">SUM(I61:I61)</f>
        <v>47484092</v>
      </c>
      <c r="J60" s="127">
        <f t="shared" si="23"/>
        <v>20085000</v>
      </c>
      <c r="K60" s="127">
        <f t="shared" si="23"/>
        <v>21369905</v>
      </c>
      <c r="L60" s="127">
        <f t="shared" si="23"/>
        <v>0</v>
      </c>
      <c r="M60" s="127">
        <f t="shared" si="23"/>
        <v>1284905</v>
      </c>
      <c r="N60" s="127">
        <f t="shared" si="23"/>
        <v>96648</v>
      </c>
      <c r="O60" s="127">
        <f t="shared" si="23"/>
        <v>1096648</v>
      </c>
      <c r="P60" s="127">
        <f t="shared" si="23"/>
        <v>20946</v>
      </c>
      <c r="Q60" s="127">
        <f t="shared" si="23"/>
        <v>1020946</v>
      </c>
      <c r="R60" s="135">
        <f t="shared" si="2"/>
        <v>2.7059694012891728E-2</v>
      </c>
      <c r="S60" s="135">
        <f t="shared" si="3"/>
        <v>2.3095060973262371E-2</v>
      </c>
    </row>
    <row r="61" spans="1:19" s="49" customFormat="1" ht="14.25">
      <c r="A61" s="121" t="s">
        <v>242</v>
      </c>
      <c r="B61" s="45">
        <v>2</v>
      </c>
      <c r="C61" s="46">
        <v>0</v>
      </c>
      <c r="D61" s="46">
        <v>4</v>
      </c>
      <c r="E61" s="47">
        <v>1</v>
      </c>
      <c r="F61" s="47">
        <v>25</v>
      </c>
      <c r="G61" s="47">
        <v>20</v>
      </c>
      <c r="H61" s="146" t="s">
        <v>95</v>
      </c>
      <c r="I61" s="160">
        <f>([1]!xSaldoInstanciaAcumulado(A61,"20","","","","PRESINI",[1]!xFechaFinal()))+([1]!xSaldoInstanciaAcumulado(A61,"20","","","","TSCPTO",[1]!xFechaFinal()))-([1]!xSaldoInstanciaAcumulado(A61,"20","","","","TSCCPTO",[1]!xFechaFinal()))+([1]!xSaldoInstanciaAcumulado(A61,"20","","","","ADIPTO",[1]!xFechaFinal()))-([1]!xSaldoInstanciaAcumulado(A61,"20","","","","REDPTO",[1]!xFechaFinal())) +([1]!xSaldoInstanciaAcumulado(A61,"21","","","","PRESINI",[1]!xFechaFinal()))+([1]!xSaldoInstanciaAcumulado(A61,"21","","","","TSCPTO",[1]!xFechaFinal()))-([1]!xSaldoInstanciaAcumulado(A61,"21","","","","TSCCPTO",[1]!xFechaFinal()))+([1]!xSaldoInstanciaAcumulado(A61,"21","","","","ADIPTO",[1]!xFechaFinal()))-([1]!xSaldoInstanciaAcumulado(A61,"21","","","","REDPTO",[1]!xFechaFinal()))</f>
        <v>47484092</v>
      </c>
      <c r="J61" s="129">
        <f>[1]!xSaldoInstanciaAcumMes(A61,"20","","","","DSPEXP",[1]!xFechaFinal())+[1]!xSaldoInstanciaAcumMes(A61,"21","","","","DSPEXP",[1]!xFechaFinal())</f>
        <v>20085000</v>
      </c>
      <c r="K61" s="129">
        <f>[1]!xSaldoInstanciaAcumulado(A61,"20","","","","DSPEXP",[1]!xFechaFinal())+[1]!xSaldoInstanciaAcumulado(A61,"21","","","","DSPEXP",[1]!xFechaFinal())</f>
        <v>21369905</v>
      </c>
      <c r="L61" s="129">
        <f>[1]!xSaldoInstanciaAcumMes(A61,"20","","","","CMPEXP",[1]!xFechaFinal())+[1]!xSaldoInstanciaAcumMes(A61,"21","","","","CMPEXP",[1]!xFechaFinal())</f>
        <v>0</v>
      </c>
      <c r="M61" s="129">
        <f>[1]!xSaldoInstanciaAcumulado(A61,"20","","","","CMPEXP",[1]!xFechaFinal())+[1]!xSaldoInstanciaAcumulado(A61,"21","","","","CMPEXP",[1]!xFechaFinal())</f>
        <v>1284905</v>
      </c>
      <c r="N61" s="129">
        <f>[1]!xSaldoInstanciaAcumMes(A61,"20","","","","ORGEXP",[1]!xFechaFinal())+[1]!xSaldoInstanciaAcumMes(A61,"21","","","","ORGEXP",[1]!xFechaFinal())</f>
        <v>96648</v>
      </c>
      <c r="O61" s="129">
        <f>[1]!xSaldoInstanciaAcumulado(A61,"20","","","","ORGEXP",[1]!xFechaFinal())+[1]!xSaldoInstanciaAcumulado(A61,"21","","","","ORGEXP",[1]!xFechaFinal())</f>
        <v>1096648</v>
      </c>
      <c r="P61" s="129">
        <f>[1]!xSaldoInstanciaAcumMes(A61,"20","","","","GIREXP",[1]!xFechaFinal())+[1]!xSaldoInstanciaAcumMes(A61,"21","","","","GIREXP",[1]!xFechaFinal())</f>
        <v>20946</v>
      </c>
      <c r="Q61" s="129">
        <f>[1]!xSaldoInstanciaAcumulado(A61,"20","","","","GIREXP",[1]!xFechaFinal())+[1]!xSaldoInstanciaAcumulado(A61,"21","","","","GIREXP",[1]!xFechaFinal())</f>
        <v>1020946</v>
      </c>
      <c r="R61" s="130">
        <f t="shared" si="2"/>
        <v>2.7059694012891728E-2</v>
      </c>
      <c r="S61" s="130">
        <f t="shared" si="3"/>
        <v>2.3095060973262371E-2</v>
      </c>
    </row>
    <row r="62" spans="1:19" s="44" customFormat="1" ht="14.25">
      <c r="A62" s="120" t="s">
        <v>243</v>
      </c>
      <c r="B62" s="41">
        <v>2</v>
      </c>
      <c r="C62" s="42">
        <v>0</v>
      </c>
      <c r="D62" s="42">
        <v>4</v>
      </c>
      <c r="E62" s="50">
        <v>2</v>
      </c>
      <c r="F62" s="43"/>
      <c r="G62" s="43"/>
      <c r="H62" s="145" t="s">
        <v>96</v>
      </c>
      <c r="I62" s="127">
        <f>SUM(I63:I63)</f>
        <v>92941442</v>
      </c>
      <c r="J62" s="127">
        <f t="shared" ref="J62:Q62" si="24">SUM(J63:J63)</f>
        <v>23405047</v>
      </c>
      <c r="K62" s="127">
        <f t="shared" si="24"/>
        <v>23962696</v>
      </c>
      <c r="L62" s="127">
        <f t="shared" si="24"/>
        <v>500000</v>
      </c>
      <c r="M62" s="127">
        <f t="shared" si="24"/>
        <v>1057649</v>
      </c>
      <c r="N62" s="127">
        <f t="shared" si="24"/>
        <v>795358</v>
      </c>
      <c r="O62" s="127">
        <f t="shared" si="24"/>
        <v>795358</v>
      </c>
      <c r="P62" s="127">
        <f t="shared" si="24"/>
        <v>545395</v>
      </c>
      <c r="Q62" s="127">
        <f t="shared" si="24"/>
        <v>545395</v>
      </c>
      <c r="R62" s="135">
        <f t="shared" si="2"/>
        <v>1.1379735210047634E-2</v>
      </c>
      <c r="S62" s="135">
        <f t="shared" si="3"/>
        <v>8.5576249182791886E-3</v>
      </c>
    </row>
    <row r="63" spans="1:19" s="49" customFormat="1" ht="14.25">
      <c r="A63" s="121" t="s">
        <v>244</v>
      </c>
      <c r="B63" s="45">
        <v>2</v>
      </c>
      <c r="C63" s="46">
        <v>0</v>
      </c>
      <c r="D63" s="46">
        <v>4</v>
      </c>
      <c r="E63" s="47">
        <v>2</v>
      </c>
      <c r="F63" s="47">
        <v>2</v>
      </c>
      <c r="G63" s="47">
        <v>20</v>
      </c>
      <c r="H63" s="146" t="s">
        <v>97</v>
      </c>
      <c r="I63" s="160">
        <f>([1]!xSaldoInstanciaAcumulado(A63,"20","","","","PRESINI",[1]!xFechaFinal()))+([1]!xSaldoInstanciaAcumulado(A63,"20","","","","TSCPTO",[1]!xFechaFinal()))-([1]!xSaldoInstanciaAcumulado(A63,"20","","","","TSCCPTO",[1]!xFechaFinal()))+([1]!xSaldoInstanciaAcumulado(A63,"20","","","","ADIPTO",[1]!xFechaFinal()))-([1]!xSaldoInstanciaAcumulado(A63,"20","","","","REDPTO",[1]!xFechaFinal())) +([1]!xSaldoInstanciaAcumulado(A63,"21","","","","PRESINI",[1]!xFechaFinal()))+([1]!xSaldoInstanciaAcumulado(A63,"21","","","","TSCPTO",[1]!xFechaFinal()))-([1]!xSaldoInstanciaAcumulado(A63,"21","","","","TSCCPTO",[1]!xFechaFinal()))+([1]!xSaldoInstanciaAcumulado(A63,"21","","","","ADIPTO",[1]!xFechaFinal()))-([1]!xSaldoInstanciaAcumulado(A63,"21","","","","REDPTO",[1]!xFechaFinal()))</f>
        <v>92941442</v>
      </c>
      <c r="J63" s="129">
        <f>[1]!xSaldoInstanciaAcumMes(A63,"20","","","","DSPEXP",[1]!xFechaFinal())+[1]!xSaldoInstanciaAcumMes(A63,"21","","","","DSPEXP",[1]!xFechaFinal())</f>
        <v>23405047</v>
      </c>
      <c r="K63" s="129">
        <f>[1]!xSaldoInstanciaAcumulado(A63,"20","","","","DSPEXP",[1]!xFechaFinal())+[1]!xSaldoInstanciaAcumulado(A63,"21","","","","DSPEXP",[1]!xFechaFinal())</f>
        <v>23962696</v>
      </c>
      <c r="L63" s="129">
        <f>[1]!xSaldoInstanciaAcumMes(A63,"20","","","","CMPEXP",[1]!xFechaFinal())+[1]!xSaldoInstanciaAcumMes(A63,"21","","","","CMPEXP",[1]!xFechaFinal())</f>
        <v>500000</v>
      </c>
      <c r="M63" s="129">
        <f>[1]!xSaldoInstanciaAcumulado(A63,"20","","","","CMPEXP",[1]!xFechaFinal())+[1]!xSaldoInstanciaAcumulado(A63,"21","","","","CMPEXP",[1]!xFechaFinal())</f>
        <v>1057649</v>
      </c>
      <c r="N63" s="129">
        <f>[1]!xSaldoInstanciaAcumMes(A63,"20","","","","ORGEXP",[1]!xFechaFinal())+[1]!xSaldoInstanciaAcumMes(A63,"21","","","","ORGEXP",[1]!xFechaFinal())</f>
        <v>795358</v>
      </c>
      <c r="O63" s="129">
        <f>[1]!xSaldoInstanciaAcumulado(A63,"20","","","","ORGEXP",[1]!xFechaFinal())+[1]!xSaldoInstanciaAcumulado(A63,"21","","","","ORGEXP",[1]!xFechaFinal())</f>
        <v>795358</v>
      </c>
      <c r="P63" s="129">
        <f>[1]!xSaldoInstanciaAcumMes(A63,"20","","","","GIREXP",[1]!xFechaFinal())+[1]!xSaldoInstanciaAcumMes(A63,"21","","","","GIREXP",[1]!xFechaFinal())</f>
        <v>545395</v>
      </c>
      <c r="Q63" s="129">
        <f>[1]!xSaldoInstanciaAcumulado(A63,"20","","","","GIREXP",[1]!xFechaFinal())+[1]!xSaldoInstanciaAcumulado(A63,"21","","","","GIREXP",[1]!xFechaFinal())</f>
        <v>545395</v>
      </c>
      <c r="R63" s="130">
        <f t="shared" si="2"/>
        <v>1.1379735210047634E-2</v>
      </c>
      <c r="S63" s="161">
        <f t="shared" si="3"/>
        <v>8.5576249182791886E-3</v>
      </c>
    </row>
    <row r="64" spans="1:19" s="44" customFormat="1" ht="14.25">
      <c r="A64" s="120" t="s">
        <v>171</v>
      </c>
      <c r="B64" s="41">
        <v>2</v>
      </c>
      <c r="C64" s="42">
        <v>0</v>
      </c>
      <c r="D64" s="42">
        <v>4</v>
      </c>
      <c r="E64" s="50">
        <v>4</v>
      </c>
      <c r="F64" s="43"/>
      <c r="G64" s="43"/>
      <c r="H64" s="145" t="s">
        <v>98</v>
      </c>
      <c r="I64" s="127">
        <f>SUM(I65:I69)</f>
        <v>421259865</v>
      </c>
      <c r="J64" s="127">
        <f t="shared" ref="J64:Q64" si="25">SUM(J65:J69)</f>
        <v>3735694</v>
      </c>
      <c r="K64" s="127">
        <f t="shared" si="25"/>
        <v>115102904</v>
      </c>
      <c r="L64" s="127">
        <f t="shared" si="25"/>
        <v>5684444</v>
      </c>
      <c r="M64" s="127">
        <f t="shared" si="25"/>
        <v>115102904</v>
      </c>
      <c r="N64" s="127">
        <f t="shared" si="25"/>
        <v>3836571</v>
      </c>
      <c r="O64" s="127">
        <f t="shared" si="25"/>
        <v>8536571</v>
      </c>
      <c r="P64" s="127">
        <f t="shared" si="25"/>
        <v>3786841</v>
      </c>
      <c r="Q64" s="127">
        <f t="shared" si="25"/>
        <v>8486841</v>
      </c>
      <c r="R64" s="135">
        <f t="shared" si="2"/>
        <v>0.27323491640961334</v>
      </c>
      <c r="S64" s="135">
        <f t="shared" si="3"/>
        <v>2.026438241392875E-2</v>
      </c>
    </row>
    <row r="65" spans="1:19" s="49" customFormat="1" ht="14.25">
      <c r="A65" s="121" t="s">
        <v>288</v>
      </c>
      <c r="B65" s="45">
        <v>2</v>
      </c>
      <c r="C65" s="46">
        <v>0</v>
      </c>
      <c r="D65" s="46">
        <v>4</v>
      </c>
      <c r="E65" s="47">
        <v>4</v>
      </c>
      <c r="F65" s="47">
        <v>1</v>
      </c>
      <c r="G65" s="47">
        <v>20</v>
      </c>
      <c r="H65" s="146" t="s">
        <v>99</v>
      </c>
      <c r="I65" s="160">
        <f>([1]!xSaldoInstanciaAcumulado(A65,"20","","","","PRESINI",[1]!xFechaFinal()))+([1]!xSaldoInstanciaAcumulado(A65,"20","","","","TSCPTO",[1]!xFechaFinal()))-([1]!xSaldoInstanciaAcumulado(A65,"20","","","","TSCCPTO",[1]!xFechaFinal()))+([1]!xSaldoInstanciaAcumulado(A65,"20","","","","ADIPTO",[1]!xFechaFinal()))-([1]!xSaldoInstanciaAcumulado(A65,"20","","","","REDPTO",[1]!xFechaFinal())) +([1]!xSaldoInstanciaAcumulado(A65,"21","","","","PRESINI",[1]!xFechaFinal()))+([1]!xSaldoInstanciaAcumulado(A65,"21","","","","TSCPTO",[1]!xFechaFinal()))-([1]!xSaldoInstanciaAcumulado(A65,"21","","","","TSCCPTO",[1]!xFechaFinal()))+([1]!xSaldoInstanciaAcumulado(A65,"21","","","","ADIPTO",[1]!xFechaFinal()))-([1]!xSaldoInstanciaAcumulado(A65,"21","","","","REDPTO",[1]!xFechaFinal()))</f>
        <v>73873625</v>
      </c>
      <c r="J65" s="129">
        <f>[1]!xSaldoInstanciaAcumMes(A65,"20","","","","DSPEXP",[1]!xFechaFinal())+[1]!xSaldoInstanciaAcumMes(A65,"21","","","","DSPEXP",[1]!xFechaFinal())</f>
        <v>300000</v>
      </c>
      <c r="K65" s="129">
        <f>[1]!xSaldoInstanciaAcumulado(A65,"20","","","","DSPEXP",[1]!xFechaFinal())+[1]!xSaldoInstanciaAcumulado(A65,"21","","","","DSPEXP",[1]!xFechaFinal())</f>
        <v>24673625</v>
      </c>
      <c r="L65" s="129">
        <f>[1]!xSaldoInstanciaAcumMes(A65,"20","","","","CMPEXP",[1]!xFechaFinal())+[1]!xSaldoInstanciaAcumMes(A65,"21","","","","CMPEXP",[1]!xFechaFinal())</f>
        <v>300000</v>
      </c>
      <c r="M65" s="129">
        <f>[1]!xSaldoInstanciaAcumulado(A65,"20","","","","CMPEXP",[1]!xFechaFinal())+[1]!xSaldoInstanciaAcumulado(A65,"21","","","","CMPEXP",[1]!xFechaFinal())</f>
        <v>24673625</v>
      </c>
      <c r="N65" s="129">
        <f>[1]!xSaldoInstanciaAcumMes(A65,"20","","","","ORGEXP",[1]!xFechaFinal())+[1]!xSaldoInstanciaAcumMes(A65,"21","","","","ORGEXP",[1]!xFechaFinal())</f>
        <v>338545</v>
      </c>
      <c r="O65" s="129">
        <f>[1]!xSaldoInstanciaAcumulado(A65,"20","","","","ORGEXP",[1]!xFechaFinal())+[1]!xSaldoInstanciaAcumulado(A65,"21","","","","ORGEXP",[1]!xFechaFinal())</f>
        <v>838545</v>
      </c>
      <c r="P65" s="129">
        <f>[1]!xSaldoInstanciaAcumMes(A65,"20","","","","GIREXP",[1]!xFechaFinal())+[1]!xSaldoInstanciaAcumMes(A65,"21","","","","GIREXP",[1]!xFechaFinal())</f>
        <v>302040</v>
      </c>
      <c r="Q65" s="129">
        <f>[1]!xSaldoInstanciaAcumulado(A65,"20","","","","GIREXP",[1]!xFechaFinal())+[1]!xSaldoInstanciaAcumulado(A65,"21","","","","GIREXP",[1]!xFechaFinal())</f>
        <v>802040</v>
      </c>
      <c r="R65" s="130">
        <f t="shared" si="2"/>
        <v>0.33399775630341683</v>
      </c>
      <c r="S65" s="161">
        <f t="shared" si="3"/>
        <v>1.1351074216271368E-2</v>
      </c>
    </row>
    <row r="66" spans="1:19" s="49" customFormat="1" ht="14.25">
      <c r="A66" s="121" t="s">
        <v>245</v>
      </c>
      <c r="B66" s="45">
        <v>2</v>
      </c>
      <c r="C66" s="46">
        <v>0</v>
      </c>
      <c r="D66" s="46">
        <v>4</v>
      </c>
      <c r="E66" s="47">
        <v>4</v>
      </c>
      <c r="F66" s="47">
        <v>15</v>
      </c>
      <c r="G66" s="47">
        <v>20</v>
      </c>
      <c r="H66" s="146" t="s">
        <v>100</v>
      </c>
      <c r="I66" s="160">
        <f>([1]!xSaldoInstanciaAcumulado(A66,"20","","","","PRESINI",[1]!xFechaFinal()))+([1]!xSaldoInstanciaAcumulado(A66,"20","","","","TSCPTO",[1]!xFechaFinal()))-([1]!xSaldoInstanciaAcumulado(A66,"20","","","","TSCCPTO",[1]!xFechaFinal()))+([1]!xSaldoInstanciaAcumulado(A66,"20","","","","ADIPTO",[1]!xFechaFinal()))-([1]!xSaldoInstanciaAcumulado(A66,"20","","","","REDPTO",[1]!xFechaFinal())) +([1]!xSaldoInstanciaAcumulado(A66,"21","","","","PRESINI",[1]!xFechaFinal()))+([1]!xSaldoInstanciaAcumulado(A66,"21","","","","TSCPTO",[1]!xFechaFinal()))-([1]!xSaldoInstanciaAcumulado(A66,"21","","","","TSCCPTO",[1]!xFechaFinal()))+([1]!xSaldoInstanciaAcumulado(A66,"21","","","","ADIPTO",[1]!xFechaFinal()))-([1]!xSaldoInstanciaAcumulado(A66,"21","","","","REDPTO",[1]!xFechaFinal()))</f>
        <v>155354978</v>
      </c>
      <c r="J66" s="129">
        <f>[1]!xSaldoInstanciaAcumMes(A66,"20","","","","DSPEXP",[1]!xFechaFinal())+[1]!xSaldoInstanciaAcumMes(A66,"21","","","","DSPEXP",[1]!xFechaFinal())</f>
        <v>0</v>
      </c>
      <c r="K66" s="129">
        <f>[1]!xSaldoInstanciaAcumulado(A66,"20","","","","DSPEXP",[1]!xFechaFinal())+[1]!xSaldoInstanciaAcumulado(A66,"21","","","","DSPEXP",[1]!xFechaFinal())</f>
        <v>35654978</v>
      </c>
      <c r="L66" s="129">
        <f>[1]!xSaldoInstanciaAcumMes(A66,"20","","","","CMPEXP",[1]!xFechaFinal())+[1]!xSaldoInstanciaAcumMes(A66,"21","","","","CMPEXP",[1]!xFechaFinal())</f>
        <v>0</v>
      </c>
      <c r="M66" s="129">
        <f>[1]!xSaldoInstanciaAcumulado(A66,"20","","","","CMPEXP",[1]!xFechaFinal())+[1]!xSaldoInstanciaAcumulado(A66,"21","","","","CMPEXP",[1]!xFechaFinal())</f>
        <v>35654978</v>
      </c>
      <c r="N66" s="129">
        <f>[1]!xSaldoInstanciaAcumMes(A66,"20","","","","ORGEXP",[1]!xFechaFinal())+[1]!xSaldoInstanciaAcumMes(A66,"21","","","","ORGEXP",[1]!xFechaFinal())</f>
        <v>17606</v>
      </c>
      <c r="O66" s="129">
        <f>[1]!xSaldoInstanciaAcumulado(A66,"20","","","","ORGEXP",[1]!xFechaFinal())+[1]!xSaldoInstanciaAcumulado(A66,"21","","","","ORGEXP",[1]!xFechaFinal())</f>
        <v>317606</v>
      </c>
      <c r="P66" s="129">
        <f>[1]!xSaldoInstanciaAcumMes(A66,"20","","","","GIREXP",[1]!xFechaFinal())+[1]!xSaldoInstanciaAcumMes(A66,"21","","","","GIREXP",[1]!xFechaFinal())</f>
        <v>17606</v>
      </c>
      <c r="Q66" s="129">
        <f>[1]!xSaldoInstanciaAcumulado(A66,"20","","","","GIREXP",[1]!xFechaFinal())+[1]!xSaldoInstanciaAcumulado(A66,"21","","","","GIREXP",[1]!xFechaFinal())</f>
        <v>317606</v>
      </c>
      <c r="R66" s="130">
        <f t="shared" si="2"/>
        <v>0.22950650477386056</v>
      </c>
      <c r="S66" s="161">
        <f t="shared" si="3"/>
        <v>2.0443889477426338E-3</v>
      </c>
    </row>
    <row r="67" spans="1:19" s="49" customFormat="1" ht="14.25">
      <c r="A67" s="121" t="s">
        <v>246</v>
      </c>
      <c r="B67" s="45">
        <v>2</v>
      </c>
      <c r="C67" s="46">
        <v>0</v>
      </c>
      <c r="D67" s="46">
        <v>4</v>
      </c>
      <c r="E67" s="47">
        <v>4</v>
      </c>
      <c r="F67" s="47">
        <v>17</v>
      </c>
      <c r="G67" s="47">
        <v>20</v>
      </c>
      <c r="H67" s="146" t="s">
        <v>101</v>
      </c>
      <c r="I67" s="160">
        <f>([1]!xSaldoInstanciaAcumulado(A67,"20","","","","PRESINI",[1]!xFechaFinal()))+([1]!xSaldoInstanciaAcumulado(A67,"20","","","","TSCPTO",[1]!xFechaFinal()))-([1]!xSaldoInstanciaAcumulado(A67,"20","","","","TSCCPTO",[1]!xFechaFinal()))+([1]!xSaldoInstanciaAcumulado(A67,"20","","","","ADIPTO",[1]!xFechaFinal()))-([1]!xSaldoInstanciaAcumulado(A67,"20","","","","REDPTO",[1]!xFechaFinal())) +([1]!xSaldoInstanciaAcumulado(A67,"21","","","","PRESINI",[1]!xFechaFinal()))+([1]!xSaldoInstanciaAcumulado(A67,"21","","","","TSCPTO",[1]!xFechaFinal()))-([1]!xSaldoInstanciaAcumulado(A67,"21","","","","TSCCPTO",[1]!xFechaFinal()))+([1]!xSaldoInstanciaAcumulado(A67,"21","","","","ADIPTO",[1]!xFechaFinal()))-([1]!xSaldoInstanciaAcumulado(A67,"21","","","","REDPTO",[1]!xFechaFinal()))</f>
        <v>85108044</v>
      </c>
      <c r="J67" s="129">
        <f>[1]!xSaldoInstanciaAcumMes(A67,"20","","","","DSPEXP",[1]!xFechaFinal())+[1]!xSaldoInstanciaAcumMes(A67,"21","","","","DSPEXP",[1]!xFechaFinal())</f>
        <v>0</v>
      </c>
      <c r="K67" s="129">
        <f>[1]!xSaldoInstanciaAcumulado(A67,"20","","","","DSPEXP",[1]!xFechaFinal())+[1]!xSaldoInstanciaAcumulado(A67,"21","","","","DSPEXP",[1]!xFechaFinal())</f>
        <v>20308044</v>
      </c>
      <c r="L67" s="129">
        <f>[1]!xSaldoInstanciaAcumMes(A67,"20","","","","CMPEXP",[1]!xFechaFinal())+[1]!xSaldoInstanciaAcumMes(A67,"21","","","","CMPEXP",[1]!xFechaFinal())</f>
        <v>0</v>
      </c>
      <c r="M67" s="129">
        <f>[1]!xSaldoInstanciaAcumulado(A67,"20","","","","CMPEXP",[1]!xFechaFinal())+[1]!xSaldoInstanciaAcumulado(A67,"21","","","","CMPEXP",[1]!xFechaFinal())</f>
        <v>20308044</v>
      </c>
      <c r="N67" s="129">
        <f>[1]!xSaldoInstanciaAcumMes(A67,"20","","","","ORGEXP",[1]!xFechaFinal())+[1]!xSaldoInstanciaAcumMes(A67,"21","","","","ORGEXP",[1]!xFechaFinal())</f>
        <v>12058</v>
      </c>
      <c r="O67" s="129">
        <f>[1]!xSaldoInstanciaAcumulado(A67,"20","","","","ORGEXP",[1]!xFechaFinal())+[1]!xSaldoInstanciaAcumulado(A67,"21","","","","ORGEXP",[1]!xFechaFinal())</f>
        <v>212058</v>
      </c>
      <c r="P67" s="129">
        <f>[1]!xSaldoInstanciaAcumMes(A67,"20","","","","GIREXP",[1]!xFechaFinal())+[1]!xSaldoInstanciaAcumMes(A67,"21","","","","GIREXP",[1]!xFechaFinal())</f>
        <v>12058</v>
      </c>
      <c r="Q67" s="129">
        <f>[1]!xSaldoInstanciaAcumulado(A67,"20","","","","GIREXP",[1]!xFechaFinal())+[1]!xSaldoInstanciaAcumulado(A67,"21","","","","GIREXP",[1]!xFechaFinal())</f>
        <v>212058</v>
      </c>
      <c r="R67" s="130">
        <f t="shared" si="2"/>
        <v>0.23861485995377829</v>
      </c>
      <c r="S67" s="161">
        <f t="shared" si="3"/>
        <v>2.4916328708012607E-3</v>
      </c>
    </row>
    <row r="68" spans="1:19" s="49" customFormat="1" ht="14.25">
      <c r="A68" s="121" t="s">
        <v>247</v>
      </c>
      <c r="B68" s="45">
        <v>2</v>
      </c>
      <c r="C68" s="46">
        <v>0</v>
      </c>
      <c r="D68" s="46">
        <v>4</v>
      </c>
      <c r="E68" s="47">
        <v>4</v>
      </c>
      <c r="F68" s="47">
        <v>18</v>
      </c>
      <c r="G68" s="47">
        <v>20</v>
      </c>
      <c r="H68" s="146" t="s">
        <v>102</v>
      </c>
      <c r="I68" s="160">
        <f>([1]!xSaldoInstanciaAcumulado(A68,"20","","","","PRESINI",[1]!xFechaFinal()))+([1]!xSaldoInstanciaAcumulado(A68,"20","","","","TSCPTO",[1]!xFechaFinal()))-([1]!xSaldoInstanciaAcumulado(A68,"20","","","","TSCCPTO",[1]!xFechaFinal()))+([1]!xSaldoInstanciaAcumulado(A68,"20","","","","ADIPTO",[1]!xFechaFinal()))-([1]!xSaldoInstanciaAcumulado(A68,"20","","","","REDPTO",[1]!xFechaFinal())) +([1]!xSaldoInstanciaAcumulado(A68,"21","","","","PRESINI",[1]!xFechaFinal()))+([1]!xSaldoInstanciaAcumulado(A68,"21","","","","TSCPTO",[1]!xFechaFinal()))-([1]!xSaldoInstanciaAcumulado(A68,"21","","","","TSCCPTO",[1]!xFechaFinal()))+([1]!xSaldoInstanciaAcumulado(A68,"21","","","","ADIPTO",[1]!xFechaFinal()))-([1]!xSaldoInstanciaAcumulado(A68,"21","","","","REDPTO",[1]!xFechaFinal()))</f>
        <v>86588629</v>
      </c>
      <c r="J68" s="129">
        <f>[1]!xSaldoInstanciaAcumMes(A68,"20","","","","DSPEXP",[1]!xFechaFinal())+[1]!xSaldoInstanciaAcumMes(A68,"21","","","","DSPEXP",[1]!xFechaFinal())</f>
        <v>0</v>
      </c>
      <c r="K68" s="129">
        <f>[1]!xSaldoInstanciaAcumulado(A68,"20","","","","DSPEXP",[1]!xFechaFinal())+[1]!xSaldoInstanciaAcumulado(A68,"21","","","","DSPEXP",[1]!xFechaFinal())</f>
        <v>25247224</v>
      </c>
      <c r="L68" s="129">
        <f>[1]!xSaldoInstanciaAcumMes(A68,"20","","","","CMPEXP",[1]!xFechaFinal())+[1]!xSaldoInstanciaAcumMes(A68,"21","","","","CMPEXP",[1]!xFechaFinal())</f>
        <v>0</v>
      </c>
      <c r="M68" s="129">
        <f>[1]!xSaldoInstanciaAcumulado(A68,"20","","","","CMPEXP",[1]!xFechaFinal())+[1]!xSaldoInstanciaAcumulado(A68,"21","","","","CMPEXP",[1]!xFechaFinal())</f>
        <v>25247224</v>
      </c>
      <c r="N68" s="129">
        <f>[1]!xSaldoInstanciaAcumMes(A68,"20","","","","ORGEXP",[1]!xFechaFinal())+[1]!xSaldoInstanciaAcumMes(A68,"21","","","","ORGEXP",[1]!xFechaFinal())</f>
        <v>800</v>
      </c>
      <c r="O68" s="129">
        <f>[1]!xSaldoInstanciaAcumulado(A68,"20","","","","ORGEXP",[1]!xFechaFinal())+[1]!xSaldoInstanciaAcumulado(A68,"21","","","","ORGEXP",[1]!xFechaFinal())</f>
        <v>200800</v>
      </c>
      <c r="P68" s="129">
        <f>[1]!xSaldoInstanciaAcumMes(A68,"20","","","","GIREXP",[1]!xFechaFinal())+[1]!xSaldoInstanciaAcumMes(A68,"21","","","","GIREXP",[1]!xFechaFinal())</f>
        <v>800</v>
      </c>
      <c r="Q68" s="129">
        <f>[1]!xSaldoInstanciaAcumulado(A68,"20","","","","GIREXP",[1]!xFechaFinal())+[1]!xSaldoInstanciaAcumulado(A68,"21","","","","GIREXP",[1]!xFechaFinal())</f>
        <v>200800</v>
      </c>
      <c r="R68" s="130">
        <f t="shared" si="2"/>
        <v>0.29157666880255145</v>
      </c>
      <c r="S68" s="161">
        <f t="shared" si="3"/>
        <v>2.3190111948764081E-3</v>
      </c>
    </row>
    <row r="69" spans="1:19" s="49" customFormat="1" ht="14.25">
      <c r="A69" s="121" t="s">
        <v>248</v>
      </c>
      <c r="B69" s="45">
        <v>2</v>
      </c>
      <c r="C69" s="46">
        <v>0</v>
      </c>
      <c r="D69" s="46">
        <v>4</v>
      </c>
      <c r="E69" s="47">
        <v>4</v>
      </c>
      <c r="F69" s="47">
        <v>23</v>
      </c>
      <c r="G69" s="47">
        <v>20</v>
      </c>
      <c r="H69" s="146" t="s">
        <v>103</v>
      </c>
      <c r="I69" s="160">
        <f>([1]!xSaldoInstanciaAcumulado(A69,"20","","","","PRESINI",[1]!xFechaFinal()))+([1]!xSaldoInstanciaAcumulado(A69,"20","","","","TSCPTO",[1]!xFechaFinal()))-([1]!xSaldoInstanciaAcumulado(A69,"20","","","","TSCCPTO",[1]!xFechaFinal()))+([1]!xSaldoInstanciaAcumulado(A69,"20","","","","ADIPTO",[1]!xFechaFinal()))-([1]!xSaldoInstanciaAcumulado(A69,"20","","","","REDPTO",[1]!xFechaFinal())) +([1]!xSaldoInstanciaAcumulado(A69,"21","","","","PRESINI",[1]!xFechaFinal()))+([1]!xSaldoInstanciaAcumulado(A69,"21","","","","TSCPTO",[1]!xFechaFinal()))-([1]!xSaldoInstanciaAcumulado(A69,"21","","","","TSCCPTO",[1]!xFechaFinal()))+([1]!xSaldoInstanciaAcumulado(A69,"21","","","","ADIPTO",[1]!xFechaFinal()))-([1]!xSaldoInstanciaAcumulado(A69,"21","","","","REDPTO",[1]!xFechaFinal()))</f>
        <v>20334589</v>
      </c>
      <c r="J69" s="136">
        <f>[1]!xSaldoInstanciaAcumMes(A69,"20","","","","DSPEXP",[1]!xFechaFinal())+[1]!xSaldoInstanciaAcumMes(A69,"21","","","","DSPEXP",[1]!xFechaFinal())</f>
        <v>3435694</v>
      </c>
      <c r="K69" s="129">
        <f>[1]!xSaldoInstanciaAcumulado(A69,"20","","","","DSPEXP",[1]!xFechaFinal())+[1]!xSaldoInstanciaAcumulado(A69,"21","","","","DSPEXP",[1]!xFechaFinal())</f>
        <v>9219033</v>
      </c>
      <c r="L69" s="129">
        <f>[1]!xSaldoInstanciaAcumMes(A69,"20","","","","CMPEXP",[1]!xFechaFinal())+[1]!xSaldoInstanciaAcumMes(A69,"21","","","","CMPEXP",[1]!xFechaFinal())</f>
        <v>5384444</v>
      </c>
      <c r="M69" s="129">
        <f>[1]!xSaldoInstanciaAcumulado(A69,"20","","","","CMPEXP",[1]!xFechaFinal())+[1]!xSaldoInstanciaAcumulado(A69,"21","","","","CMPEXP",[1]!xFechaFinal())</f>
        <v>9219033</v>
      </c>
      <c r="N69" s="129">
        <f>[1]!xSaldoInstanciaAcumMes(A69,"20","","","","ORGEXP",[1]!xFechaFinal())+[1]!xSaldoInstanciaAcumMes(A69,"21","","","","ORGEXP",[1]!xFechaFinal())</f>
        <v>3467562</v>
      </c>
      <c r="O69" s="129">
        <f>[1]!xSaldoInstanciaAcumulado(A69,"20","","","","ORGEXP",[1]!xFechaFinal())+[1]!xSaldoInstanciaAcumulado(A69,"21","","","","ORGEXP",[1]!xFechaFinal())</f>
        <v>6967562</v>
      </c>
      <c r="P69" s="129">
        <f>[1]!xSaldoInstanciaAcumMes(A69,"20","","","","GIREXP",[1]!xFechaFinal())+[1]!xSaldoInstanciaAcumMes(A69,"21","","","","GIREXP",[1]!xFechaFinal())</f>
        <v>3454337</v>
      </c>
      <c r="Q69" s="129">
        <f>[1]!xSaldoInstanciaAcumulado(A69,"20","","","","GIREXP",[1]!xFechaFinal())+[1]!xSaldoInstanciaAcumulado(A69,"21","","","","GIREXP",[1]!xFechaFinal())</f>
        <v>6954337</v>
      </c>
      <c r="R69" s="130">
        <f t="shared" si="2"/>
        <v>0.45336706829924128</v>
      </c>
      <c r="S69" s="161">
        <f t="shared" si="3"/>
        <v>0.34264582382265019</v>
      </c>
    </row>
    <row r="70" spans="1:19" s="44" customFormat="1" ht="14.25">
      <c r="A70" s="120" t="s">
        <v>172</v>
      </c>
      <c r="B70" s="41">
        <v>2</v>
      </c>
      <c r="C70" s="42">
        <v>0</v>
      </c>
      <c r="D70" s="42">
        <v>4</v>
      </c>
      <c r="E70" s="50">
        <v>5</v>
      </c>
      <c r="F70" s="43"/>
      <c r="G70" s="43"/>
      <c r="H70" s="145" t="s">
        <v>104</v>
      </c>
      <c r="I70" s="127">
        <f t="shared" ref="I70:Q70" si="26">SUM(I71:I78)</f>
        <v>1792720925</v>
      </c>
      <c r="J70" s="127">
        <f t="shared" si="26"/>
        <v>180135386</v>
      </c>
      <c r="K70" s="127">
        <f t="shared" si="26"/>
        <v>882853286</v>
      </c>
      <c r="L70" s="127">
        <f t="shared" si="26"/>
        <v>75922768</v>
      </c>
      <c r="M70" s="127">
        <f t="shared" si="26"/>
        <v>725640488</v>
      </c>
      <c r="N70" s="127">
        <f t="shared" si="26"/>
        <v>75161217</v>
      </c>
      <c r="O70" s="127">
        <f t="shared" si="26"/>
        <v>118140490</v>
      </c>
      <c r="P70" s="127">
        <f t="shared" si="26"/>
        <v>50399127</v>
      </c>
      <c r="Q70" s="127">
        <f t="shared" si="26"/>
        <v>93378400</v>
      </c>
      <c r="R70" s="135">
        <f t="shared" si="2"/>
        <v>0.40477046810841461</v>
      </c>
      <c r="S70" s="135">
        <f t="shared" si="3"/>
        <v>6.590010098755332E-2</v>
      </c>
    </row>
    <row r="71" spans="1:19" s="49" customFormat="1" ht="14.25">
      <c r="A71" s="121" t="s">
        <v>249</v>
      </c>
      <c r="B71" s="45">
        <v>2</v>
      </c>
      <c r="C71" s="46">
        <v>0</v>
      </c>
      <c r="D71" s="46">
        <v>4</v>
      </c>
      <c r="E71" s="47">
        <v>5</v>
      </c>
      <c r="F71" s="47">
        <v>1</v>
      </c>
      <c r="G71" s="47">
        <v>20</v>
      </c>
      <c r="H71" s="146" t="s">
        <v>105</v>
      </c>
      <c r="I71" s="160">
        <f>([1]!xSaldoInstanciaAcumulado(A71,"20","","","","PRESINI",[1]!xFechaFinal()))+([1]!xSaldoInstanciaAcumulado(A71,"20","","","","TSCPTO",[1]!xFechaFinal()))-([1]!xSaldoInstanciaAcumulado(A71,"20","","","","TSCCPTO",[1]!xFechaFinal()))+([1]!xSaldoInstanciaAcumulado(A71,"20","","","","ADIPTO",[1]!xFechaFinal()))-([1]!xSaldoInstanciaAcumulado(A71,"20","","","","REDPTO",[1]!xFechaFinal())) +([1]!xSaldoInstanciaAcumulado(A71,"21","","","","PRESINI",[1]!xFechaFinal()))+([1]!xSaldoInstanciaAcumulado(A71,"21","","","","TSCPTO",[1]!xFechaFinal()))-([1]!xSaldoInstanciaAcumulado(A71,"21","","","","TSCCPTO",[1]!xFechaFinal()))+([1]!xSaldoInstanciaAcumulado(A71,"21","","","","ADIPTO",[1]!xFechaFinal()))-([1]!xSaldoInstanciaAcumulado(A71,"21","","","","REDPTO",[1]!xFechaFinal()))</f>
        <v>1037387407</v>
      </c>
      <c r="J71" s="129">
        <f>[1]!xSaldoInstanciaAcumMes(A71,"20","","","","DSPEXP",[1]!xFechaFinal())+[1]!xSaldoInstanciaAcumMes(A71,"21","","","","DSPEXP",[1]!xFechaFinal())</f>
        <v>155855679</v>
      </c>
      <c r="K71" s="129">
        <f>[1]!xSaldoInstanciaAcumulado(A71,"20","","","","DSPEXP",[1]!xFechaFinal())+[1]!xSaldoInstanciaAcumulado(A71,"21","","","","DSPEXP",[1]!xFechaFinal())</f>
        <v>554318942</v>
      </c>
      <c r="L71" s="129">
        <f>[1]!xSaldoInstanciaAcumMes(A71,"20","","","","CMPEXP",[1]!xFechaFinal())+[1]!xSaldoInstanciaAcumMes(A71,"21","","","","CMPEXP",[1]!xFechaFinal())</f>
        <v>19413272</v>
      </c>
      <c r="M71" s="129">
        <f>[1]!xSaldoInstanciaAcumulado(A71,"20","","","","CMPEXP",[1]!xFechaFinal())+[1]!xSaldoInstanciaAcumulado(A71,"21","","","","CMPEXP",[1]!xFechaFinal())</f>
        <v>417876535</v>
      </c>
      <c r="N71" s="129">
        <f>[1]!xSaldoInstanciaAcumMes(A71,"20","","","","ORGEXP",[1]!xFechaFinal())+[1]!xSaldoInstanciaAcumMes(A71,"21","","","","ORGEXP",[1]!xFechaFinal())</f>
        <v>37708438</v>
      </c>
      <c r="O71" s="129">
        <f>[1]!xSaldoInstanciaAcumulado(A71,"20","","","","ORGEXP",[1]!xFechaFinal())+[1]!xSaldoInstanciaAcumulado(A71,"21","","","","ORGEXP",[1]!xFechaFinal())</f>
        <v>74687711</v>
      </c>
      <c r="P71" s="129">
        <f>[1]!xSaldoInstanciaAcumMes(A71,"20","","","","GIREXP",[1]!xFechaFinal())+[1]!xSaldoInstanciaAcumMes(A71,"21","","","","GIREXP",[1]!xFechaFinal())</f>
        <v>36515376</v>
      </c>
      <c r="Q71" s="129">
        <f>[1]!xSaldoInstanciaAcumulado(A71,"20","","","","GIREXP",[1]!xFechaFinal())+[1]!xSaldoInstanciaAcumulado(A71,"21","","","","GIREXP",[1]!xFechaFinal())</f>
        <v>73494649</v>
      </c>
      <c r="R71" s="130">
        <f t="shared" si="2"/>
        <v>0.40281627883689936</v>
      </c>
      <c r="S71" s="161">
        <f t="shared" si="3"/>
        <v>7.1995968426094459E-2</v>
      </c>
    </row>
    <row r="72" spans="1:19" s="49" customFormat="1" ht="14.25">
      <c r="A72" s="121" t="s">
        <v>250</v>
      </c>
      <c r="B72" s="45">
        <v>2</v>
      </c>
      <c r="C72" s="46">
        <v>0</v>
      </c>
      <c r="D72" s="46">
        <v>4</v>
      </c>
      <c r="E72" s="47">
        <v>5</v>
      </c>
      <c r="F72" s="47">
        <v>2</v>
      </c>
      <c r="G72" s="47">
        <v>20</v>
      </c>
      <c r="H72" s="146" t="s">
        <v>106</v>
      </c>
      <c r="I72" s="160">
        <f>([1]!xSaldoInstanciaAcumulado(A72,"20","","","","PRESINI",[1]!xFechaFinal()))+([1]!xSaldoInstanciaAcumulado(A72,"20","","","","TSCPTO",[1]!xFechaFinal()))-([1]!xSaldoInstanciaAcumulado(A72,"20","","","","TSCCPTO",[1]!xFechaFinal()))+([1]!xSaldoInstanciaAcumulado(A72,"20","","","","ADIPTO",[1]!xFechaFinal()))-([1]!xSaldoInstanciaAcumulado(A72,"20","","","","REDPTO",[1]!xFechaFinal())) +([1]!xSaldoInstanciaAcumulado(A72,"21","","","","PRESINI",[1]!xFechaFinal()))+([1]!xSaldoInstanciaAcumulado(A72,"21","","","","TSCPTO",[1]!xFechaFinal()))-([1]!xSaldoInstanciaAcumulado(A72,"21","","","","TSCCPTO",[1]!xFechaFinal()))+([1]!xSaldoInstanciaAcumulado(A72,"21","","","","ADIPTO",[1]!xFechaFinal()))-([1]!xSaldoInstanciaAcumulado(A72,"21","","","","REDPTO",[1]!xFechaFinal()))</f>
        <v>86050313</v>
      </c>
      <c r="J72" s="129">
        <f>[1]!xSaldoInstanciaAcumMes(A72,"20","","","","DSPEXP",[1]!xFechaFinal())+[1]!xSaldoInstanciaAcumMes(A72,"21","","","","DSPEXP",[1]!xFechaFinal())</f>
        <v>174000</v>
      </c>
      <c r="K72" s="129">
        <f>[1]!xSaldoInstanciaAcumulado(A72,"20","","","","DSPEXP",[1]!xFechaFinal())+[1]!xSaldoInstanciaAcumulado(A72,"21","","","","DSPEXP",[1]!xFechaFinal())</f>
        <v>81224313</v>
      </c>
      <c r="L72" s="129">
        <f>[1]!xSaldoInstanciaAcumMes(A72,"20","","","","CMPEXP",[1]!xFechaFinal())+[1]!xSaldoInstanciaAcumMes(A72,"21","","","","CMPEXP",[1]!xFechaFinal())</f>
        <v>53174000</v>
      </c>
      <c r="M72" s="129">
        <f>[1]!xSaldoInstanciaAcumulado(A72,"20","","","","CMPEXP",[1]!xFechaFinal())+[1]!xSaldoInstanciaAcumulado(A72,"21","","","","CMPEXP",[1]!xFechaFinal())</f>
        <v>81224313</v>
      </c>
      <c r="N72" s="129">
        <f>[1]!xSaldoInstanciaAcumMes(A72,"20","","","","ORGEXP",[1]!xFechaFinal())+[1]!xSaldoInstanciaAcumMes(A72,"21","","","","ORGEXP",[1]!xFechaFinal())</f>
        <v>5837268</v>
      </c>
      <c r="O72" s="129">
        <f>[1]!xSaldoInstanciaAcumulado(A72,"20","","","","ORGEXP",[1]!xFechaFinal())+[1]!xSaldoInstanciaAcumulado(A72,"21","","","","ORGEXP",[1]!xFechaFinal())</f>
        <v>6837268</v>
      </c>
      <c r="P72" s="129">
        <f>[1]!xSaldoInstanciaAcumMes(A72,"20","","","","GIREXP",[1]!xFechaFinal())+[1]!xSaldoInstanciaAcumMes(A72,"21","","","","GIREXP",[1]!xFechaFinal())</f>
        <v>5786693</v>
      </c>
      <c r="Q72" s="129">
        <f>[1]!xSaldoInstanciaAcumulado(A72,"20","","","","GIREXP",[1]!xFechaFinal())+[1]!xSaldoInstanciaAcumulado(A72,"21","","","","GIREXP",[1]!xFechaFinal())</f>
        <v>6786693</v>
      </c>
      <c r="R72" s="130">
        <f t="shared" si="2"/>
        <v>0.94391653171557899</v>
      </c>
      <c r="S72" s="161">
        <f t="shared" si="3"/>
        <v>7.9456631377970696E-2</v>
      </c>
    </row>
    <row r="73" spans="1:19" s="49" customFormat="1" ht="14.25">
      <c r="A73" s="121" t="s">
        <v>251</v>
      </c>
      <c r="B73" s="45">
        <v>2</v>
      </c>
      <c r="C73" s="46">
        <v>0</v>
      </c>
      <c r="D73" s="46">
        <v>4</v>
      </c>
      <c r="E73" s="47">
        <v>5</v>
      </c>
      <c r="F73" s="47">
        <v>5</v>
      </c>
      <c r="G73" s="47">
        <v>20</v>
      </c>
      <c r="H73" s="146" t="s">
        <v>107</v>
      </c>
      <c r="I73" s="160">
        <f>([1]!xSaldoInstanciaAcumulado(A73,"20","","","","PRESINI",[1]!xFechaFinal()))+([1]!xSaldoInstanciaAcumulado(A73,"20","","","","TSCPTO",[1]!xFechaFinal()))-([1]!xSaldoInstanciaAcumulado(A73,"20","","","","TSCCPTO",[1]!xFechaFinal()))+([1]!xSaldoInstanciaAcumulado(A73,"20","","","","ADIPTO",[1]!xFechaFinal()))-([1]!xSaldoInstanciaAcumulado(A73,"20","","","","REDPTO",[1]!xFechaFinal())) +([1]!xSaldoInstanciaAcumulado(A73,"21","","","","PRESINI",[1]!xFechaFinal()))+([1]!xSaldoInstanciaAcumulado(A73,"21","","","","TSCPTO",[1]!xFechaFinal()))-([1]!xSaldoInstanciaAcumulado(A73,"21","","","","TSCCPTO",[1]!xFechaFinal()))+([1]!xSaldoInstanciaAcumulado(A73,"21","","","","ADIPTO",[1]!xFechaFinal()))-([1]!xSaldoInstanciaAcumulado(A73,"21","","","","REDPTO",[1]!xFechaFinal()))</f>
        <v>17458793</v>
      </c>
      <c r="J73" s="129">
        <f>[1]!xSaldoInstanciaAcumMes(A73,"20","","","","DSPEXP",[1]!xFechaFinal())+[1]!xSaldoInstanciaAcumMes(A73,"21","","","","DSPEXP",[1]!xFechaFinal())</f>
        <v>17000000</v>
      </c>
      <c r="K73" s="129">
        <f>[1]!xSaldoInstanciaAcumulado(A73,"20","","","","DSPEXP",[1]!xFechaFinal())+[1]!xSaldoInstanciaAcumulado(A73,"21","","","","DSPEXP",[1]!xFechaFinal())</f>
        <v>17056753</v>
      </c>
      <c r="L73" s="129">
        <f>[1]!xSaldoInstanciaAcumMes(A73,"20","","","","CMPEXP",[1]!xFechaFinal())+[1]!xSaldoInstanciaAcumMes(A73,"21","","","","CMPEXP",[1]!xFechaFinal())</f>
        <v>0</v>
      </c>
      <c r="M73" s="129">
        <f>[1]!xSaldoInstanciaAcumulado(A73,"20","","","","CMPEXP",[1]!xFechaFinal())+[1]!xSaldoInstanciaAcumulado(A73,"21","","","","CMPEXP",[1]!xFechaFinal())</f>
        <v>56753</v>
      </c>
      <c r="N73" s="129">
        <f>[1]!xSaldoInstanciaAcumMes(A73,"20","","","","ORGEXP",[1]!xFechaFinal())+[1]!xSaldoInstanciaAcumMes(A73,"21","","","","ORGEXP",[1]!xFechaFinal())</f>
        <v>0</v>
      </c>
      <c r="O73" s="129">
        <f>[1]!xSaldoInstanciaAcumulado(A73,"20","","","","ORGEXP",[1]!xFechaFinal())+[1]!xSaldoInstanciaAcumulado(A73,"21","","","","ORGEXP",[1]!xFechaFinal())</f>
        <v>0</v>
      </c>
      <c r="P73" s="129">
        <f>[1]!xSaldoInstanciaAcumMes(A73,"20","","","","GIREXP",[1]!xFechaFinal())+[1]!xSaldoInstanciaAcumMes(A73,"21","","","","GIREXP",[1]!xFechaFinal())</f>
        <v>0</v>
      </c>
      <c r="Q73" s="129">
        <f>[1]!xSaldoInstanciaAcumulado(A73,"20","","","","GIREXP",[1]!xFechaFinal())+[1]!xSaldoInstanciaAcumulado(A73,"21","","","","GIREXP",[1]!xFechaFinal())</f>
        <v>0</v>
      </c>
      <c r="R73" s="130">
        <f t="shared" si="2"/>
        <v>3.2506829080337914E-3</v>
      </c>
      <c r="S73" s="161">
        <f t="shared" si="3"/>
        <v>0</v>
      </c>
    </row>
    <row r="74" spans="1:19" s="49" customFormat="1" ht="14.25">
      <c r="A74" s="121" t="s">
        <v>252</v>
      </c>
      <c r="B74" s="45">
        <v>2</v>
      </c>
      <c r="C74" s="46">
        <v>0</v>
      </c>
      <c r="D74" s="46">
        <v>4</v>
      </c>
      <c r="E74" s="47">
        <v>5</v>
      </c>
      <c r="F74" s="47">
        <v>6</v>
      </c>
      <c r="G74" s="47">
        <v>20</v>
      </c>
      <c r="H74" s="146" t="s">
        <v>108</v>
      </c>
      <c r="I74" s="160">
        <f>([1]!xSaldoInstanciaAcumulado(A74,"20","","","","PRESINI",[1]!xFechaFinal()))+([1]!xSaldoInstanciaAcumulado(A74,"20","","","","TSCPTO",[1]!xFechaFinal()))-([1]!xSaldoInstanciaAcumulado(A74,"20","","","","TSCCPTO",[1]!xFechaFinal()))+([1]!xSaldoInstanciaAcumulado(A74,"20","","","","ADIPTO",[1]!xFechaFinal()))-([1]!xSaldoInstanciaAcumulado(A74,"20","","","","REDPTO",[1]!xFechaFinal())) +([1]!xSaldoInstanciaAcumulado(A74,"21","","","","PRESINI",[1]!xFechaFinal()))+([1]!xSaldoInstanciaAcumulado(A74,"21","","","","TSCPTO",[1]!xFechaFinal()))-([1]!xSaldoInstanciaAcumulado(A74,"21","","","","TSCCPTO",[1]!xFechaFinal()))+([1]!xSaldoInstanciaAcumulado(A74,"21","","","","ADIPTO",[1]!xFechaFinal()))-([1]!xSaldoInstanciaAcumulado(A74,"21","","","","REDPTO",[1]!xFechaFinal()))</f>
        <v>21667295</v>
      </c>
      <c r="J74" s="129">
        <f>[1]!xSaldoInstanciaAcumMes(A74,"20","","","","DSPEXP",[1]!xFechaFinal())+[1]!xSaldoInstanciaAcumMes(A74,"21","","","","DSPEXP",[1]!xFechaFinal())</f>
        <v>115800</v>
      </c>
      <c r="K74" s="129">
        <f>[1]!xSaldoInstanciaAcumulado(A74,"20","","","","DSPEXP",[1]!xFechaFinal())+[1]!xSaldoInstanciaAcumulado(A74,"21","","","","DSPEXP",[1]!xFechaFinal())</f>
        <v>17783095</v>
      </c>
      <c r="L74" s="129">
        <f>[1]!xSaldoInstanciaAcumMes(A74,"20","","","","CMPEXP",[1]!xFechaFinal())+[1]!xSaldoInstanciaAcumMes(A74,"21","","","","CMPEXP",[1]!xFechaFinal())</f>
        <v>115800</v>
      </c>
      <c r="M74" s="129">
        <f>[1]!xSaldoInstanciaAcumulado(A74,"20","","","","CMPEXP",[1]!xFechaFinal())+[1]!xSaldoInstanciaAcumulado(A74,"21","","","","CMPEXP",[1]!xFechaFinal())</f>
        <v>17783095</v>
      </c>
      <c r="N74" s="129">
        <f>[1]!xSaldoInstanciaAcumMes(A74,"20","","","","ORGEXP",[1]!xFechaFinal())+[1]!xSaldoInstanciaAcumMes(A74,"21","","","","ORGEXP",[1]!xFechaFinal())</f>
        <v>121571</v>
      </c>
      <c r="O74" s="129">
        <f>[1]!xSaldoInstanciaAcumulado(A74,"20","","","","ORGEXP",[1]!xFechaFinal())+[1]!xSaldoInstanciaAcumulado(A74,"21","","","","ORGEXP",[1]!xFechaFinal())</f>
        <v>1121571</v>
      </c>
      <c r="P74" s="129">
        <f>[1]!xSaldoInstanciaAcumMes(A74,"20","","","","GIREXP",[1]!xFechaFinal())+[1]!xSaldoInstanciaAcumMes(A74,"21","","","","GIREXP",[1]!xFechaFinal())</f>
        <v>119853</v>
      </c>
      <c r="Q74" s="129">
        <f>[1]!xSaldoInstanciaAcumulado(A74,"20","","","","GIREXP",[1]!xFechaFinal())+[1]!xSaldoInstanciaAcumulado(A74,"21","","","","GIREXP",[1]!xFechaFinal())</f>
        <v>1119853</v>
      </c>
      <c r="R74" s="130">
        <f t="shared" si="2"/>
        <v>0.82073442947077613</v>
      </c>
      <c r="S74" s="161">
        <f t="shared" si="3"/>
        <v>5.1763314248502175E-2</v>
      </c>
    </row>
    <row r="75" spans="1:19" s="49" customFormat="1" ht="14.25">
      <c r="A75" s="121" t="s">
        <v>253</v>
      </c>
      <c r="B75" s="45">
        <v>2</v>
      </c>
      <c r="C75" s="46">
        <v>0</v>
      </c>
      <c r="D75" s="46">
        <v>4</v>
      </c>
      <c r="E75" s="47">
        <v>5</v>
      </c>
      <c r="F75" s="47">
        <v>8</v>
      </c>
      <c r="G75" s="47">
        <v>20</v>
      </c>
      <c r="H75" s="146" t="s">
        <v>109</v>
      </c>
      <c r="I75" s="160">
        <f>([1]!xSaldoInstanciaAcumulado(A75,"20","","","","PRESINI",[1]!xFechaFinal()))+([1]!xSaldoInstanciaAcumulado(A75,"20","","","","TSCPTO",[1]!xFechaFinal()))-([1]!xSaldoInstanciaAcumulado(A75,"20","","","","TSCCPTO",[1]!xFechaFinal()))+([1]!xSaldoInstanciaAcumulado(A75,"20","","","","ADIPTO",[1]!xFechaFinal()))-([1]!xSaldoInstanciaAcumulado(A75,"20","","","","REDPTO",[1]!xFechaFinal())) +([1]!xSaldoInstanciaAcumulado(A75,"21","","","","PRESINI",[1]!xFechaFinal()))+([1]!xSaldoInstanciaAcumulado(A75,"21","","","","TSCPTO",[1]!xFechaFinal()))-([1]!xSaldoInstanciaAcumulado(A75,"21","","","","TSCCPTO",[1]!xFechaFinal()))+([1]!xSaldoInstanciaAcumulado(A75,"21","","","","ADIPTO",[1]!xFechaFinal()))-([1]!xSaldoInstanciaAcumulado(A75,"21","","","","REDPTO",[1]!xFechaFinal()))</f>
        <v>106434821</v>
      </c>
      <c r="J75" s="129">
        <f>[1]!xSaldoInstanciaAcumMes(A75,"20","","","","DSPEXP",[1]!xFechaFinal())+[1]!xSaldoInstanciaAcumMes(A75,"21","","","","DSPEXP",[1]!xFechaFinal())</f>
        <v>0</v>
      </c>
      <c r="K75" s="129">
        <f>[1]!xSaldoInstanciaAcumulado(A75,"20","","","","DSPEXP",[1]!xFechaFinal())+[1]!xSaldoInstanciaAcumulado(A75,"21","","","","DSPEXP",[1]!xFechaFinal())</f>
        <v>54334821</v>
      </c>
      <c r="L75" s="129">
        <f>[1]!xSaldoInstanciaAcumMes(A75,"20","","","","CMPEXP",[1]!xFechaFinal())+[1]!xSaldoInstanciaAcumMes(A75,"21","","","","CMPEXP",[1]!xFechaFinal())</f>
        <v>0</v>
      </c>
      <c r="M75" s="129">
        <f>[1]!xSaldoInstanciaAcumulado(A75,"20","","","","CMPEXP",[1]!xFechaFinal())+[1]!xSaldoInstanciaAcumulado(A75,"21","","","","CMPEXP",[1]!xFechaFinal())</f>
        <v>54334821</v>
      </c>
      <c r="N75" s="129">
        <f>[1]!xSaldoInstanciaAcumMes(A75,"20","","","","ORGEXP",[1]!xFechaFinal())+[1]!xSaldoInstanciaAcumMes(A75,"21","","","","ORGEXP",[1]!xFechaFinal())</f>
        <v>7857343</v>
      </c>
      <c r="O75" s="129">
        <f>[1]!xSaldoInstanciaAcumulado(A75,"20","","","","ORGEXP",[1]!xFechaFinal())+[1]!xSaldoInstanciaAcumulado(A75,"21","","","","ORGEXP",[1]!xFechaFinal())</f>
        <v>7857343</v>
      </c>
      <c r="P75" s="129">
        <f>[1]!xSaldoInstanciaAcumMes(A75,"20","","","","GIREXP",[1]!xFechaFinal())+[1]!xSaldoInstanciaAcumMes(A75,"21","","","","GIREXP",[1]!xFechaFinal())</f>
        <v>4039832</v>
      </c>
      <c r="Q75" s="129">
        <f>[1]!xSaldoInstanciaAcumulado(A75,"20","","","","GIREXP",[1]!xFechaFinal())+[1]!xSaldoInstanciaAcumulado(A75,"21","","","","GIREXP",[1]!xFechaFinal())</f>
        <v>4039832</v>
      </c>
      <c r="R75" s="130">
        <f t="shared" si="2"/>
        <v>0.51049854257752736</v>
      </c>
      <c r="S75" s="161">
        <f t="shared" si="3"/>
        <v>7.3823048943728667E-2</v>
      </c>
    </row>
    <row r="76" spans="1:19" s="49" customFormat="1" ht="14.25">
      <c r="A76" s="121" t="s">
        <v>254</v>
      </c>
      <c r="B76" s="45">
        <v>2</v>
      </c>
      <c r="C76" s="46">
        <v>0</v>
      </c>
      <c r="D76" s="46">
        <v>4</v>
      </c>
      <c r="E76" s="47">
        <v>5</v>
      </c>
      <c r="F76" s="47">
        <v>9</v>
      </c>
      <c r="G76" s="47">
        <v>20</v>
      </c>
      <c r="H76" s="146" t="s">
        <v>110</v>
      </c>
      <c r="I76" s="160">
        <f>([1]!xSaldoInstanciaAcumulado(A76,"20","","","","PRESINI",[1]!xFechaFinal()))+([1]!xSaldoInstanciaAcumulado(A76,"20","","","","TSCPTO",[1]!xFechaFinal()))-([1]!xSaldoInstanciaAcumulado(A76,"20","","","","TSCCPTO",[1]!xFechaFinal()))+([1]!xSaldoInstanciaAcumulado(A76,"20","","","","ADIPTO",[1]!xFechaFinal()))-([1]!xSaldoInstanciaAcumulado(A76,"20","","","","REDPTO",[1]!xFechaFinal())) +([1]!xSaldoInstanciaAcumulado(A76,"21","","","","PRESINI",[1]!xFechaFinal()))+([1]!xSaldoInstanciaAcumulado(A76,"21","","","","TSCPTO",[1]!xFechaFinal()))-([1]!xSaldoInstanciaAcumulado(A76,"21","","","","TSCCPTO",[1]!xFechaFinal()))+([1]!xSaldoInstanciaAcumulado(A76,"21","","","","ADIPTO",[1]!xFechaFinal()))-([1]!xSaldoInstanciaAcumulado(A76,"21","","","","REDPTO",[1]!xFechaFinal()))</f>
        <v>58719533</v>
      </c>
      <c r="J76" s="129">
        <f>[1]!xSaldoInstanciaAcumMes(A76,"20","","","","DSPEXP",[1]!xFechaFinal())+[1]!xSaldoInstanciaAcumMes(A76,"21","","","","DSPEXP",[1]!xFechaFinal())</f>
        <v>3191676</v>
      </c>
      <c r="K76" s="129">
        <f>[1]!xSaldoInstanciaAcumulado(A76,"20","","","","DSPEXP",[1]!xFechaFinal())+[1]!xSaldoInstanciaAcumulado(A76,"21","","","","DSPEXP",[1]!xFechaFinal())</f>
        <v>16411209</v>
      </c>
      <c r="L76" s="129">
        <f>[1]!xSaldoInstanciaAcumMes(A76,"20","","","","CMPEXP",[1]!xFechaFinal())+[1]!xSaldoInstanciaAcumMes(A76,"21","","","","CMPEXP",[1]!xFechaFinal())</f>
        <v>3191856</v>
      </c>
      <c r="M76" s="129">
        <f>[1]!xSaldoInstanciaAcumulado(A76,"20","","","","CMPEXP",[1]!xFechaFinal())+[1]!xSaldoInstanciaAcumulado(A76,"21","","","","CMPEXP",[1]!xFechaFinal())</f>
        <v>16411209</v>
      </c>
      <c r="N76" s="129">
        <f>[1]!xSaldoInstanciaAcumMes(A76,"20","","","","ORGEXP",[1]!xFechaFinal())+[1]!xSaldoInstanciaAcumMes(A76,"21","","","","ORGEXP",[1]!xFechaFinal())</f>
        <v>4581536</v>
      </c>
      <c r="O76" s="129">
        <f>[1]!xSaldoInstanciaAcumulado(A76,"20","","","","ORGEXP",[1]!xFechaFinal())+[1]!xSaldoInstanciaAcumulado(A76,"21","","","","ORGEXP",[1]!xFechaFinal())</f>
        <v>8081536</v>
      </c>
      <c r="P76" s="129">
        <f>[1]!xSaldoInstanciaAcumMes(A76,"20","","","","GIREXP",[1]!xFechaFinal())+[1]!xSaldoInstanciaAcumMes(A76,"21","","","","GIREXP",[1]!xFechaFinal())</f>
        <v>3906960</v>
      </c>
      <c r="Q76" s="129">
        <f>[1]!xSaldoInstanciaAcumulado(A76,"20","","","","GIREXP",[1]!xFechaFinal())+[1]!xSaldoInstanciaAcumulado(A76,"21","","","","GIREXP",[1]!xFechaFinal())</f>
        <v>7406960</v>
      </c>
      <c r="R76" s="130">
        <f t="shared" ref="R76:R136" si="27">IFERROR((M76/I76),0)</f>
        <v>0.27948466483887058</v>
      </c>
      <c r="S76" s="161">
        <f t="shared" ref="S76:S136" si="28">IFERROR((O76/I76),0)</f>
        <v>0.1376294324411606</v>
      </c>
    </row>
    <row r="77" spans="1:19" s="49" customFormat="1" ht="14.25">
      <c r="A77" s="121" t="s">
        <v>255</v>
      </c>
      <c r="B77" s="45">
        <v>2</v>
      </c>
      <c r="C77" s="46">
        <v>0</v>
      </c>
      <c r="D77" s="46">
        <v>4</v>
      </c>
      <c r="E77" s="47">
        <v>5</v>
      </c>
      <c r="F77" s="47">
        <v>10</v>
      </c>
      <c r="G77" s="47">
        <v>20</v>
      </c>
      <c r="H77" s="146" t="s">
        <v>111</v>
      </c>
      <c r="I77" s="160">
        <f>([1]!xSaldoInstanciaAcumulado(A77,"20","","","","PRESINI",[1]!xFechaFinal()))+([1]!xSaldoInstanciaAcumulado(A77,"20","","","","TSCPTO",[1]!xFechaFinal()))-([1]!xSaldoInstanciaAcumulado(A77,"20","","","","TSCCPTO",[1]!xFechaFinal()))+([1]!xSaldoInstanciaAcumulado(A77,"20","","","","ADIPTO",[1]!xFechaFinal()))-([1]!xSaldoInstanciaAcumulado(A77,"20","","","","REDPTO",[1]!xFechaFinal())) +([1]!xSaldoInstanciaAcumulado(A77,"21","","","","PRESINI",[1]!xFechaFinal()))+([1]!xSaldoInstanciaAcumulado(A77,"21","","","","TSCPTO",[1]!xFechaFinal()))-([1]!xSaldoInstanciaAcumulado(A77,"21","","","","TSCCPTO",[1]!xFechaFinal()))+([1]!xSaldoInstanciaAcumulado(A77,"21","","","","ADIPTO",[1]!xFechaFinal()))-([1]!xSaldoInstanciaAcumulado(A77,"21","","","","REDPTO",[1]!xFechaFinal()))</f>
        <v>432342275</v>
      </c>
      <c r="J77" s="129">
        <f>[1]!xSaldoInstanciaAcumMes(A77,"20","","","","DSPEXP",[1]!xFechaFinal())+[1]!xSaldoInstanciaAcumMes(A77,"21","","","","DSPEXP",[1]!xFechaFinal())</f>
        <v>3770391</v>
      </c>
      <c r="K77" s="129">
        <f>[1]!xSaldoInstanciaAcumulado(A77,"20","","","","DSPEXP",[1]!xFechaFinal())+[1]!xSaldoInstanciaAcumulado(A77,"21","","","","DSPEXP",[1]!xFechaFinal())</f>
        <v>141112666</v>
      </c>
      <c r="L77" s="129">
        <f>[1]!xSaldoInstanciaAcumMes(A77,"20","","","","CMPEXP",[1]!xFechaFinal())+[1]!xSaldoInstanciaAcumMes(A77,"21","","","","CMPEXP",[1]!xFechaFinal())</f>
        <v>0</v>
      </c>
      <c r="M77" s="129">
        <f>[1]!xSaldoInstanciaAcumulado(A77,"20","","","","CMPEXP",[1]!xFechaFinal())+[1]!xSaldoInstanciaAcumulado(A77,"21","","","","CMPEXP",[1]!xFechaFinal())</f>
        <v>137342275</v>
      </c>
      <c r="N77" s="129">
        <f>[1]!xSaldoInstanciaAcumMes(A77,"20","","","","ORGEXP",[1]!xFechaFinal())+[1]!xSaldoInstanciaAcumMes(A77,"21","","","","ORGEXP",[1]!xFechaFinal())</f>
        <v>19025110</v>
      </c>
      <c r="O77" s="129">
        <f>[1]!xSaldoInstanciaAcumulado(A77,"20","","","","ORGEXP",[1]!xFechaFinal())+[1]!xSaldoInstanciaAcumulado(A77,"21","","","","ORGEXP",[1]!xFechaFinal())</f>
        <v>19025110</v>
      </c>
      <c r="P77" s="129">
        <f>[1]!xSaldoInstanciaAcumMes(A77,"20","","","","GIREXP",[1]!xFechaFinal())+[1]!xSaldoInstanciaAcumMes(A77,"21","","","","GIREXP",[1]!xFechaFinal())</f>
        <v>573</v>
      </c>
      <c r="Q77" s="129">
        <f>[1]!xSaldoInstanciaAcumulado(A77,"20","","","","GIREXP",[1]!xFechaFinal())+[1]!xSaldoInstanciaAcumulado(A77,"21","","","","GIREXP",[1]!xFechaFinal())</f>
        <v>573</v>
      </c>
      <c r="R77" s="130">
        <f t="shared" si="27"/>
        <v>0.31767024170837793</v>
      </c>
      <c r="S77" s="161">
        <f t="shared" si="28"/>
        <v>4.4004741382276343E-2</v>
      </c>
    </row>
    <row r="78" spans="1:19" s="49" customFormat="1" ht="14.25">
      <c r="A78" s="121" t="s">
        <v>256</v>
      </c>
      <c r="B78" s="45">
        <v>2</v>
      </c>
      <c r="C78" s="46">
        <v>0</v>
      </c>
      <c r="D78" s="46">
        <v>4</v>
      </c>
      <c r="E78" s="47">
        <v>5</v>
      </c>
      <c r="F78" s="47">
        <v>12</v>
      </c>
      <c r="G78" s="47">
        <v>20</v>
      </c>
      <c r="H78" s="146" t="s">
        <v>112</v>
      </c>
      <c r="I78" s="160">
        <f>([1]!xSaldoInstanciaAcumulado(A78,"20","","","","PRESINI",[1]!xFechaFinal()))+([1]!xSaldoInstanciaAcumulado(A78,"20","","","","TSCPTO",[1]!xFechaFinal()))-([1]!xSaldoInstanciaAcumulado(A78,"20","","","","TSCCPTO",[1]!xFechaFinal()))+([1]!xSaldoInstanciaAcumulado(A78,"20","","","","ADIPTO",[1]!xFechaFinal()))-([1]!xSaldoInstanciaAcumulado(A78,"20","","","","REDPTO",[1]!xFechaFinal())) +([1]!xSaldoInstanciaAcumulado(A78,"21","","","","PRESINI",[1]!xFechaFinal()))+([1]!xSaldoInstanciaAcumulado(A78,"21","","","","TSCPTO",[1]!xFechaFinal()))-([1]!xSaldoInstanciaAcumulado(A78,"21","","","","TSCCPTO",[1]!xFechaFinal()))+([1]!xSaldoInstanciaAcumulado(A78,"21","","","","ADIPTO",[1]!xFechaFinal()))-([1]!xSaldoInstanciaAcumulado(A78,"21","","","","REDPTO",[1]!xFechaFinal()))</f>
        <v>32660488</v>
      </c>
      <c r="J78" s="129">
        <f>[1]!xSaldoInstanciaAcumMes(A78,"20","","","","DSPEXP",[1]!xFechaFinal())+[1]!xSaldoInstanciaAcumMes(A78,"21","","","","DSPEXP",[1]!xFechaFinal())</f>
        <v>27840</v>
      </c>
      <c r="K78" s="129">
        <f>[1]!xSaldoInstanciaAcumulado(A78,"20","","","","DSPEXP",[1]!xFechaFinal())+[1]!xSaldoInstanciaAcumulado(A78,"21","","","","DSPEXP",[1]!xFechaFinal())</f>
        <v>611487</v>
      </c>
      <c r="L78" s="129">
        <f>[1]!xSaldoInstanciaAcumMes(A78,"20","","","","CMPEXP",[1]!xFechaFinal())+[1]!xSaldoInstanciaAcumMes(A78,"21","","","","CMPEXP",[1]!xFechaFinal())</f>
        <v>27840</v>
      </c>
      <c r="M78" s="129">
        <f>[1]!xSaldoInstanciaAcumulado(A78,"20","","","","CMPEXP",[1]!xFechaFinal())+[1]!xSaldoInstanciaAcumulado(A78,"21","","","","CMPEXP",[1]!xFechaFinal())</f>
        <v>611487</v>
      </c>
      <c r="N78" s="129">
        <f>[1]!xSaldoInstanciaAcumMes(A78,"20","","","","ORGEXP",[1]!xFechaFinal())+[1]!xSaldoInstanciaAcumMes(A78,"21","","","","ORGEXP",[1]!xFechaFinal())</f>
        <v>29951</v>
      </c>
      <c r="O78" s="129">
        <f>[1]!xSaldoInstanciaAcumulado(A78,"20","","","","ORGEXP",[1]!xFechaFinal())+[1]!xSaldoInstanciaAcumulado(A78,"21","","","","ORGEXP",[1]!xFechaFinal())</f>
        <v>529951</v>
      </c>
      <c r="P78" s="129">
        <f>[1]!xSaldoInstanciaAcumMes(A78,"20","","","","GIREXP",[1]!xFechaFinal())+[1]!xSaldoInstanciaAcumMes(A78,"21","","","","GIREXP",[1]!xFechaFinal())</f>
        <v>29840</v>
      </c>
      <c r="Q78" s="129">
        <f>[1]!xSaldoInstanciaAcumulado(A78,"20","","","","GIREXP",[1]!xFechaFinal())+[1]!xSaldoInstanciaAcumulado(A78,"21","","","","GIREXP",[1]!xFechaFinal())</f>
        <v>529840</v>
      </c>
      <c r="R78" s="130">
        <f t="shared" si="27"/>
        <v>1.8722531028930126E-2</v>
      </c>
      <c r="S78" s="161">
        <f t="shared" si="28"/>
        <v>1.6226058839047354E-2</v>
      </c>
    </row>
    <row r="79" spans="1:19" s="44" customFormat="1" ht="14.25">
      <c r="A79" s="120" t="s">
        <v>173</v>
      </c>
      <c r="B79" s="41">
        <v>2</v>
      </c>
      <c r="C79" s="42">
        <v>0</v>
      </c>
      <c r="D79" s="42">
        <v>4</v>
      </c>
      <c r="E79" s="50">
        <v>6</v>
      </c>
      <c r="F79" s="43"/>
      <c r="G79" s="43"/>
      <c r="H79" s="145" t="s">
        <v>113</v>
      </c>
      <c r="I79" s="127">
        <f t="shared" ref="I79:Q79" si="29">SUM(I80:I84)</f>
        <v>336986385</v>
      </c>
      <c r="J79" s="127">
        <f t="shared" si="29"/>
        <v>517720</v>
      </c>
      <c r="K79" s="127">
        <f t="shared" si="29"/>
        <v>96739553</v>
      </c>
      <c r="L79" s="127">
        <f t="shared" si="29"/>
        <v>666440</v>
      </c>
      <c r="M79" s="127">
        <f t="shared" si="29"/>
        <v>96739553</v>
      </c>
      <c r="N79" s="127">
        <f t="shared" si="29"/>
        <v>739165</v>
      </c>
      <c r="O79" s="127">
        <f t="shared" si="29"/>
        <v>3839165</v>
      </c>
      <c r="P79" s="127">
        <f t="shared" si="29"/>
        <v>678840</v>
      </c>
      <c r="Q79" s="127">
        <f t="shared" si="29"/>
        <v>3778840</v>
      </c>
      <c r="R79" s="135">
        <f t="shared" si="27"/>
        <v>0.28707258603340902</v>
      </c>
      <c r="S79" s="135">
        <f t="shared" si="28"/>
        <v>1.1392641278370934E-2</v>
      </c>
    </row>
    <row r="80" spans="1:19" s="49" customFormat="1" ht="14.25">
      <c r="A80" s="121" t="s">
        <v>257</v>
      </c>
      <c r="B80" s="45">
        <v>2</v>
      </c>
      <c r="C80" s="46">
        <v>0</v>
      </c>
      <c r="D80" s="46">
        <v>4</v>
      </c>
      <c r="E80" s="47">
        <v>6</v>
      </c>
      <c r="F80" s="47">
        <v>2</v>
      </c>
      <c r="G80" s="47">
        <v>20</v>
      </c>
      <c r="H80" s="146" t="s">
        <v>114</v>
      </c>
      <c r="I80" s="160">
        <f>([1]!xSaldoInstanciaAcumulado(A80,"20","","","","PRESINI",[1]!xFechaFinal()))+([1]!xSaldoInstanciaAcumulado(A80,"20","","","","TSCPTO",[1]!xFechaFinal()))-([1]!xSaldoInstanciaAcumulado(A80,"20","","","","TSCCPTO",[1]!xFechaFinal()))+([1]!xSaldoInstanciaAcumulado(A80,"20","","","","ADIPTO",[1]!xFechaFinal()))-([1]!xSaldoInstanciaAcumulado(A80,"20","","","","REDPTO",[1]!xFechaFinal())) +([1]!xSaldoInstanciaAcumulado(A80,"21","","","","PRESINI",[1]!xFechaFinal()))+([1]!xSaldoInstanciaAcumulado(A80,"21","","","","TSCPTO",[1]!xFechaFinal()))-([1]!xSaldoInstanciaAcumulado(A80,"21","","","","TSCCPTO",[1]!xFechaFinal()))+([1]!xSaldoInstanciaAcumulado(A80,"21","","","","ADIPTO",[1]!xFechaFinal()))-([1]!xSaldoInstanciaAcumulado(A80,"21","","","","REDPTO",[1]!xFechaFinal()))</f>
        <v>311429847</v>
      </c>
      <c r="J80" s="129">
        <f>[1]!xSaldoInstanciaAcumMes(A80,"20","","","","DSPEXP",[1]!xFechaFinal())+[1]!xSaldoInstanciaAcumMes(A80,"21","","","","DSPEXP",[1]!xFechaFinal())</f>
        <v>0</v>
      </c>
      <c r="K80" s="129">
        <f>[1]!xSaldoInstanciaAcumulado(A80,"20","","","","DSPEXP",[1]!xFechaFinal())+[1]!xSaldoInstanciaAcumulado(A80,"21","","","","DSPEXP",[1]!xFechaFinal())</f>
        <v>90929847</v>
      </c>
      <c r="L80" s="129">
        <f>[1]!xSaldoInstanciaAcumMes(A80,"20","","","","CMPEXP",[1]!xFechaFinal())+[1]!xSaldoInstanciaAcumMes(A80,"21","","","","CMPEXP",[1]!xFechaFinal())</f>
        <v>0</v>
      </c>
      <c r="M80" s="129">
        <f>[1]!xSaldoInstanciaAcumulado(A80,"20","","","","CMPEXP",[1]!xFechaFinal())+[1]!xSaldoInstanciaAcumulado(A80,"21","","","","CMPEXP",[1]!xFechaFinal())</f>
        <v>90929847</v>
      </c>
      <c r="N80" s="129">
        <f>[1]!xSaldoInstanciaAcumMes(A80,"20","","","","ORGEXP",[1]!xFechaFinal())+[1]!xSaldoInstanciaAcumMes(A80,"21","","","","ORGEXP",[1]!xFechaFinal())</f>
        <v>59660</v>
      </c>
      <c r="O80" s="129">
        <f>[1]!xSaldoInstanciaAcumulado(A80,"20","","","","ORGEXP",[1]!xFechaFinal())+[1]!xSaldoInstanciaAcumulado(A80,"21","","","","ORGEXP",[1]!xFechaFinal())</f>
        <v>559660</v>
      </c>
      <c r="P80" s="129">
        <f>[1]!xSaldoInstanciaAcumMes(A80,"20","","","","GIREXP",[1]!xFechaFinal())+[1]!xSaldoInstanciaAcumMes(A80,"21","","","","GIREXP",[1]!xFechaFinal())</f>
        <v>2000</v>
      </c>
      <c r="Q80" s="129">
        <f>[1]!xSaldoInstanciaAcumulado(A80,"20","","","","GIREXP",[1]!xFechaFinal())+[1]!xSaldoInstanciaAcumulado(A80,"21","","","","GIREXP",[1]!xFechaFinal())</f>
        <v>502000</v>
      </c>
      <c r="R80" s="130">
        <f t="shared" si="27"/>
        <v>0.29197537704213689</v>
      </c>
      <c r="S80" s="161">
        <f t="shared" si="28"/>
        <v>1.7970660339437536E-3</v>
      </c>
    </row>
    <row r="81" spans="1:19" s="49" customFormat="1" ht="14.25">
      <c r="A81" s="121" t="s">
        <v>258</v>
      </c>
      <c r="B81" s="45">
        <v>2</v>
      </c>
      <c r="C81" s="46">
        <v>0</v>
      </c>
      <c r="D81" s="46">
        <v>4</v>
      </c>
      <c r="E81" s="47">
        <v>6</v>
      </c>
      <c r="F81" s="47">
        <v>3</v>
      </c>
      <c r="G81" s="47">
        <v>20</v>
      </c>
      <c r="H81" s="146" t="s">
        <v>115</v>
      </c>
      <c r="I81" s="160">
        <f>([1]!xSaldoInstanciaAcumulado(A81,"20","","","","PRESINI",[1]!xFechaFinal()))+([1]!xSaldoInstanciaAcumulado(A81,"20","","","","TSCPTO",[1]!xFechaFinal()))-([1]!xSaldoInstanciaAcumulado(A81,"20","","","","TSCCPTO",[1]!xFechaFinal()))+([1]!xSaldoInstanciaAcumulado(A81,"20","","","","ADIPTO",[1]!xFechaFinal()))-([1]!xSaldoInstanciaAcumulado(A81,"20","","","","REDPTO",[1]!xFechaFinal())) +([1]!xSaldoInstanciaAcumulado(A81,"21","","","","PRESINI",[1]!xFechaFinal()))+([1]!xSaldoInstanciaAcumulado(A81,"21","","","","TSCPTO",[1]!xFechaFinal()))-([1]!xSaldoInstanciaAcumulado(A81,"21","","","","TSCCPTO",[1]!xFechaFinal()))+([1]!xSaldoInstanciaAcumulado(A81,"21","","","","ADIPTO",[1]!xFechaFinal()))-([1]!xSaldoInstanciaAcumulado(A81,"21","","","","REDPTO",[1]!xFechaFinal()))</f>
        <v>1294144</v>
      </c>
      <c r="J81" s="129">
        <f>[1]!xSaldoInstanciaAcumMes(A81,"20","","","","DSPEXP",[1]!xFechaFinal())+[1]!xSaldoInstanciaAcumMes(A81,"21","","","","DSPEXP",[1]!xFechaFinal())</f>
        <v>0</v>
      </c>
      <c r="K81" s="129">
        <f>[1]!xSaldoInstanciaAcumulado(A81,"20","","","","DSPEXP",[1]!xFechaFinal())+[1]!xSaldoInstanciaAcumulado(A81,"21","","","","DSPEXP",[1]!xFechaFinal())</f>
        <v>1255765</v>
      </c>
      <c r="L81" s="129">
        <f>[1]!xSaldoInstanciaAcumMes(A81,"20","","","","CMPEXP",[1]!xFechaFinal())+[1]!xSaldoInstanciaAcumMes(A81,"21","","","","CMPEXP",[1]!xFechaFinal())</f>
        <v>0</v>
      </c>
      <c r="M81" s="129">
        <f>[1]!xSaldoInstanciaAcumulado(A81,"20","","","","CMPEXP",[1]!xFechaFinal())+[1]!xSaldoInstanciaAcumulado(A81,"21","","","","CMPEXP",[1]!xFechaFinal())</f>
        <v>1255765</v>
      </c>
      <c r="N81" s="129">
        <f>[1]!xSaldoInstanciaAcumMes(A81,"20","","","","ORGEXP",[1]!xFechaFinal())+[1]!xSaldoInstanciaAcumMes(A81,"21","","","","ORGEXP",[1]!xFechaFinal())</f>
        <v>4800</v>
      </c>
      <c r="O81" s="129">
        <f>[1]!xSaldoInstanciaAcumulado(A81,"20","","","","ORGEXP",[1]!xFechaFinal())+[1]!xSaldoInstanciaAcumulado(A81,"21","","","","ORGEXP",[1]!xFechaFinal())</f>
        <v>1204800</v>
      </c>
      <c r="P81" s="129">
        <f>[1]!xSaldoInstanciaAcumMes(A81,"20","","","","GIREXP",[1]!xFechaFinal())+[1]!xSaldoInstanciaAcumMes(A81,"21","","","","GIREXP",[1]!xFechaFinal())</f>
        <v>4800</v>
      </c>
      <c r="Q81" s="129">
        <f>[1]!xSaldoInstanciaAcumulado(A81,"20","","","","GIREXP",[1]!xFechaFinal())+[1]!xSaldoInstanciaAcumulado(A81,"21","","","","GIREXP",[1]!xFechaFinal())</f>
        <v>1204800</v>
      </c>
      <c r="R81" s="130">
        <f t="shared" si="27"/>
        <v>0.97034410390188419</v>
      </c>
      <c r="S81" s="161">
        <f t="shared" si="28"/>
        <v>0.93096286039266107</v>
      </c>
    </row>
    <row r="82" spans="1:19" s="49" customFormat="1" ht="14.25">
      <c r="A82" s="121" t="s">
        <v>259</v>
      </c>
      <c r="B82" s="45">
        <v>2</v>
      </c>
      <c r="C82" s="46">
        <v>0</v>
      </c>
      <c r="D82" s="46">
        <v>4</v>
      </c>
      <c r="E82" s="47">
        <v>6</v>
      </c>
      <c r="F82" s="47">
        <v>5</v>
      </c>
      <c r="G82" s="47">
        <v>20</v>
      </c>
      <c r="H82" s="146" t="s">
        <v>116</v>
      </c>
      <c r="I82" s="160">
        <f>([1]!xSaldoInstanciaAcumulado(A82,"20","","","","PRESINI",[1]!xFechaFinal()))+([1]!xSaldoInstanciaAcumulado(A82,"20","","","","TSCPTO",[1]!xFechaFinal()))-([1]!xSaldoInstanciaAcumulado(A82,"20","","","","TSCCPTO",[1]!xFechaFinal()))+([1]!xSaldoInstanciaAcumulado(A82,"20","","","","ADIPTO",[1]!xFechaFinal()))-([1]!xSaldoInstanciaAcumulado(A82,"20","","","","REDPTO",[1]!xFechaFinal())) +([1]!xSaldoInstanciaAcumulado(A82,"21","","","","PRESINI",[1]!xFechaFinal()))+([1]!xSaldoInstanciaAcumulado(A82,"21","","","","TSCPTO",[1]!xFechaFinal()))-([1]!xSaldoInstanciaAcumulado(A82,"21","","","","TSCCPTO",[1]!xFechaFinal()))+([1]!xSaldoInstanciaAcumulado(A82,"21","","","","ADIPTO",[1]!xFechaFinal()))-([1]!xSaldoInstanciaAcumulado(A82,"21","","","","REDPTO",[1]!xFechaFinal()))</f>
        <v>3563225</v>
      </c>
      <c r="J82" s="129">
        <f>[1]!xSaldoInstanciaAcumMes(A82,"20","","","","DSPEXP",[1]!xFechaFinal())+[1]!xSaldoInstanciaAcumMes(A82,"21","","","","DSPEXP",[1]!xFechaFinal())</f>
        <v>172840</v>
      </c>
      <c r="K82" s="129">
        <f>[1]!xSaldoInstanciaAcumulado(A82,"20","","","","DSPEXP",[1]!xFechaFinal())+[1]!xSaldoInstanciaAcumulado(A82,"21","","","","DSPEXP",[1]!xFechaFinal())</f>
        <v>936065</v>
      </c>
      <c r="L82" s="129">
        <f>[1]!xSaldoInstanciaAcumMes(A82,"20","","","","CMPEXP",[1]!xFechaFinal())+[1]!xSaldoInstanciaAcumMes(A82,"21","","","","CMPEXP",[1]!xFechaFinal())</f>
        <v>172840</v>
      </c>
      <c r="M82" s="129">
        <f>[1]!xSaldoInstanciaAcumulado(A82,"20","","","","CMPEXP",[1]!xFechaFinal())+[1]!xSaldoInstanciaAcumulado(A82,"21","","","","CMPEXP",[1]!xFechaFinal())</f>
        <v>936065</v>
      </c>
      <c r="N82" s="129">
        <f>[1]!xSaldoInstanciaAcumMes(A82,"20","","","","ORGEXP",[1]!xFechaFinal())+[1]!xSaldoInstanciaAcumMes(A82,"21","","","","ORGEXP",[1]!xFechaFinal())</f>
        <v>174331</v>
      </c>
      <c r="O82" s="129">
        <f>[1]!xSaldoInstanciaAcumulado(A82,"20","","","","ORGEXP",[1]!xFechaFinal())+[1]!xSaldoInstanciaAcumulado(A82,"21","","","","ORGEXP",[1]!xFechaFinal())</f>
        <v>374331</v>
      </c>
      <c r="P82" s="129">
        <f>[1]!xSaldoInstanciaAcumMes(A82,"20","","","","GIREXP",[1]!xFechaFinal())+[1]!xSaldoInstanciaAcumMes(A82,"21","","","","GIREXP",[1]!xFechaFinal())</f>
        <v>173640</v>
      </c>
      <c r="Q82" s="129">
        <f>[1]!xSaldoInstanciaAcumulado(A82,"20","","","","GIREXP",[1]!xFechaFinal())+[1]!xSaldoInstanciaAcumulado(A82,"21","","","","GIREXP",[1]!xFechaFinal())</f>
        <v>373640</v>
      </c>
      <c r="R82" s="130">
        <f t="shared" si="27"/>
        <v>0.2627016256340815</v>
      </c>
      <c r="S82" s="161">
        <f t="shared" si="28"/>
        <v>0.10505398901276232</v>
      </c>
    </row>
    <row r="83" spans="1:19" s="49" customFormat="1" ht="14.25">
      <c r="A83" s="121" t="s">
        <v>260</v>
      </c>
      <c r="B83" s="45">
        <v>2</v>
      </c>
      <c r="C83" s="46">
        <v>0</v>
      </c>
      <c r="D83" s="46">
        <v>4</v>
      </c>
      <c r="E83" s="47">
        <v>6</v>
      </c>
      <c r="F83" s="47">
        <v>7</v>
      </c>
      <c r="G83" s="47">
        <v>20</v>
      </c>
      <c r="H83" s="146" t="s">
        <v>117</v>
      </c>
      <c r="I83" s="160">
        <f>([1]!xSaldoInstanciaAcumulado(A83,"20","","","","PRESINI",[1]!xFechaFinal()))+([1]!xSaldoInstanciaAcumulado(A83,"20","","","","TSCPTO",[1]!xFechaFinal()))-([1]!xSaldoInstanciaAcumulado(A83,"20","","","","TSCCPTO",[1]!xFechaFinal()))+([1]!xSaldoInstanciaAcumulado(A83,"20","","","","ADIPTO",[1]!xFechaFinal()))-([1]!xSaldoInstanciaAcumulado(A83,"20","","","","REDPTO",[1]!xFechaFinal())) +([1]!xSaldoInstanciaAcumulado(A83,"21","","","","PRESINI",[1]!xFechaFinal()))+([1]!xSaldoInstanciaAcumulado(A83,"21","","","","TSCPTO",[1]!xFechaFinal()))-([1]!xSaldoInstanciaAcumulado(A83,"21","","","","TSCCPTO",[1]!xFechaFinal()))+([1]!xSaldoInstanciaAcumulado(A83,"21","","","","ADIPTO",[1]!xFechaFinal()))-([1]!xSaldoInstanciaAcumulado(A83,"21","","","","REDPTO",[1]!xFechaFinal()))</f>
        <v>15039035</v>
      </c>
      <c r="J83" s="129">
        <f>[1]!xSaldoInstanciaAcumMes(A83,"20","","","","DSPEXP",[1]!xFechaFinal())+[1]!xSaldoInstanciaAcumMes(A83,"21","","","","DSPEXP",[1]!xFechaFinal())</f>
        <v>493600</v>
      </c>
      <c r="K83" s="129">
        <f>[1]!xSaldoInstanciaAcumulado(A83,"20","","","","DSPEXP",[1]!xFechaFinal())+[1]!xSaldoInstanciaAcumulado(A83,"21","","","","DSPEXP",[1]!xFechaFinal())</f>
        <v>1732635</v>
      </c>
      <c r="L83" s="129">
        <f>[1]!xSaldoInstanciaAcumMes(A83,"20","","","","CMPEXP",[1]!xFechaFinal())+[1]!xSaldoInstanciaAcumMes(A83,"21","","","","CMPEXP",[1]!xFechaFinal())</f>
        <v>493600</v>
      </c>
      <c r="M83" s="129">
        <f>[1]!xSaldoInstanciaAcumulado(A83,"20","","","","CMPEXP",[1]!xFechaFinal())+[1]!xSaldoInstanciaAcumulado(A83,"21","","","","CMPEXP",[1]!xFechaFinal())</f>
        <v>1732635</v>
      </c>
      <c r="N83" s="129">
        <f>[1]!xSaldoInstanciaAcumMes(A83,"20","","","","ORGEXP",[1]!xFechaFinal())+[1]!xSaldoInstanciaAcumMes(A83,"21","","","","ORGEXP",[1]!xFechaFinal())</f>
        <v>500374</v>
      </c>
      <c r="O83" s="129">
        <f>[1]!xSaldoInstanciaAcumulado(A83,"20","","","","ORGEXP",[1]!xFechaFinal())+[1]!xSaldoInstanciaAcumulado(A83,"21","","","","ORGEXP",[1]!xFechaFinal())</f>
        <v>1700374</v>
      </c>
      <c r="P83" s="129">
        <f>[1]!xSaldoInstanciaAcumMes(A83,"20","","","","GIREXP",[1]!xFechaFinal())+[1]!xSaldoInstanciaAcumMes(A83,"21","","","","GIREXP",[1]!xFechaFinal())</f>
        <v>498400</v>
      </c>
      <c r="Q83" s="129">
        <f>[1]!xSaldoInstanciaAcumulado(A83,"20","","","","GIREXP",[1]!xFechaFinal())+[1]!xSaldoInstanciaAcumulado(A83,"21","","","","GIREXP",[1]!xFechaFinal())</f>
        <v>1698400</v>
      </c>
      <c r="R83" s="130">
        <f t="shared" si="27"/>
        <v>0.11520918729160481</v>
      </c>
      <c r="S83" s="161">
        <f t="shared" si="28"/>
        <v>0.11306403635605609</v>
      </c>
    </row>
    <row r="84" spans="1:19" s="49" customFormat="1" ht="14.25">
      <c r="A84" s="121" t="s">
        <v>261</v>
      </c>
      <c r="B84" s="45">
        <v>2</v>
      </c>
      <c r="C84" s="46">
        <v>0</v>
      </c>
      <c r="D84" s="46">
        <v>4</v>
      </c>
      <c r="E84" s="47">
        <v>6</v>
      </c>
      <c r="F84" s="47">
        <v>8</v>
      </c>
      <c r="G84" s="47">
        <v>20</v>
      </c>
      <c r="H84" s="146" t="s">
        <v>118</v>
      </c>
      <c r="I84" s="160">
        <f>([1]!xSaldoInstanciaAcumulado(A84,"20","","","","PRESINI",[1]!xFechaFinal()))+([1]!xSaldoInstanciaAcumulado(A84,"20","","","","TSCPTO",[1]!xFechaFinal()))-([1]!xSaldoInstanciaAcumulado(A84,"20","","","","TSCCPTO",[1]!xFechaFinal()))+([1]!xSaldoInstanciaAcumulado(A84,"20","","","","ADIPTO",[1]!xFechaFinal()))-([1]!xSaldoInstanciaAcumulado(A84,"20","","","","REDPTO",[1]!xFechaFinal())) +([1]!xSaldoInstanciaAcumulado(A84,"21","","","","PRESINI",[1]!xFechaFinal()))+([1]!xSaldoInstanciaAcumulado(A84,"21","","","","TSCPTO",[1]!xFechaFinal()))-([1]!xSaldoInstanciaAcumulado(A84,"21","","","","TSCCPTO",[1]!xFechaFinal()))+([1]!xSaldoInstanciaAcumulado(A84,"21","","","","ADIPTO",[1]!xFechaFinal()))-([1]!xSaldoInstanciaAcumulado(A84,"21","","","","REDPTO",[1]!xFechaFinal()))</f>
        <v>5660134</v>
      </c>
      <c r="J84" s="129">
        <f>[1]!xSaldoInstanciaAcumMes(A84,"20","","","","DSPEXP",[1]!xFechaFinal())+[1]!xSaldoInstanciaAcumMes(A84,"21","","","","DSPEXP",[1]!xFechaFinal())</f>
        <v>-148720</v>
      </c>
      <c r="K84" s="129">
        <f>[1]!xSaldoInstanciaAcumulado(A84,"20","","","","DSPEXP",[1]!xFechaFinal())+[1]!xSaldoInstanciaAcumulado(A84,"21","","","","DSPEXP",[1]!xFechaFinal())</f>
        <v>1885241</v>
      </c>
      <c r="L84" s="129">
        <f>[1]!xSaldoInstanciaAcumMes(A84,"20","","","","CMPEXP",[1]!xFechaFinal())+[1]!xSaldoInstanciaAcumMes(A84,"21","","","","CMPEXP",[1]!xFechaFinal())</f>
        <v>0</v>
      </c>
      <c r="M84" s="129">
        <f>[1]!xSaldoInstanciaAcumulado(A84,"20","","","","CMPEXP",[1]!xFechaFinal())+[1]!xSaldoInstanciaAcumulado(A84,"21","","","","CMPEXP",[1]!xFechaFinal())</f>
        <v>1885241</v>
      </c>
      <c r="N84" s="129">
        <f>[1]!xSaldoInstanciaAcumMes(A84,"20","","","","ORGEXP",[1]!xFechaFinal())+[1]!xSaldoInstanciaAcumMes(A84,"21","","","","ORGEXP",[1]!xFechaFinal())</f>
        <v>0</v>
      </c>
      <c r="O84" s="129">
        <f>[1]!xSaldoInstanciaAcumulado(A84,"20","","","","ORGEXP",[1]!xFechaFinal())+[1]!xSaldoInstanciaAcumulado(A84,"21","","","","ORGEXP",[1]!xFechaFinal())</f>
        <v>0</v>
      </c>
      <c r="P84" s="129">
        <f>[1]!xSaldoInstanciaAcumMes(A84,"20","","","","GIREXP",[1]!xFechaFinal())+[1]!xSaldoInstanciaAcumMes(A84,"21","","","","GIREXP",[1]!xFechaFinal())</f>
        <v>0</v>
      </c>
      <c r="Q84" s="129">
        <f>[1]!xSaldoInstanciaAcumulado(A84,"20","","","","GIREXP",[1]!xFechaFinal())+[1]!xSaldoInstanciaAcumulado(A84,"21","","","","GIREXP",[1]!xFechaFinal())</f>
        <v>0</v>
      </c>
      <c r="R84" s="130">
        <f t="shared" si="27"/>
        <v>0.3330735632760638</v>
      </c>
      <c r="S84" s="161">
        <f t="shared" si="28"/>
        <v>0</v>
      </c>
    </row>
    <row r="85" spans="1:19" s="44" customFormat="1" ht="14.25">
      <c r="A85" s="120" t="s">
        <v>174</v>
      </c>
      <c r="B85" s="41">
        <v>2</v>
      </c>
      <c r="C85" s="42">
        <v>0</v>
      </c>
      <c r="D85" s="42">
        <v>4</v>
      </c>
      <c r="E85" s="50">
        <v>7</v>
      </c>
      <c r="F85" s="43"/>
      <c r="G85" s="43"/>
      <c r="H85" s="145" t="s">
        <v>119</v>
      </c>
      <c r="I85" s="127">
        <f>SUM(I86:I87)</f>
        <v>144081944</v>
      </c>
      <c r="J85" s="127">
        <f t="shared" ref="J85:Q85" si="30">SUM(J86:J87)</f>
        <v>0</v>
      </c>
      <c r="K85" s="127">
        <f t="shared" si="30"/>
        <v>14606711</v>
      </c>
      <c r="L85" s="127">
        <f t="shared" si="30"/>
        <v>0</v>
      </c>
      <c r="M85" s="127">
        <f t="shared" si="30"/>
        <v>14606711</v>
      </c>
      <c r="N85" s="127">
        <f t="shared" si="30"/>
        <v>272574</v>
      </c>
      <c r="O85" s="127">
        <f t="shared" si="30"/>
        <v>1833694</v>
      </c>
      <c r="P85" s="127">
        <f t="shared" si="30"/>
        <v>568038</v>
      </c>
      <c r="Q85" s="127">
        <f t="shared" si="30"/>
        <v>1568038</v>
      </c>
      <c r="R85" s="135">
        <f t="shared" si="27"/>
        <v>0.10137780345329044</v>
      </c>
      <c r="S85" s="135">
        <f t="shared" si="28"/>
        <v>1.2726743886798196E-2</v>
      </c>
    </row>
    <row r="86" spans="1:19" s="49" customFormat="1" ht="14.25">
      <c r="A86" s="121" t="s">
        <v>262</v>
      </c>
      <c r="B86" s="45">
        <v>2</v>
      </c>
      <c r="C86" s="46">
        <v>0</v>
      </c>
      <c r="D86" s="46">
        <v>4</v>
      </c>
      <c r="E86" s="47">
        <v>7</v>
      </c>
      <c r="F86" s="47">
        <v>5</v>
      </c>
      <c r="G86" s="47">
        <v>20</v>
      </c>
      <c r="H86" s="146" t="s">
        <v>120</v>
      </c>
      <c r="I86" s="160">
        <f>([1]!xSaldoInstanciaAcumulado(A86,"20","","","","PRESINI",[1]!xFechaFinal()))+([1]!xSaldoInstanciaAcumulado(A86,"20","","","","TSCPTO",[1]!xFechaFinal()))-([1]!xSaldoInstanciaAcumulado(A86,"20","","","","TSCCPTO",[1]!xFechaFinal()))+([1]!xSaldoInstanciaAcumulado(A86,"20","","","","ADIPTO",[1]!xFechaFinal()))-([1]!xSaldoInstanciaAcumulado(A86,"20","","","","REDPTO",[1]!xFechaFinal())) +([1]!xSaldoInstanciaAcumulado(A86,"21","","","","PRESINI",[1]!xFechaFinal()))+([1]!xSaldoInstanciaAcumulado(A86,"21","","","","TSCPTO",[1]!xFechaFinal()))-([1]!xSaldoInstanciaAcumulado(A86,"21","","","","TSCCPTO",[1]!xFechaFinal()))+([1]!xSaldoInstanciaAcumulado(A86,"21","","","","ADIPTO",[1]!xFechaFinal()))-([1]!xSaldoInstanciaAcumulado(A86,"21","","","","REDPTO",[1]!xFechaFinal()))</f>
        <v>20911824</v>
      </c>
      <c r="J86" s="129">
        <f>[1]!xSaldoInstanciaAcumMes(A86,"20","","","","DSPEXP",[1]!xFechaFinal())+[1]!xSaldoInstanciaAcumMes(A86,"21","","","","DSPEXP",[1]!xFechaFinal())</f>
        <v>0</v>
      </c>
      <c r="K86" s="129">
        <f>[1]!xSaldoInstanciaAcumulado(A86,"20","","","","DSPEXP",[1]!xFechaFinal())+[1]!xSaldoInstanciaAcumulado(A86,"21","","","","DSPEXP",[1]!xFechaFinal())</f>
        <v>125471</v>
      </c>
      <c r="L86" s="129">
        <f>[1]!xSaldoInstanciaAcumMes(A86,"20","","","","CMPEXP",[1]!xFechaFinal())+[1]!xSaldoInstanciaAcumMes(A86,"21","","","","CMPEXP",[1]!xFechaFinal())</f>
        <v>0</v>
      </c>
      <c r="M86" s="129">
        <f>[1]!xSaldoInstanciaAcumulado(A86,"20","","","","CMPEXP",[1]!xFechaFinal())+[1]!xSaldoInstanciaAcumulado(A86,"21","","","","CMPEXP",[1]!xFechaFinal())</f>
        <v>125471</v>
      </c>
      <c r="N86" s="129">
        <f>[1]!xSaldoInstanciaAcumMes(A86,"20","","","","ORGEXP",[1]!xFechaFinal())+[1]!xSaldoInstanciaAcumMes(A86,"21","","","","ORGEXP",[1]!xFechaFinal())</f>
        <v>1107</v>
      </c>
      <c r="O86" s="129">
        <f>[1]!xSaldoInstanciaAcumulado(A86,"20","","","","ORGEXP",[1]!xFechaFinal())+[1]!xSaldoInstanciaAcumulado(A86,"21","","","","ORGEXP",[1]!xFechaFinal())</f>
        <v>1107</v>
      </c>
      <c r="P86" s="129">
        <f>[1]!xSaldoInstanciaAcumMes(A86,"20","","","","GIREXP",[1]!xFechaFinal())+[1]!xSaldoInstanciaAcumMes(A86,"21","","","","GIREXP",[1]!xFechaFinal())</f>
        <v>1107</v>
      </c>
      <c r="Q86" s="129">
        <f>[1]!xSaldoInstanciaAcumulado(A86,"20","","","","GIREXP",[1]!xFechaFinal())+[1]!xSaldoInstanciaAcumulado(A86,"21","","","","GIREXP",[1]!xFechaFinal())</f>
        <v>1107</v>
      </c>
      <c r="R86" s="130">
        <f t="shared" si="27"/>
        <v>6.0000026779108316E-3</v>
      </c>
      <c r="S86" s="161">
        <f t="shared" si="28"/>
        <v>5.2936558762162498E-5</v>
      </c>
    </row>
    <row r="87" spans="1:19" s="49" customFormat="1" ht="14.25">
      <c r="A87" s="121" t="s">
        <v>263</v>
      </c>
      <c r="B87" s="45">
        <v>2</v>
      </c>
      <c r="C87" s="46">
        <v>0</v>
      </c>
      <c r="D87" s="46">
        <v>4</v>
      </c>
      <c r="E87" s="47">
        <v>7</v>
      </c>
      <c r="F87" s="47">
        <v>6</v>
      </c>
      <c r="G87" s="47">
        <v>20</v>
      </c>
      <c r="H87" s="146" t="s">
        <v>121</v>
      </c>
      <c r="I87" s="160">
        <f>([1]!xSaldoInstanciaAcumulado(A87,"20","","","","PRESINI",[1]!xFechaFinal()))+([1]!xSaldoInstanciaAcumulado(A87,"20","","","","TSCPTO",[1]!xFechaFinal()))-([1]!xSaldoInstanciaAcumulado(A87,"20","","","","TSCCPTO",[1]!xFechaFinal()))+([1]!xSaldoInstanciaAcumulado(A87,"20","","","","ADIPTO",[1]!xFechaFinal()))-([1]!xSaldoInstanciaAcumulado(A87,"20","","","","REDPTO",[1]!xFechaFinal())) +([1]!xSaldoInstanciaAcumulado(A87,"21","","","","PRESINI",[1]!xFechaFinal()))+([1]!xSaldoInstanciaAcumulado(A87,"21","","","","TSCPTO",[1]!xFechaFinal()))-([1]!xSaldoInstanciaAcumulado(A87,"21","","","","TSCCPTO",[1]!xFechaFinal()))+([1]!xSaldoInstanciaAcumulado(A87,"21","","","","ADIPTO",[1]!xFechaFinal()))-([1]!xSaldoInstanciaAcumulado(A87,"21","","","","REDPTO",[1]!xFechaFinal()))</f>
        <v>123170120</v>
      </c>
      <c r="J87" s="129">
        <f>[1]!xSaldoInstanciaAcumMes(A87,"20","","","","DSPEXP",[1]!xFechaFinal())+[1]!xSaldoInstanciaAcumMes(A87,"21","","","","DSPEXP",[1]!xFechaFinal())</f>
        <v>0</v>
      </c>
      <c r="K87" s="129">
        <f>[1]!xSaldoInstanciaAcumulado(A87,"20","","","","DSPEXP",[1]!xFechaFinal())+[1]!xSaldoInstanciaAcumulado(A87,"21","","","","DSPEXP",[1]!xFechaFinal())</f>
        <v>14481240</v>
      </c>
      <c r="L87" s="129">
        <f>[1]!xSaldoInstanciaAcumMes(A87,"20","","","","CMPEXP",[1]!xFechaFinal())+[1]!xSaldoInstanciaAcumMes(A87,"21","","","","CMPEXP",[1]!xFechaFinal())</f>
        <v>0</v>
      </c>
      <c r="M87" s="129">
        <f>[1]!xSaldoInstanciaAcumulado(A87,"20","","","","CMPEXP",[1]!xFechaFinal())+[1]!xSaldoInstanciaAcumulado(A87,"21","","","","CMPEXP",[1]!xFechaFinal())</f>
        <v>14481240</v>
      </c>
      <c r="N87" s="129">
        <f>[1]!xSaldoInstanciaAcumMes(A87,"20","","","","ORGEXP",[1]!xFechaFinal())+[1]!xSaldoInstanciaAcumMes(A87,"21","","","","ORGEXP",[1]!xFechaFinal())</f>
        <v>271467</v>
      </c>
      <c r="O87" s="129">
        <f>[1]!xSaldoInstanciaAcumulado(A87,"20","","","","ORGEXP",[1]!xFechaFinal())+[1]!xSaldoInstanciaAcumulado(A87,"21","","","","ORGEXP",[1]!xFechaFinal())</f>
        <v>1832587</v>
      </c>
      <c r="P87" s="129">
        <f>[1]!xSaldoInstanciaAcumMes(A87,"20","","","","GIREXP",[1]!xFechaFinal())+[1]!xSaldoInstanciaAcumMes(A87,"21","","","","GIREXP",[1]!xFechaFinal())</f>
        <v>566931</v>
      </c>
      <c r="Q87" s="129">
        <f>[1]!xSaldoInstanciaAcumulado(A87,"20","","","","GIREXP",[1]!xFechaFinal())+[1]!xSaldoInstanciaAcumulado(A87,"21","","","","GIREXP",[1]!xFechaFinal())</f>
        <v>1566931</v>
      </c>
      <c r="R87" s="130">
        <f t="shared" si="27"/>
        <v>0.11757104726373571</v>
      </c>
      <c r="S87" s="161">
        <f t="shared" si="28"/>
        <v>1.4878503000565396E-2</v>
      </c>
    </row>
    <row r="88" spans="1:19" s="44" customFormat="1" ht="14.25">
      <c r="A88" s="120" t="s">
        <v>175</v>
      </c>
      <c r="B88" s="41">
        <v>2</v>
      </c>
      <c r="C88" s="42">
        <v>0</v>
      </c>
      <c r="D88" s="42">
        <v>4</v>
      </c>
      <c r="E88" s="50">
        <v>8</v>
      </c>
      <c r="F88" s="43"/>
      <c r="G88" s="43"/>
      <c r="H88" s="145" t="s">
        <v>122</v>
      </c>
      <c r="I88" s="127">
        <f t="shared" ref="I88:Q88" si="31">SUM(I89:I93)</f>
        <v>548168624</v>
      </c>
      <c r="J88" s="127">
        <f t="shared" si="31"/>
        <v>0</v>
      </c>
      <c r="K88" s="127">
        <f t="shared" si="31"/>
        <v>546505716</v>
      </c>
      <c r="L88" s="127">
        <f t="shared" si="31"/>
        <v>0</v>
      </c>
      <c r="M88" s="127">
        <f t="shared" si="31"/>
        <v>522817275</v>
      </c>
      <c r="N88" s="127">
        <f t="shared" si="31"/>
        <v>44581892.759999998</v>
      </c>
      <c r="O88" s="127">
        <f t="shared" si="31"/>
        <v>86035057.819999993</v>
      </c>
      <c r="P88" s="127">
        <f t="shared" si="31"/>
        <v>44405189.759999998</v>
      </c>
      <c r="Q88" s="127">
        <f t="shared" si="31"/>
        <v>85858354.819999993</v>
      </c>
      <c r="R88" s="135">
        <f t="shared" si="27"/>
        <v>0.95375264491606515</v>
      </c>
      <c r="S88" s="135">
        <f t="shared" si="28"/>
        <v>0.15694998592257989</v>
      </c>
    </row>
    <row r="89" spans="1:19" s="49" customFormat="1" ht="14.25">
      <c r="A89" s="121" t="s">
        <v>264</v>
      </c>
      <c r="B89" s="45">
        <v>2</v>
      </c>
      <c r="C89" s="46">
        <v>0</v>
      </c>
      <c r="D89" s="46">
        <v>4</v>
      </c>
      <c r="E89" s="47">
        <v>8</v>
      </c>
      <c r="F89" s="47">
        <v>1</v>
      </c>
      <c r="G89" s="47">
        <v>20</v>
      </c>
      <c r="H89" s="146" t="s">
        <v>123</v>
      </c>
      <c r="I89" s="160">
        <f>([1]!xSaldoInstanciaAcumulado(A89,"20","","","","PRESINI",[1]!xFechaFinal()))+([1]!xSaldoInstanciaAcumulado(A89,"20","","","","TSCPTO",[1]!xFechaFinal()))-([1]!xSaldoInstanciaAcumulado(A89,"20","","","","TSCCPTO",[1]!xFechaFinal()))+([1]!xSaldoInstanciaAcumulado(A89,"20","","","","ADIPTO",[1]!xFechaFinal()))-([1]!xSaldoInstanciaAcumulado(A89,"20","","","","REDPTO",[1]!xFechaFinal())) +([1]!xSaldoInstanciaAcumulado(A89,"21","","","","PRESINI",[1]!xFechaFinal()))+([1]!xSaldoInstanciaAcumulado(A89,"21","","","","TSCPTO",[1]!xFechaFinal()))-([1]!xSaldoInstanciaAcumulado(A89,"21","","","","TSCCPTO",[1]!xFechaFinal()))+([1]!xSaldoInstanciaAcumulado(A89,"21","","","","ADIPTO",[1]!xFechaFinal()))-([1]!xSaldoInstanciaAcumulado(A89,"21","","","","REDPTO",[1]!xFechaFinal()))</f>
        <v>50188379</v>
      </c>
      <c r="J89" s="129">
        <f>[1]!xSaldoInstanciaAcumMes(A89,"20","","","","DSPEXP",[1]!xFechaFinal())+[1]!xSaldoInstanciaAcumMes(A89,"21","","","","DSPEXP",[1]!xFechaFinal())</f>
        <v>0</v>
      </c>
      <c r="K89" s="129">
        <f>[1]!xSaldoInstanciaAcumulado(A89,"20","","","","DSPEXP",[1]!xFechaFinal())+[1]!xSaldoInstanciaAcumulado(A89,"21","","","","DSPEXP",[1]!xFechaFinal())</f>
        <v>50188379</v>
      </c>
      <c r="L89" s="129">
        <f>[1]!xSaldoInstanciaAcumMes(A89,"20","","","","CMPEXP",[1]!xFechaFinal())+[1]!xSaldoInstanciaAcumMes(A89,"21","","","","CMPEXP",[1]!xFechaFinal())</f>
        <v>0</v>
      </c>
      <c r="M89" s="129">
        <f>[1]!xSaldoInstanciaAcumulado(A89,"20","","","","CMPEXP",[1]!xFechaFinal())+[1]!xSaldoInstanciaAcumulado(A89,"21","","","","CMPEXP",[1]!xFechaFinal())</f>
        <v>50188379</v>
      </c>
      <c r="N89" s="129">
        <f>[1]!xSaldoInstanciaAcumMes(A89,"20","","","","ORGEXP",[1]!xFechaFinal())+[1]!xSaldoInstanciaAcumMes(A89,"21","","","","ORGEXP",[1]!xFechaFinal())</f>
        <v>1753325</v>
      </c>
      <c r="O89" s="129">
        <f>[1]!xSaldoInstanciaAcumulado(A89,"20","","","","ORGEXP",[1]!xFechaFinal())+[1]!xSaldoInstanciaAcumulado(A89,"21","","","","ORGEXP",[1]!xFechaFinal())</f>
        <v>2107325</v>
      </c>
      <c r="P89" s="129">
        <f>[1]!xSaldoInstanciaAcumMes(A89,"20","","","","GIREXP",[1]!xFechaFinal())+[1]!xSaldoInstanciaAcumMes(A89,"21","","","","GIREXP",[1]!xFechaFinal())</f>
        <v>1746345</v>
      </c>
      <c r="Q89" s="129">
        <f>[1]!xSaldoInstanciaAcumulado(A89,"20","","","","GIREXP",[1]!xFechaFinal())+[1]!xSaldoInstanciaAcumulado(A89,"21","","","","GIREXP",[1]!xFechaFinal())</f>
        <v>2100345</v>
      </c>
      <c r="R89" s="130">
        <f t="shared" si="27"/>
        <v>1</v>
      </c>
      <c r="S89" s="161">
        <f t="shared" si="28"/>
        <v>4.1988305699213753E-2</v>
      </c>
    </row>
    <row r="90" spans="1:19" s="49" customFormat="1" ht="14.25">
      <c r="A90" s="121" t="s">
        <v>265</v>
      </c>
      <c r="B90" s="45">
        <v>2</v>
      </c>
      <c r="C90" s="46">
        <v>0</v>
      </c>
      <c r="D90" s="46">
        <v>4</v>
      </c>
      <c r="E90" s="47">
        <v>8</v>
      </c>
      <c r="F90" s="47">
        <v>2</v>
      </c>
      <c r="G90" s="47">
        <v>20</v>
      </c>
      <c r="H90" s="146" t="s">
        <v>124</v>
      </c>
      <c r="I90" s="160">
        <f>([1]!xSaldoInstanciaAcumulado(A90,"20","","","","PRESINI",[1]!xFechaFinal()))+([1]!xSaldoInstanciaAcumulado(A90,"20","","","","TSCPTO",[1]!xFechaFinal()))-([1]!xSaldoInstanciaAcumulado(A90,"20","","","","TSCCPTO",[1]!xFechaFinal()))+([1]!xSaldoInstanciaAcumulado(A90,"20","","","","ADIPTO",[1]!xFechaFinal()))-([1]!xSaldoInstanciaAcumulado(A90,"20","","","","REDPTO",[1]!xFechaFinal())) +([1]!xSaldoInstanciaAcumulado(A90,"21","","","","PRESINI",[1]!xFechaFinal()))+([1]!xSaldoInstanciaAcumulado(A90,"21","","","","TSCPTO",[1]!xFechaFinal()))-([1]!xSaldoInstanciaAcumulado(A90,"21","","","","TSCCPTO",[1]!xFechaFinal()))+([1]!xSaldoInstanciaAcumulado(A90,"21","","","","ADIPTO",[1]!xFechaFinal()))-([1]!xSaldoInstanciaAcumulado(A90,"21","","","","REDPTO",[1]!xFechaFinal()))</f>
        <v>356895136</v>
      </c>
      <c r="J90" s="129">
        <f>[1]!xSaldoInstanciaAcumMes(A90,"20","","","","DSPEXP",[1]!xFechaFinal())+[1]!xSaldoInstanciaAcumMes(A90,"21","","","","DSPEXP",[1]!xFechaFinal())</f>
        <v>0</v>
      </c>
      <c r="K90" s="129">
        <f>[1]!xSaldoInstanciaAcumulado(A90,"20","","","","DSPEXP",[1]!xFechaFinal())+[1]!xSaldoInstanciaAcumulado(A90,"21","","","","DSPEXP",[1]!xFechaFinal())</f>
        <v>356895136</v>
      </c>
      <c r="L90" s="129">
        <f>[1]!xSaldoInstanciaAcumMes(A90,"20","","","","CMPEXP",[1]!xFechaFinal())+[1]!xSaldoInstanciaAcumMes(A90,"21","","","","CMPEXP",[1]!xFechaFinal())</f>
        <v>0</v>
      </c>
      <c r="M90" s="129">
        <f>[1]!xSaldoInstanciaAcumulado(A90,"20","","","","CMPEXP",[1]!xFechaFinal())+[1]!xSaldoInstanciaAcumulado(A90,"21","","","","CMPEXP",[1]!xFechaFinal())</f>
        <v>356895136</v>
      </c>
      <c r="N90" s="129">
        <f>[1]!xSaldoInstanciaAcumMes(A90,"20","","","","ORGEXP",[1]!xFechaFinal())+[1]!xSaldoInstanciaAcumMes(A90,"21","","","","ORGEXP",[1]!xFechaFinal())</f>
        <v>35882692</v>
      </c>
      <c r="O90" s="129">
        <f>[1]!xSaldoInstanciaAcumulado(A90,"20","","","","ORGEXP",[1]!xFechaFinal())+[1]!xSaldoInstanciaAcumulado(A90,"21","","","","ORGEXP",[1]!xFechaFinal())</f>
        <v>70984333</v>
      </c>
      <c r="P90" s="129">
        <f>[1]!xSaldoInstanciaAcumMes(A90,"20","","","","GIREXP",[1]!xFechaFinal())+[1]!xSaldoInstanciaAcumMes(A90,"21","","","","GIREXP",[1]!xFechaFinal())</f>
        <v>35740292</v>
      </c>
      <c r="Q90" s="129">
        <f>[1]!xSaldoInstanciaAcumulado(A90,"20","","","","GIREXP",[1]!xFechaFinal())+[1]!xSaldoInstanciaAcumulado(A90,"21","","","","GIREXP",[1]!xFechaFinal())</f>
        <v>70841933</v>
      </c>
      <c r="R90" s="130">
        <f t="shared" si="27"/>
        <v>1</v>
      </c>
      <c r="S90" s="161">
        <f t="shared" si="28"/>
        <v>0.19889408915900719</v>
      </c>
    </row>
    <row r="91" spans="1:19" s="49" customFormat="1" ht="14.25">
      <c r="A91" s="121" t="s">
        <v>266</v>
      </c>
      <c r="B91" s="45">
        <v>2</v>
      </c>
      <c r="C91" s="46">
        <v>0</v>
      </c>
      <c r="D91" s="46"/>
      <c r="E91" s="47">
        <v>8</v>
      </c>
      <c r="F91" s="47">
        <v>3</v>
      </c>
      <c r="G91" s="47">
        <v>20</v>
      </c>
      <c r="H91" s="146" t="s">
        <v>125</v>
      </c>
      <c r="I91" s="160">
        <f>([1]!xSaldoInstanciaAcumulado(A91,"20","","","","PRESINI",[1]!xFechaFinal()))+([1]!xSaldoInstanciaAcumulado(A91,"20","","","","TSCPTO",[1]!xFechaFinal()))-([1]!xSaldoInstanciaAcumulado(A91,"20","","","","TSCCPTO",[1]!xFechaFinal()))+([1]!xSaldoInstanciaAcumulado(A91,"20","","","","ADIPTO",[1]!xFechaFinal()))-([1]!xSaldoInstanciaAcumulado(A91,"20","","","","REDPTO",[1]!xFechaFinal())) +([1]!xSaldoInstanciaAcumulado(A91,"21","","","","PRESINI",[1]!xFechaFinal()))+([1]!xSaldoInstanciaAcumulado(A91,"21","","","","TSCPTO",[1]!xFechaFinal()))-([1]!xSaldoInstanciaAcumulado(A91,"21","","","","TSCCPTO",[1]!xFechaFinal()))+([1]!xSaldoInstanciaAcumulado(A91,"21","","","","ADIPTO",[1]!xFechaFinal()))-([1]!xSaldoInstanciaAcumulado(A91,"21","","","","REDPTO",[1]!xFechaFinal()))</f>
        <v>1672946</v>
      </c>
      <c r="J91" s="129">
        <f>[1]!xSaldoInstanciaAcumMes(A91,"20","","","","DSPEXP",[1]!xFechaFinal())+[1]!xSaldoInstanciaAcumMes(A91,"21","","","","DSPEXP",[1]!xFechaFinal())</f>
        <v>0</v>
      </c>
      <c r="K91" s="129">
        <f>[1]!xSaldoInstanciaAcumulado(A91,"20","","","","DSPEXP",[1]!xFechaFinal())+[1]!xSaldoInstanciaAcumulado(A91,"21","","","","DSPEXP",[1]!xFechaFinal())</f>
        <v>10038</v>
      </c>
      <c r="L91" s="129">
        <f>[1]!xSaldoInstanciaAcumMes(A91,"20","","","","CMPEXP",[1]!xFechaFinal())+[1]!xSaldoInstanciaAcumMes(A91,"21","","","","CMPEXP",[1]!xFechaFinal())</f>
        <v>0</v>
      </c>
      <c r="M91" s="129">
        <f>[1]!xSaldoInstanciaAcumulado(A91,"20","","","","CMPEXP",[1]!xFechaFinal())+[1]!xSaldoInstanciaAcumulado(A91,"21","","","","CMPEXP",[1]!xFechaFinal())</f>
        <v>10038</v>
      </c>
      <c r="N91" s="129">
        <f>[1]!xSaldoInstanciaAcumMes(A91,"20","","","","ORGEXP",[1]!xFechaFinal())+[1]!xSaldoInstanciaAcumMes(A91,"21","","","","ORGEXP",[1]!xFechaFinal())</f>
        <v>0</v>
      </c>
      <c r="O91" s="129">
        <f>[1]!xSaldoInstanciaAcumulado(A91,"20","","","","ORGEXP",[1]!xFechaFinal())+[1]!xSaldoInstanciaAcumulado(A91,"21","","","","ORGEXP",[1]!xFechaFinal())</f>
        <v>0</v>
      </c>
      <c r="P91" s="129">
        <f>[1]!xSaldoInstanciaAcumMes(A91,"20","","","","GIREXP",[1]!xFechaFinal())+[1]!xSaldoInstanciaAcumMes(A91,"21","","","","GIREXP",[1]!xFechaFinal())</f>
        <v>0</v>
      </c>
      <c r="Q91" s="129">
        <f>[1]!xSaldoInstanciaAcumulado(A91,"20","","","","GIREXP",[1]!xFechaFinal())+[1]!xSaldoInstanciaAcumulado(A91,"21","","","","GIREXP",[1]!xFechaFinal())</f>
        <v>0</v>
      </c>
      <c r="R91" s="130">
        <f t="shared" si="27"/>
        <v>6.0001936703276736E-3</v>
      </c>
      <c r="S91" s="161">
        <f t="shared" si="28"/>
        <v>0</v>
      </c>
    </row>
    <row r="92" spans="1:19" s="49" customFormat="1" ht="14.25">
      <c r="A92" s="121" t="s">
        <v>267</v>
      </c>
      <c r="B92" s="45">
        <v>2</v>
      </c>
      <c r="C92" s="46">
        <v>0</v>
      </c>
      <c r="D92" s="46">
        <v>4</v>
      </c>
      <c r="E92" s="47">
        <v>8</v>
      </c>
      <c r="F92" s="47">
        <v>5</v>
      </c>
      <c r="G92" s="47">
        <v>20</v>
      </c>
      <c r="H92" s="146" t="s">
        <v>126</v>
      </c>
      <c r="I92" s="160">
        <f>([1]!xSaldoInstanciaAcumulado(A92,"20","","","","PRESINI",[1]!xFechaFinal()))+([1]!xSaldoInstanciaAcumulado(A92,"20","","","","TSCPTO",[1]!xFechaFinal()))-([1]!xSaldoInstanciaAcumulado(A92,"20","","","","TSCCPTO",[1]!xFechaFinal()))+([1]!xSaldoInstanciaAcumulado(A92,"20","","","","ADIPTO",[1]!xFechaFinal()))-([1]!xSaldoInstanciaAcumulado(A92,"20","","","","REDPTO",[1]!xFechaFinal())) +([1]!xSaldoInstanciaAcumulado(A92,"21","","","","PRESINI",[1]!xFechaFinal()))+([1]!xSaldoInstanciaAcumulado(A92,"21","","","","TSCPTO",[1]!xFechaFinal()))-([1]!xSaldoInstanciaAcumulado(A92,"21","","","","TSCCPTO",[1]!xFechaFinal()))+([1]!xSaldoInstanciaAcumulado(A92,"21","","","","ADIPTO",[1]!xFechaFinal()))-([1]!xSaldoInstanciaAcumulado(A92,"21","","","","REDPTO",[1]!xFechaFinal()))</f>
        <v>50188379</v>
      </c>
      <c r="J92" s="129">
        <f>[1]!xSaldoInstanciaAcumMes(A92,"20","","","","DSPEXP",[1]!xFechaFinal())+[1]!xSaldoInstanciaAcumMes(A92,"21","","","","DSPEXP",[1]!xFechaFinal())</f>
        <v>0</v>
      </c>
      <c r="K92" s="129">
        <f>[1]!xSaldoInstanciaAcumulado(A92,"20","","","","DSPEXP",[1]!xFechaFinal())+[1]!xSaldoInstanciaAcumulado(A92,"21","","","","DSPEXP",[1]!xFechaFinal())</f>
        <v>50188379</v>
      </c>
      <c r="L92" s="129">
        <f>[1]!xSaldoInstanciaAcumMes(A92,"20","","","","CMPEXP",[1]!xFechaFinal())+[1]!xSaldoInstanciaAcumMes(A92,"21","","","","CMPEXP",[1]!xFechaFinal())</f>
        <v>0</v>
      </c>
      <c r="M92" s="129">
        <f>[1]!xSaldoInstanciaAcumulado(A92,"20","","","","CMPEXP",[1]!xFechaFinal())+[1]!xSaldoInstanciaAcumulado(A92,"21","","","","CMPEXP",[1]!xFechaFinal())</f>
        <v>50188379</v>
      </c>
      <c r="N92" s="129">
        <f>[1]!xSaldoInstanciaAcumMes(A92,"20","","","","ORGEXP",[1]!xFechaFinal())+[1]!xSaldoInstanciaAcumMes(A92,"21","","","","ORGEXP",[1]!xFechaFinal())</f>
        <v>3094487.76</v>
      </c>
      <c r="O92" s="129">
        <f>[1]!xSaldoInstanciaAcumulado(A92,"20","","","","ORGEXP",[1]!xFechaFinal())+[1]!xSaldoInstanciaAcumulado(A92,"21","","","","ORGEXP",[1]!xFechaFinal())</f>
        <v>5205038.82</v>
      </c>
      <c r="P92" s="129">
        <f>[1]!xSaldoInstanciaAcumMes(A92,"20","","","","GIREXP",[1]!xFechaFinal())+[1]!xSaldoInstanciaAcumMes(A92,"21","","","","GIREXP",[1]!xFechaFinal())</f>
        <v>3082319.76</v>
      </c>
      <c r="Q92" s="129">
        <f>[1]!xSaldoInstanciaAcumulado(A92,"20","","","","GIREXP",[1]!xFechaFinal())+[1]!xSaldoInstanciaAcumulado(A92,"21","","","","GIREXP",[1]!xFechaFinal())</f>
        <v>5192870.82</v>
      </c>
      <c r="R92" s="130">
        <f t="shared" si="27"/>
        <v>1</v>
      </c>
      <c r="S92" s="161">
        <f t="shared" si="28"/>
        <v>0.10371004052551688</v>
      </c>
    </row>
    <row r="93" spans="1:19" s="49" customFormat="1" ht="14.25">
      <c r="A93" s="121" t="s">
        <v>268</v>
      </c>
      <c r="B93" s="45">
        <v>2</v>
      </c>
      <c r="C93" s="46">
        <v>0</v>
      </c>
      <c r="D93" s="46">
        <v>4</v>
      </c>
      <c r="E93" s="47">
        <v>8</v>
      </c>
      <c r="F93" s="47">
        <v>6</v>
      </c>
      <c r="G93" s="47">
        <v>20</v>
      </c>
      <c r="H93" s="146" t="s">
        <v>127</v>
      </c>
      <c r="I93" s="160">
        <f>([1]!xSaldoInstanciaAcumulado(A93,"20","","","","PRESINI",[1]!xFechaFinal()))+([1]!xSaldoInstanciaAcumulado(A93,"20","","","","TSCPTO",[1]!xFechaFinal()))-([1]!xSaldoInstanciaAcumulado(A93,"20","","","","TSCCPTO",[1]!xFechaFinal()))+([1]!xSaldoInstanciaAcumulado(A93,"20","","","","ADIPTO",[1]!xFechaFinal()))-([1]!xSaldoInstanciaAcumulado(A93,"20","","","","REDPTO",[1]!xFechaFinal())) +([1]!xSaldoInstanciaAcumulado(A93,"21","","","","PRESINI",[1]!xFechaFinal()))+([1]!xSaldoInstanciaAcumulado(A93,"21","","","","TSCPTO",[1]!xFechaFinal()))-([1]!xSaldoInstanciaAcumulado(A93,"21","","","","TSCCPTO",[1]!xFechaFinal()))+([1]!xSaldoInstanciaAcumulado(A93,"21","","","","ADIPTO",[1]!xFechaFinal()))-([1]!xSaldoInstanciaAcumulado(A93,"21","","","","REDPTO",[1]!xFechaFinal()))</f>
        <v>89223784</v>
      </c>
      <c r="J93" s="129">
        <f>[1]!xSaldoInstanciaAcumMes(A93,"20","","","","DSPEXP",[1]!xFechaFinal())+[1]!xSaldoInstanciaAcumMes(A93,"21","","","","DSPEXP",[1]!xFechaFinal())</f>
        <v>0</v>
      </c>
      <c r="K93" s="129">
        <f>[1]!xSaldoInstanciaAcumulado(A93,"20","","","","DSPEXP",[1]!xFechaFinal())+[1]!xSaldoInstanciaAcumulado(A93,"21","","","","DSPEXP",[1]!xFechaFinal())</f>
        <v>89223784</v>
      </c>
      <c r="L93" s="129">
        <f>[1]!xSaldoInstanciaAcumMes(A93,"20","","","","CMPEXP",[1]!xFechaFinal())+[1]!xSaldoInstanciaAcumMes(A93,"21","","","","CMPEXP",[1]!xFechaFinal())</f>
        <v>0</v>
      </c>
      <c r="M93" s="129">
        <f>[1]!xSaldoInstanciaAcumulado(A93,"20","","","","CMPEXP",[1]!xFechaFinal())+[1]!xSaldoInstanciaAcumulado(A93,"21","","","","CMPEXP",[1]!xFechaFinal())</f>
        <v>65535343</v>
      </c>
      <c r="N93" s="129">
        <f>[1]!xSaldoInstanciaAcumMes(A93,"20","","","","ORGEXP",[1]!xFechaFinal())+[1]!xSaldoInstanciaAcumMes(A93,"21","","","","ORGEXP",[1]!xFechaFinal())</f>
        <v>3851388</v>
      </c>
      <c r="O93" s="129">
        <f>[1]!xSaldoInstanciaAcumulado(A93,"20","","","","ORGEXP",[1]!xFechaFinal())+[1]!xSaldoInstanciaAcumulado(A93,"21","","","","ORGEXP",[1]!xFechaFinal())</f>
        <v>7738361</v>
      </c>
      <c r="P93" s="129">
        <f>[1]!xSaldoInstanciaAcumMes(A93,"20","","","","GIREXP",[1]!xFechaFinal())+[1]!xSaldoInstanciaAcumMes(A93,"21","","","","GIREXP",[1]!xFechaFinal())</f>
        <v>3836233</v>
      </c>
      <c r="Q93" s="129">
        <f>[1]!xSaldoInstanciaAcumulado(A93,"20","","","","GIREXP",[1]!xFechaFinal())+[1]!xSaldoInstanciaAcumulado(A93,"21","","","","GIREXP",[1]!xFechaFinal())</f>
        <v>7723206</v>
      </c>
      <c r="R93" s="130">
        <f t="shared" si="27"/>
        <v>0.73450530858453611</v>
      </c>
      <c r="S93" s="161">
        <f t="shared" si="28"/>
        <v>8.672980065494644E-2</v>
      </c>
    </row>
    <row r="94" spans="1:19" s="44" customFormat="1" ht="14.25">
      <c r="A94" s="120" t="s">
        <v>176</v>
      </c>
      <c r="B94" s="41">
        <v>2</v>
      </c>
      <c r="C94" s="42">
        <v>0</v>
      </c>
      <c r="D94" s="42">
        <v>4</v>
      </c>
      <c r="E94" s="50">
        <v>9</v>
      </c>
      <c r="F94" s="43"/>
      <c r="G94" s="43"/>
      <c r="H94" s="145" t="s">
        <v>128</v>
      </c>
      <c r="I94" s="127">
        <f t="shared" ref="I94:Q94" si="32">SUM(I95:I96)</f>
        <v>719764128</v>
      </c>
      <c r="J94" s="127">
        <f t="shared" si="32"/>
        <v>0</v>
      </c>
      <c r="K94" s="127">
        <f t="shared" si="32"/>
        <v>5764128</v>
      </c>
      <c r="L94" s="127">
        <f t="shared" si="32"/>
        <v>0</v>
      </c>
      <c r="M94" s="127">
        <f t="shared" si="32"/>
        <v>5764128</v>
      </c>
      <c r="N94" s="127">
        <f t="shared" si="32"/>
        <v>13571</v>
      </c>
      <c r="O94" s="127">
        <f t="shared" si="32"/>
        <v>2013571</v>
      </c>
      <c r="P94" s="127">
        <f t="shared" si="32"/>
        <v>13571</v>
      </c>
      <c r="Q94" s="127">
        <f t="shared" si="32"/>
        <v>2013571</v>
      </c>
      <c r="R94" s="135">
        <f t="shared" si="27"/>
        <v>8.0083568710442882E-3</v>
      </c>
      <c r="S94" s="135">
        <f t="shared" si="28"/>
        <v>2.7975428639311129E-3</v>
      </c>
    </row>
    <row r="95" spans="1:19" s="49" customFormat="1" ht="14.25">
      <c r="A95" s="121" t="s">
        <v>269</v>
      </c>
      <c r="B95" s="45">
        <v>2</v>
      </c>
      <c r="C95" s="46">
        <v>0</v>
      </c>
      <c r="D95" s="46">
        <v>4</v>
      </c>
      <c r="E95" s="47">
        <v>9</v>
      </c>
      <c r="F95" s="47">
        <v>5</v>
      </c>
      <c r="G95" s="47">
        <v>20</v>
      </c>
      <c r="H95" s="146" t="s">
        <v>129</v>
      </c>
      <c r="I95" s="160">
        <f>([1]!xSaldoInstanciaAcumulado(A95,"20","","","","PRESINI",[1]!xFechaFinal()))+([1]!xSaldoInstanciaAcumulado(A95,"20","","","","TSCPTO",[1]!xFechaFinal()))-([1]!xSaldoInstanciaAcumulado(A95,"20","","","","TSCCPTO",[1]!xFechaFinal()))+([1]!xSaldoInstanciaAcumulado(A95,"20","","","","ADIPTO",[1]!xFechaFinal()))-([1]!xSaldoInstanciaAcumulado(A95,"20","","","","REDPTO",[1]!xFechaFinal())) +([1]!xSaldoInstanciaAcumulado(A95,"21","","","","PRESINI",[1]!xFechaFinal()))+([1]!xSaldoInstanciaAcumulado(A95,"21","","","","TSCPTO",[1]!xFechaFinal()))-([1]!xSaldoInstanciaAcumulado(A95,"21","","","","TSCCPTO",[1]!xFechaFinal()))+([1]!xSaldoInstanciaAcumulado(A95,"21","","","","ADIPTO",[1]!xFechaFinal()))-([1]!xSaldoInstanciaAcumulado(A95,"21","","","","REDPTO",[1]!xFechaFinal()))</f>
        <v>208615297</v>
      </c>
      <c r="J95" s="129">
        <f>[1]!xSaldoInstanciaAcumMes(A95,"20","","","","DSPEXP",[1]!xFechaFinal())+[1]!xSaldoInstanciaAcumMes(A95,"21","","","","DSPEXP",[1]!xFechaFinal())</f>
        <v>0</v>
      </c>
      <c r="K95" s="129">
        <f>[1]!xSaldoInstanciaAcumulado(A95,"20","","","","DSPEXP",[1]!xFechaFinal())+[1]!xSaldoInstanciaAcumulado(A95,"21","","","","DSPEXP",[1]!xFechaFinal())</f>
        <v>1115297</v>
      </c>
      <c r="L95" s="129">
        <f>[1]!xSaldoInstanciaAcumMes(A95,"20","","","","CMPEXP",[1]!xFechaFinal())+[1]!xSaldoInstanciaAcumMes(A95,"21","","","","CMPEXP",[1]!xFechaFinal())</f>
        <v>0</v>
      </c>
      <c r="M95" s="129">
        <f>[1]!xSaldoInstanciaAcumulado(A95,"20","","","","CMPEXP",[1]!xFechaFinal())+[1]!xSaldoInstanciaAcumulado(A95,"21","","","","CMPEXP",[1]!xFechaFinal())</f>
        <v>1115297</v>
      </c>
      <c r="N95" s="129">
        <f>[1]!xSaldoInstanciaAcumMes(A95,"20","","","","ORGEXP",[1]!xFechaFinal())+[1]!xSaldoInstanciaAcumMes(A95,"21","","","","ORGEXP",[1]!xFechaFinal())</f>
        <v>5571</v>
      </c>
      <c r="O95" s="129">
        <f>[1]!xSaldoInstanciaAcumulado(A95,"20","","","","ORGEXP",[1]!xFechaFinal())+[1]!xSaldoInstanciaAcumulado(A95,"21","","","","ORGEXP",[1]!xFechaFinal())</f>
        <v>5571</v>
      </c>
      <c r="P95" s="129">
        <f>[1]!xSaldoInstanciaAcumMes(A95,"20","","","","GIREXP",[1]!xFechaFinal())+[1]!xSaldoInstanciaAcumMes(A95,"21","","","","GIREXP",[1]!xFechaFinal())</f>
        <v>5571</v>
      </c>
      <c r="Q95" s="129">
        <f>[1]!xSaldoInstanciaAcumulado(A95,"20","","","","GIREXP",[1]!xFechaFinal())+[1]!xSaldoInstanciaAcumulado(A95,"21","","","","GIREXP",[1]!xFechaFinal())</f>
        <v>5571</v>
      </c>
      <c r="R95" s="130">
        <f t="shared" si="27"/>
        <v>5.3461899296866995E-3</v>
      </c>
      <c r="S95" s="161">
        <f t="shared" si="28"/>
        <v>2.6704657233261281E-5</v>
      </c>
    </row>
    <row r="96" spans="1:19" s="49" customFormat="1" ht="14.25">
      <c r="A96" s="121" t="s">
        <v>270</v>
      </c>
      <c r="B96" s="45">
        <v>2</v>
      </c>
      <c r="C96" s="46">
        <v>0</v>
      </c>
      <c r="D96" s="46">
        <v>4</v>
      </c>
      <c r="E96" s="47">
        <v>9</v>
      </c>
      <c r="F96" s="47">
        <v>13</v>
      </c>
      <c r="G96" s="47">
        <v>20</v>
      </c>
      <c r="H96" s="146" t="s">
        <v>130</v>
      </c>
      <c r="I96" s="160">
        <f>([1]!xSaldoInstanciaAcumulado(A96,"20","","","","PRESINI",[1]!xFechaFinal()))+([1]!xSaldoInstanciaAcumulado(A96,"20","","","","TSCPTO",[1]!xFechaFinal()))-([1]!xSaldoInstanciaAcumulado(A96,"20","","","","TSCCPTO",[1]!xFechaFinal()))+([1]!xSaldoInstanciaAcumulado(A96,"20","","","","ADIPTO",[1]!xFechaFinal()))-([1]!xSaldoInstanciaAcumulado(A96,"20","","","","REDPTO",[1]!xFechaFinal())) +([1]!xSaldoInstanciaAcumulado(A96,"21","","","","PRESINI",[1]!xFechaFinal()))+([1]!xSaldoInstanciaAcumulado(A96,"21","","","","TSCPTO",[1]!xFechaFinal()))-([1]!xSaldoInstanciaAcumulado(A96,"21","","","","TSCCPTO",[1]!xFechaFinal()))+([1]!xSaldoInstanciaAcumulado(A96,"21","","","","ADIPTO",[1]!xFechaFinal()))-([1]!xSaldoInstanciaAcumulado(A96,"21","","","","REDPTO",[1]!xFechaFinal()))</f>
        <v>511148831</v>
      </c>
      <c r="J96" s="129">
        <f>[1]!xSaldoInstanciaAcumMes(A96,"20","","","","DSPEXP",[1]!xFechaFinal())+[1]!xSaldoInstanciaAcumMes(A96,"21","","","","DSPEXP",[1]!xFechaFinal())</f>
        <v>0</v>
      </c>
      <c r="K96" s="129">
        <f>[1]!xSaldoInstanciaAcumulado(A96,"20","","","","DSPEXP",[1]!xFechaFinal())+[1]!xSaldoInstanciaAcumulado(A96,"21","","","","DSPEXP",[1]!xFechaFinal())</f>
        <v>4648831</v>
      </c>
      <c r="L96" s="129">
        <f>[1]!xSaldoInstanciaAcumMes(A96,"20","","","","CMPEXP",[1]!xFechaFinal())+[1]!xSaldoInstanciaAcumMes(A96,"21","","","","CMPEXP",[1]!xFechaFinal())</f>
        <v>0</v>
      </c>
      <c r="M96" s="129">
        <f>[1]!xSaldoInstanciaAcumulado(A96,"20","","","","CMPEXP",[1]!xFechaFinal())+[1]!xSaldoInstanciaAcumulado(A96,"21","","","","CMPEXP",[1]!xFechaFinal())</f>
        <v>4648831</v>
      </c>
      <c r="N96" s="129">
        <f>[1]!xSaldoInstanciaAcumMes(A96,"20","","","","ORGEXP",[1]!xFechaFinal())+[1]!xSaldoInstanciaAcumMes(A96,"21","","","","ORGEXP",[1]!xFechaFinal())</f>
        <v>8000</v>
      </c>
      <c r="O96" s="129">
        <f>[1]!xSaldoInstanciaAcumulado(A96,"20","","","","ORGEXP",[1]!xFechaFinal())+[1]!xSaldoInstanciaAcumulado(A96,"21","","","","ORGEXP",[1]!xFechaFinal())</f>
        <v>2008000</v>
      </c>
      <c r="P96" s="129">
        <f>[1]!xSaldoInstanciaAcumMes(A96,"20","","","","GIREXP",[1]!xFechaFinal())+[1]!xSaldoInstanciaAcumMes(A96,"21","","","","GIREXP",[1]!xFechaFinal())</f>
        <v>8000</v>
      </c>
      <c r="Q96" s="129">
        <f>[1]!xSaldoInstanciaAcumulado(A96,"20","","","","GIREXP",[1]!xFechaFinal())+[1]!xSaldoInstanciaAcumulado(A96,"21","","","","GIREXP",[1]!xFechaFinal())</f>
        <v>2008000</v>
      </c>
      <c r="R96" s="130">
        <f t="shared" si="27"/>
        <v>9.0948677137833462E-3</v>
      </c>
      <c r="S96" s="161">
        <f t="shared" si="28"/>
        <v>3.928405736684547E-3</v>
      </c>
    </row>
    <row r="97" spans="1:19" s="44" customFormat="1" ht="14.25">
      <c r="A97" s="120" t="s">
        <v>177</v>
      </c>
      <c r="B97" s="41">
        <v>2</v>
      </c>
      <c r="C97" s="42">
        <v>0</v>
      </c>
      <c r="D97" s="42">
        <v>4</v>
      </c>
      <c r="E97" s="50">
        <v>10</v>
      </c>
      <c r="F97" s="43"/>
      <c r="G97" s="43"/>
      <c r="H97" s="145" t="s">
        <v>131</v>
      </c>
      <c r="I97" s="127">
        <f t="shared" ref="I97:Q97" si="33">SUM(I98:I99)</f>
        <v>14141970</v>
      </c>
      <c r="J97" s="127">
        <f t="shared" si="33"/>
        <v>0</v>
      </c>
      <c r="K97" s="127">
        <f t="shared" si="33"/>
        <v>10985256</v>
      </c>
      <c r="L97" s="127">
        <f t="shared" si="33"/>
        <v>10700855</v>
      </c>
      <c r="M97" s="127">
        <f t="shared" si="33"/>
        <v>10985256</v>
      </c>
      <c r="N97" s="127">
        <f t="shared" si="33"/>
        <v>3064</v>
      </c>
      <c r="O97" s="127">
        <f t="shared" si="33"/>
        <v>3064</v>
      </c>
      <c r="P97" s="127">
        <f t="shared" si="33"/>
        <v>2905</v>
      </c>
      <c r="Q97" s="127">
        <f t="shared" si="33"/>
        <v>2905</v>
      </c>
      <c r="R97" s="135">
        <f t="shared" si="27"/>
        <v>0.77678399826898237</v>
      </c>
      <c r="S97" s="135">
        <f t="shared" si="28"/>
        <v>2.1666005514083258E-4</v>
      </c>
    </row>
    <row r="98" spans="1:19" s="49" customFormat="1" ht="14.25">
      <c r="A98" s="121" t="s">
        <v>271</v>
      </c>
      <c r="B98" s="45">
        <v>2</v>
      </c>
      <c r="C98" s="46">
        <v>0</v>
      </c>
      <c r="D98" s="46">
        <v>4</v>
      </c>
      <c r="E98" s="47">
        <v>10</v>
      </c>
      <c r="F98" s="47">
        <v>1</v>
      </c>
      <c r="G98" s="47">
        <v>20</v>
      </c>
      <c r="H98" s="146" t="s">
        <v>132</v>
      </c>
      <c r="I98" s="160">
        <f>([1]!xSaldoInstanciaAcumulado(A98,"20","","","","PRESINI",[1]!xFechaFinal()))+([1]!xSaldoInstanciaAcumulado(A98,"20","","","","TSCPTO",[1]!xFechaFinal()))-([1]!xSaldoInstanciaAcumulado(A98,"20","","","","TSCCPTO",[1]!xFechaFinal()))+([1]!xSaldoInstanciaAcumulado(A98,"20","","","","ADIPTO",[1]!xFechaFinal()))-([1]!xSaldoInstanciaAcumulado(A98,"20","","","","REDPTO",[1]!xFechaFinal())) +([1]!xSaldoInstanciaAcumulado(A98,"21","","","","PRESINI",[1]!xFechaFinal()))+([1]!xSaldoInstanciaAcumulado(A98,"21","","","","TSCPTO",[1]!xFechaFinal()))-([1]!xSaldoInstanciaAcumulado(A98,"21","","","","TSCCPTO",[1]!xFechaFinal()))+([1]!xSaldoInstanciaAcumulado(A98,"21","","","","ADIPTO",[1]!xFechaFinal()))-([1]!xSaldoInstanciaAcumulado(A98,"21","","","","REDPTO",[1]!xFechaFinal()))</f>
        <v>13941216</v>
      </c>
      <c r="J98" s="129">
        <f>[1]!xSaldoInstanciaAcumMes(A98,"20","","","","DSPEXP",[1]!xFechaFinal())+[1]!xSaldoInstanciaAcumMes(A98,"21","","","","DSPEXP",[1]!xFechaFinal())</f>
        <v>0</v>
      </c>
      <c r="K98" s="129">
        <f>[1]!xSaldoInstanciaAcumulado(A98,"20","","","","DSPEXP",[1]!xFechaFinal())+[1]!xSaldoInstanciaAcumulado(A98,"21","","","","DSPEXP",[1]!xFechaFinal())</f>
        <v>10784502</v>
      </c>
      <c r="L98" s="129">
        <f>[1]!xSaldoInstanciaAcumMes(A98,"20","","","","CMPEXP",[1]!xFechaFinal())+[1]!xSaldoInstanciaAcumMes(A98,"21","","","","CMPEXP",[1]!xFechaFinal())</f>
        <v>10700855</v>
      </c>
      <c r="M98" s="129">
        <f>[1]!xSaldoInstanciaAcumulado(A98,"20","","","","CMPEXP",[1]!xFechaFinal())+[1]!xSaldoInstanciaAcumulado(A98,"21","","","","CMPEXP",[1]!xFechaFinal())</f>
        <v>10784502</v>
      </c>
      <c r="N98" s="129">
        <f>[1]!xSaldoInstanciaAcumMes(A98,"20","","","","ORGEXP",[1]!xFechaFinal())+[1]!xSaldoInstanciaAcumMes(A98,"21","","","","ORGEXP",[1]!xFechaFinal())</f>
        <v>3064</v>
      </c>
      <c r="O98" s="129">
        <f>[1]!xSaldoInstanciaAcumulado(A98,"20","","","","ORGEXP",[1]!xFechaFinal())+[1]!xSaldoInstanciaAcumulado(A98,"21","","","","ORGEXP",[1]!xFechaFinal())</f>
        <v>3064</v>
      </c>
      <c r="P98" s="129">
        <f>[1]!xSaldoInstanciaAcumMes(A98,"20","","","","GIREXP",[1]!xFechaFinal())+[1]!xSaldoInstanciaAcumMes(A98,"21","","","","GIREXP",[1]!xFechaFinal())</f>
        <v>2905</v>
      </c>
      <c r="Q98" s="129">
        <f>[1]!xSaldoInstanciaAcumulado(A98,"20","","","","GIREXP",[1]!xFechaFinal())+[1]!xSaldoInstanciaAcumulado(A98,"21","","","","GIREXP",[1]!xFechaFinal())</f>
        <v>2905</v>
      </c>
      <c r="R98" s="130">
        <f t="shared" si="27"/>
        <v>0.77356968000495796</v>
      </c>
      <c r="S98" s="161">
        <f t="shared" si="28"/>
        <v>2.1977996754372073E-4</v>
      </c>
    </row>
    <row r="99" spans="1:19" s="49" customFormat="1" ht="14.25">
      <c r="A99" s="121" t="s">
        <v>272</v>
      </c>
      <c r="B99" s="45">
        <v>2</v>
      </c>
      <c r="C99" s="46">
        <v>0</v>
      </c>
      <c r="D99" s="46">
        <v>4</v>
      </c>
      <c r="E99" s="47">
        <v>10</v>
      </c>
      <c r="F99" s="47">
        <v>2</v>
      </c>
      <c r="G99" s="47">
        <v>20</v>
      </c>
      <c r="H99" s="146" t="s">
        <v>133</v>
      </c>
      <c r="I99" s="160">
        <f>([1]!xSaldoInstanciaAcumulado(A99,"20","","","","PRESINI",[1]!xFechaFinal()))+([1]!xSaldoInstanciaAcumulado(A99,"20","","","","TSCPTO",[1]!xFechaFinal()))-([1]!xSaldoInstanciaAcumulado(A99,"20","","","","TSCCPTO",[1]!xFechaFinal()))+([1]!xSaldoInstanciaAcumulado(A99,"20","","","","ADIPTO",[1]!xFechaFinal()))-([1]!xSaldoInstanciaAcumulado(A99,"20","","","","REDPTO",[1]!xFechaFinal())) +([1]!xSaldoInstanciaAcumulado(A99,"21","","","","PRESINI",[1]!xFechaFinal()))+([1]!xSaldoInstanciaAcumulado(A99,"21","","","","TSCPTO",[1]!xFechaFinal()))-([1]!xSaldoInstanciaAcumulado(A99,"21","","","","TSCCPTO",[1]!xFechaFinal()))+([1]!xSaldoInstanciaAcumulado(A99,"21","","","","ADIPTO",[1]!xFechaFinal()))-([1]!xSaldoInstanciaAcumulado(A99,"21","","","","REDPTO",[1]!xFechaFinal()))</f>
        <v>200754</v>
      </c>
      <c r="J99" s="129">
        <f>[1]!xSaldoInstanciaAcumMes(A99,"20","","","","DSPEXP",[1]!xFechaFinal())+[1]!xSaldoInstanciaAcumMes(A99,"21","","","","DSPEXP",[1]!xFechaFinal())</f>
        <v>0</v>
      </c>
      <c r="K99" s="129">
        <f>[1]!xSaldoInstanciaAcumulado(A99,"20","","","","DSPEXP",[1]!xFechaFinal())+[1]!xSaldoInstanciaAcumulado(A99,"21","","","","DSPEXP",[1]!xFechaFinal())</f>
        <v>200754</v>
      </c>
      <c r="L99" s="129">
        <f>[1]!xSaldoInstanciaAcumMes(A99,"20","","","","CMPEXP",[1]!xFechaFinal())+[1]!xSaldoInstanciaAcumMes(A99,"21","","","","CMPEXP",[1]!xFechaFinal())</f>
        <v>0</v>
      </c>
      <c r="M99" s="129">
        <f>[1]!xSaldoInstanciaAcumulado(A99,"20","","","","CMPEXP",[1]!xFechaFinal())+[1]!xSaldoInstanciaAcumulado(A99,"21","","","","CMPEXP",[1]!xFechaFinal())</f>
        <v>200754</v>
      </c>
      <c r="N99" s="129">
        <f>[1]!xSaldoInstanciaAcumMes(A99,"20","","","","ORGEXP",[1]!xFechaFinal())+[1]!xSaldoInstanciaAcumMes(A99,"21","","","","ORGEXP",[1]!xFechaFinal())</f>
        <v>0</v>
      </c>
      <c r="O99" s="129">
        <f>[1]!xSaldoInstanciaAcumulado(A99,"20","","","","ORGEXP",[1]!xFechaFinal())+[1]!xSaldoInstanciaAcumulado(A99,"21","","","","ORGEXP",[1]!xFechaFinal())</f>
        <v>0</v>
      </c>
      <c r="P99" s="129">
        <f>[1]!xSaldoInstanciaAcumMes(A99,"20","","","","GIREXP",[1]!xFechaFinal())+[1]!xSaldoInstanciaAcumMes(A99,"21","","","","GIREXP",[1]!xFechaFinal())</f>
        <v>0</v>
      </c>
      <c r="Q99" s="129">
        <f>[1]!xSaldoInstanciaAcumulado(A99,"20","","","","GIREXP",[1]!xFechaFinal())+[1]!xSaldoInstanciaAcumulado(A99,"21","","","","GIREXP",[1]!xFechaFinal())</f>
        <v>0</v>
      </c>
      <c r="R99" s="130">
        <f t="shared" si="27"/>
        <v>1</v>
      </c>
      <c r="S99" s="161">
        <f t="shared" si="28"/>
        <v>0</v>
      </c>
    </row>
    <row r="100" spans="1:19" s="44" customFormat="1" ht="14.25">
      <c r="A100" s="120" t="s">
        <v>178</v>
      </c>
      <c r="B100" s="41">
        <v>2</v>
      </c>
      <c r="C100" s="42">
        <v>0</v>
      </c>
      <c r="D100" s="42">
        <v>4</v>
      </c>
      <c r="E100" s="50">
        <v>11</v>
      </c>
      <c r="F100" s="43"/>
      <c r="G100" s="43"/>
      <c r="H100" s="145" t="s">
        <v>134</v>
      </c>
      <c r="I100" s="127">
        <f>SUM(I101:I101)</f>
        <v>92941442</v>
      </c>
      <c r="J100" s="127">
        <f t="shared" ref="J100:Q100" si="34">SUM(J101:J101)</f>
        <v>0</v>
      </c>
      <c r="K100" s="127">
        <f t="shared" si="34"/>
        <v>85557649</v>
      </c>
      <c r="L100" s="127">
        <f t="shared" si="34"/>
        <v>1782567</v>
      </c>
      <c r="M100" s="127">
        <f t="shared" si="34"/>
        <v>9854370</v>
      </c>
      <c r="N100" s="127">
        <f t="shared" si="34"/>
        <v>3903031</v>
      </c>
      <c r="O100" s="127">
        <f t="shared" si="34"/>
        <v>6041144</v>
      </c>
      <c r="P100" s="127">
        <f t="shared" si="34"/>
        <v>3718201</v>
      </c>
      <c r="Q100" s="127">
        <f t="shared" si="34"/>
        <v>5077656</v>
      </c>
      <c r="R100" s="135">
        <f t="shared" si="27"/>
        <v>0.10602772872837501</v>
      </c>
      <c r="S100" s="135">
        <f t="shared" si="28"/>
        <v>6.4999464931908418E-2</v>
      </c>
    </row>
    <row r="101" spans="1:19" s="49" customFormat="1" ht="14.25">
      <c r="A101" s="121" t="s">
        <v>273</v>
      </c>
      <c r="B101" s="45">
        <v>2</v>
      </c>
      <c r="C101" s="46">
        <v>0</v>
      </c>
      <c r="D101" s="46">
        <v>4</v>
      </c>
      <c r="E101" s="47">
        <v>11</v>
      </c>
      <c r="F101" s="47">
        <v>2</v>
      </c>
      <c r="G101" s="47">
        <v>20</v>
      </c>
      <c r="H101" s="146" t="s">
        <v>135</v>
      </c>
      <c r="I101" s="160">
        <f>([1]!xSaldoInstanciaAcumulado(A101,"20","","","","PRESINI",[1]!xFechaFinal()))+([1]!xSaldoInstanciaAcumulado(A101,"20","","","","TSCPTO",[1]!xFechaFinal()))-([1]!xSaldoInstanciaAcumulado(A101,"20","","","","TSCCPTO",[1]!xFechaFinal()))+([1]!xSaldoInstanciaAcumulado(A101,"20","","","","ADIPTO",[1]!xFechaFinal()))-([1]!xSaldoInstanciaAcumulado(A101,"20","","","","REDPTO",[1]!xFechaFinal())) +([1]!xSaldoInstanciaAcumulado(A101,"21","","","","PRESINI",[1]!xFechaFinal()))+([1]!xSaldoInstanciaAcumulado(A101,"21","","","","TSCPTO",[1]!xFechaFinal()))-([1]!xSaldoInstanciaAcumulado(A101,"21","","","","TSCCPTO",[1]!xFechaFinal()))+([1]!xSaldoInstanciaAcumulado(A101,"21","","","","ADIPTO",[1]!xFechaFinal()))-([1]!xSaldoInstanciaAcumulado(A101,"21","","","","REDPTO",[1]!xFechaFinal()))</f>
        <v>92941442</v>
      </c>
      <c r="J101" s="129">
        <f>[1]!xSaldoInstanciaAcumMes(A101,"20","","","","DSPEXP",[1]!xFechaFinal())+[1]!xSaldoInstanciaAcumMes(A101,"21","","","","DSPEXP",[1]!xFechaFinal())</f>
        <v>0</v>
      </c>
      <c r="K101" s="129">
        <f>[1]!xSaldoInstanciaAcumulado(A101,"20","","","","DSPEXP",[1]!xFechaFinal())+[1]!xSaldoInstanciaAcumulado(A101,"21","","","","DSPEXP",[1]!xFechaFinal())</f>
        <v>85557649</v>
      </c>
      <c r="L101" s="129">
        <f>[1]!xSaldoInstanciaAcumMes(A101,"20","","","","CMPEXP",[1]!xFechaFinal())+[1]!xSaldoInstanciaAcumMes(A101,"21","","","","CMPEXP",[1]!xFechaFinal())</f>
        <v>1782567</v>
      </c>
      <c r="M101" s="129">
        <f>[1]!xSaldoInstanciaAcumulado(A101,"20","","","","CMPEXP",[1]!xFechaFinal())+[1]!xSaldoInstanciaAcumulado(A101,"21","","","","CMPEXP",[1]!xFechaFinal())</f>
        <v>9854370</v>
      </c>
      <c r="N101" s="129">
        <f>[1]!xSaldoInstanciaAcumMes(A101,"20","","","","ORGEXP",[1]!xFechaFinal())+[1]!xSaldoInstanciaAcumMes(A101,"21","","","","ORGEXP",[1]!xFechaFinal())</f>
        <v>3903031</v>
      </c>
      <c r="O101" s="129">
        <f>[1]!xSaldoInstanciaAcumulado(A101,"20","","","","ORGEXP",[1]!xFechaFinal())+[1]!xSaldoInstanciaAcumulado(A101,"21","","","","ORGEXP",[1]!xFechaFinal())</f>
        <v>6041144</v>
      </c>
      <c r="P101" s="129">
        <f>[1]!xSaldoInstanciaAcumMes(A101,"20","","","","GIREXP",[1]!xFechaFinal())+[1]!xSaldoInstanciaAcumMes(A101,"21","","","","GIREXP",[1]!xFechaFinal())</f>
        <v>3718201</v>
      </c>
      <c r="Q101" s="129">
        <f>[1]!xSaldoInstanciaAcumulado(A101,"20","","","","GIREXP",[1]!xFechaFinal())+[1]!xSaldoInstanciaAcumulado(A101,"21","","","","GIREXP",[1]!xFechaFinal())</f>
        <v>5077656</v>
      </c>
      <c r="R101" s="130">
        <f t="shared" si="27"/>
        <v>0.10602772872837501</v>
      </c>
      <c r="S101" s="161">
        <f t="shared" si="28"/>
        <v>6.4999464931908418E-2</v>
      </c>
    </row>
    <row r="102" spans="1:19" s="44" customFormat="1" ht="14.25">
      <c r="A102" s="120" t="s">
        <v>179</v>
      </c>
      <c r="B102" s="41">
        <v>2</v>
      </c>
      <c r="C102" s="42">
        <v>0</v>
      </c>
      <c r="D102" s="42">
        <v>4</v>
      </c>
      <c r="E102" s="50">
        <v>17</v>
      </c>
      <c r="F102" s="43"/>
      <c r="G102" s="43"/>
      <c r="H102" s="145" t="s">
        <v>136</v>
      </c>
      <c r="I102" s="127">
        <f t="shared" ref="I102:S102" si="35">SUM(I103:I104)</f>
        <v>487562</v>
      </c>
      <c r="J102" s="127">
        <f t="shared" si="35"/>
        <v>0</v>
      </c>
      <c r="K102" s="127">
        <f t="shared" si="35"/>
        <v>68926</v>
      </c>
      <c r="L102" s="127">
        <f t="shared" si="35"/>
        <v>0</v>
      </c>
      <c r="M102" s="127">
        <f t="shared" si="35"/>
        <v>68926</v>
      </c>
      <c r="N102" s="127">
        <f t="shared" si="35"/>
        <v>13779</v>
      </c>
      <c r="O102" s="127">
        <f t="shared" si="35"/>
        <v>13779</v>
      </c>
      <c r="P102" s="127">
        <f t="shared" si="35"/>
        <v>0</v>
      </c>
      <c r="Q102" s="127">
        <f t="shared" si="35"/>
        <v>0</v>
      </c>
      <c r="R102" s="137">
        <f t="shared" si="35"/>
        <v>0.2827373749389821</v>
      </c>
      <c r="S102" s="137">
        <f t="shared" si="35"/>
        <v>5.6522042324873553E-2</v>
      </c>
    </row>
    <row r="103" spans="1:19" s="49" customFormat="1" ht="14.25">
      <c r="A103" s="121" t="s">
        <v>274</v>
      </c>
      <c r="B103" s="45">
        <v>2</v>
      </c>
      <c r="C103" s="46">
        <v>0</v>
      </c>
      <c r="D103" s="46">
        <v>4</v>
      </c>
      <c r="E103" s="47">
        <v>17</v>
      </c>
      <c r="F103" s="47">
        <v>1</v>
      </c>
      <c r="G103" s="47">
        <v>20</v>
      </c>
      <c r="H103" s="146" t="s">
        <v>137</v>
      </c>
      <c r="I103" s="160">
        <f>([1]!xSaldoInstanciaAcumulado(A103,"20","","","","PRESINI",[1]!xFechaFinal()))+([1]!xSaldoInstanciaAcumulado(A103,"20","","","","TSCPTO",[1]!xFechaFinal()))-([1]!xSaldoInstanciaAcumulado(A103,"20","","","","TSCCPTO",[1]!xFechaFinal()))+([1]!xSaldoInstanciaAcumulado(A103,"20","","","","ADIPTO",[1]!xFechaFinal()))-([1]!xSaldoInstanciaAcumulado(A103,"20","","","","REDPTO",[1]!xFechaFinal())) +([1]!xSaldoInstanciaAcumulado(A103,"21","","","","PRESINI",[1]!xFechaFinal()))+([1]!xSaldoInstanciaAcumulado(A103,"21","","","","TSCPTO",[1]!xFechaFinal()))-([1]!xSaldoInstanciaAcumulado(A103,"21","","","","TSCCPTO",[1]!xFechaFinal()))+([1]!xSaldoInstanciaAcumulado(A103,"21","","","","ADIPTO",[1]!xFechaFinal()))-([1]!xSaldoInstanciaAcumulado(A103,"21","","","","REDPTO",[1]!xFechaFinal()))</f>
        <v>243781</v>
      </c>
      <c r="J103" s="129">
        <f>[1]!xSaldoInstanciaAcumMes(A103,"20","","","","DSPEXP",[1]!xFechaFinal())+[1]!xSaldoInstanciaAcumMes(A103,"21","","","","DSPEXP",[1]!xFechaFinal())</f>
        <v>0</v>
      </c>
      <c r="K103" s="129">
        <f>[1]!xSaldoInstanciaAcumulado(A103,"20","","","","DSPEXP",[1]!xFechaFinal())+[1]!xSaldoInstanciaAcumulado(A103,"21","","","","DSPEXP",[1]!xFechaFinal())</f>
        <v>34463</v>
      </c>
      <c r="L103" s="129">
        <f>[1]!xSaldoInstanciaAcumMes(A103,"20","","","","CMPEXP",[1]!xFechaFinal())+[1]!xSaldoInstanciaAcumMes(A103,"21","","","","CMPEXP",[1]!xFechaFinal())</f>
        <v>0</v>
      </c>
      <c r="M103" s="129">
        <f>[1]!xSaldoInstanciaAcumulado(A103,"20","","","","CMPEXP",[1]!xFechaFinal())+[1]!xSaldoInstanciaAcumulado(A103,"21","","","","CMPEXP",[1]!xFechaFinal())</f>
        <v>34463</v>
      </c>
      <c r="N103" s="129">
        <f>[1]!xSaldoInstanciaAcumMes(A103,"20","","","","ORGEXP",[1]!xFechaFinal())+[1]!xSaldoInstanciaAcumMes(A103,"21","","","","ORGEXP",[1]!xFechaFinal())</f>
        <v>13779</v>
      </c>
      <c r="O103" s="129">
        <f>[1]!xSaldoInstanciaAcumulado(A103,"20","","","","ORGEXP",[1]!xFechaFinal())+[1]!xSaldoInstanciaAcumulado(A103,"21","","","","ORGEXP",[1]!xFechaFinal())</f>
        <v>13779</v>
      </c>
      <c r="P103" s="129">
        <f>[1]!xSaldoInstanciaAcumMes(A103,"20","","","","GIREXP",[1]!xFechaFinal())+[1]!xSaldoInstanciaAcumMes(A103,"21","","","","GIREXP",[1]!xFechaFinal())</f>
        <v>0</v>
      </c>
      <c r="Q103" s="129">
        <f>[1]!xSaldoInstanciaAcumulado(A103,"20","","","","GIREXP",[1]!xFechaFinal())+[1]!xSaldoInstanciaAcumulado(A103,"21","","","","GIREXP",[1]!xFechaFinal())</f>
        <v>0</v>
      </c>
      <c r="R103" s="130">
        <f t="shared" si="27"/>
        <v>0.14136868746949105</v>
      </c>
      <c r="S103" s="161">
        <f t="shared" si="28"/>
        <v>5.6522042324873553E-2</v>
      </c>
    </row>
    <row r="104" spans="1:19" s="49" customFormat="1" ht="14.25">
      <c r="A104" s="121" t="s">
        <v>275</v>
      </c>
      <c r="B104" s="45">
        <v>2</v>
      </c>
      <c r="C104" s="46">
        <v>0</v>
      </c>
      <c r="D104" s="46">
        <v>4</v>
      </c>
      <c r="E104" s="47">
        <v>17</v>
      </c>
      <c r="F104" s="47">
        <v>2</v>
      </c>
      <c r="G104" s="47">
        <v>20</v>
      </c>
      <c r="H104" s="146" t="s">
        <v>138</v>
      </c>
      <c r="I104" s="160">
        <f>([1]!xSaldoInstanciaAcumulado(A104,"20","","","","PRESINI",[1]!xFechaFinal()))+([1]!xSaldoInstanciaAcumulado(A104,"20","","","","TSCPTO",[1]!xFechaFinal()))-([1]!xSaldoInstanciaAcumulado(A104,"20","","","","TSCCPTO",[1]!xFechaFinal()))+([1]!xSaldoInstanciaAcumulado(A104,"20","","","","ADIPTO",[1]!xFechaFinal()))-([1]!xSaldoInstanciaAcumulado(A104,"20","","","","REDPTO",[1]!xFechaFinal())) +([1]!xSaldoInstanciaAcumulado(A104,"21","","","","PRESINI",[1]!xFechaFinal()))+([1]!xSaldoInstanciaAcumulado(A104,"21","","","","TSCPTO",[1]!xFechaFinal()))-([1]!xSaldoInstanciaAcumulado(A104,"21","","","","TSCCPTO",[1]!xFechaFinal()))+([1]!xSaldoInstanciaAcumulado(A104,"21","","","","ADIPTO",[1]!xFechaFinal()))-([1]!xSaldoInstanciaAcumulado(A104,"21","","","","REDPTO",[1]!xFechaFinal()))</f>
        <v>243781</v>
      </c>
      <c r="J104" s="129">
        <f>[1]!xSaldoInstanciaAcumMes(A104,"20","","","","DSPEXP",[1]!xFechaFinal())+[1]!xSaldoInstanciaAcumMes(A104,"21","","","","DSPEXP",[1]!xFechaFinal())</f>
        <v>0</v>
      </c>
      <c r="K104" s="129">
        <f>[1]!xSaldoInstanciaAcumulado(A104,"20","","","","DSPEXP",[1]!xFechaFinal())+[1]!xSaldoInstanciaAcumulado(A104,"21","","","","DSPEXP",[1]!xFechaFinal())</f>
        <v>34463</v>
      </c>
      <c r="L104" s="129">
        <f>[1]!xSaldoInstanciaAcumMes(A104,"20","","","","CMPEXP",[1]!xFechaFinal())+[1]!xSaldoInstanciaAcumMes(A104,"21","","","","CMPEXP",[1]!xFechaFinal())</f>
        <v>0</v>
      </c>
      <c r="M104" s="129">
        <f>[1]!xSaldoInstanciaAcumulado(A104,"20","","","","CMPEXP",[1]!xFechaFinal())+[1]!xSaldoInstanciaAcumulado(A104,"21","","","","CMPEXP",[1]!xFechaFinal())</f>
        <v>34463</v>
      </c>
      <c r="N104" s="129">
        <f>[1]!xSaldoInstanciaAcumMes(A104,"20","","","","ORGEXP",[1]!xFechaFinal())+[1]!xSaldoInstanciaAcumMes(A104,"21","","","","ORGEXP",[1]!xFechaFinal())</f>
        <v>0</v>
      </c>
      <c r="O104" s="129">
        <f>[1]!xSaldoInstanciaAcumulado(A104,"20","","","","ORGEXP",[1]!xFechaFinal())+[1]!xSaldoInstanciaAcumulado(A104,"21","","","","ORGEXP",[1]!xFechaFinal())</f>
        <v>0</v>
      </c>
      <c r="P104" s="129">
        <f>[1]!xSaldoInstanciaAcumMes(A104,"20","","","","GIREXP",[1]!xFechaFinal())+[1]!xSaldoInstanciaAcumMes(A104,"21","","","","GIREXP",[1]!xFechaFinal())</f>
        <v>0</v>
      </c>
      <c r="Q104" s="129">
        <f>[1]!xSaldoInstanciaAcumulado(A104,"20","","","","GIREXP",[1]!xFechaFinal())+[1]!xSaldoInstanciaAcumulado(A104,"21","","","","GIREXP",[1]!xFechaFinal())</f>
        <v>0</v>
      </c>
      <c r="R104" s="130">
        <f t="shared" si="27"/>
        <v>0.14136868746949105</v>
      </c>
      <c r="S104" s="161">
        <f t="shared" si="28"/>
        <v>0</v>
      </c>
    </row>
    <row r="105" spans="1:19" s="44" customFormat="1" ht="14.25">
      <c r="A105" s="120" t="s">
        <v>180</v>
      </c>
      <c r="B105" s="41">
        <v>2</v>
      </c>
      <c r="C105" s="42">
        <v>0</v>
      </c>
      <c r="D105" s="42">
        <v>4</v>
      </c>
      <c r="E105" s="50">
        <v>21</v>
      </c>
      <c r="F105" s="43"/>
      <c r="G105" s="43"/>
      <c r="H105" s="145" t="s">
        <v>139</v>
      </c>
      <c r="I105" s="127">
        <f>SUM(I106:I109)</f>
        <v>2081888295</v>
      </c>
      <c r="J105" s="127">
        <f t="shared" ref="J105:Q105" si="36">SUM(J106:J109)</f>
        <v>259106140</v>
      </c>
      <c r="K105" s="127">
        <f t="shared" si="36"/>
        <v>1083665019</v>
      </c>
      <c r="L105" s="127">
        <f t="shared" si="36"/>
        <v>0</v>
      </c>
      <c r="M105" s="127">
        <f t="shared" si="36"/>
        <v>824558879</v>
      </c>
      <c r="N105" s="127">
        <f t="shared" si="36"/>
        <v>577120</v>
      </c>
      <c r="O105" s="127">
        <f t="shared" si="36"/>
        <v>577120</v>
      </c>
      <c r="P105" s="127">
        <f t="shared" si="36"/>
        <v>506831</v>
      </c>
      <c r="Q105" s="127">
        <f t="shared" si="36"/>
        <v>506831</v>
      </c>
      <c r="R105" s="135">
        <f t="shared" si="27"/>
        <v>0.39606297848943905</v>
      </c>
      <c r="S105" s="135">
        <f t="shared" si="28"/>
        <v>2.7720987787195373E-4</v>
      </c>
    </row>
    <row r="106" spans="1:19" s="49" customFormat="1" ht="14.25">
      <c r="A106" s="121" t="s">
        <v>290</v>
      </c>
      <c r="B106" s="45">
        <v>2</v>
      </c>
      <c r="C106" s="46">
        <v>0</v>
      </c>
      <c r="D106" s="46">
        <v>4</v>
      </c>
      <c r="E106" s="47">
        <v>21</v>
      </c>
      <c r="F106" s="47">
        <v>1</v>
      </c>
      <c r="G106" s="47">
        <v>20</v>
      </c>
      <c r="H106" s="146" t="s">
        <v>140</v>
      </c>
      <c r="I106" s="160">
        <f>([1]!xSaldoInstanciaAcumulado(A106,"20","","","","PRESINI",[1]!xFechaFinal()))+([1]!xSaldoInstanciaAcumulado(A106,"20","","","","TSCPTO",[1]!xFechaFinal()))-([1]!xSaldoInstanciaAcumulado(A106,"20","","","","TSCCPTO",[1]!xFechaFinal()))+([1]!xSaldoInstanciaAcumulado(A106,"20","","","","ADIPTO",[1]!xFechaFinal()))-([1]!xSaldoInstanciaAcumulado(A106,"20","","","","REDPTO",[1]!xFechaFinal())) +([1]!xSaldoInstanciaAcumulado(A106,"21","","","","PRESINI",[1]!xFechaFinal()))+([1]!xSaldoInstanciaAcumulado(A106,"21","","","","TSCPTO",[1]!xFechaFinal()))-([1]!xSaldoInstanciaAcumulado(A106,"21","","","","TSCCPTO",[1]!xFechaFinal()))+([1]!xSaldoInstanciaAcumulado(A106,"21","","","","ADIPTO",[1]!xFechaFinal()))-([1]!xSaldoInstanciaAcumulado(A106,"21","","","","REDPTO",[1]!xFechaFinal()))</f>
        <v>50000000</v>
      </c>
      <c r="J106" s="129">
        <f>[1]!xSaldoInstanciaAcumMes(A106,"20","","","","DSPEXP",[1]!xFechaFinal())+[1]!xSaldoInstanciaAcumMes(A106,"21","","","","DSPEXP",[1]!xFechaFinal())</f>
        <v>0</v>
      </c>
      <c r="K106" s="129">
        <f>[1]!xSaldoInstanciaAcumulado(A106,"20","","","","DSPEXP",[1]!xFechaFinal())+[1]!xSaldoInstanciaAcumulado(A106,"21","","","","DSPEXP",[1]!xFechaFinal())</f>
        <v>669178</v>
      </c>
      <c r="L106" s="129">
        <f>[1]!xSaldoInstanciaAcumMes(A106,"20","","","","CMPEXP",[1]!xFechaFinal())+[1]!xSaldoInstanciaAcumMes(A106,"21","","","","CMPEXP",[1]!xFechaFinal())</f>
        <v>0</v>
      </c>
      <c r="M106" s="129">
        <f>[1]!xSaldoInstanciaAcumulado(A106,"20","","","","CMPEXP",[1]!xFechaFinal())+[1]!xSaldoInstanciaAcumulado(A106,"21","","","","CMPEXP",[1]!xFechaFinal())</f>
        <v>669178</v>
      </c>
      <c r="N106" s="129">
        <f>[1]!xSaldoInstanciaAcumMes(A106,"20","","","","ORGEXP",[1]!xFechaFinal())+[1]!xSaldoInstanciaAcumMes(A106,"21","","","","ORGEXP",[1]!xFechaFinal())</f>
        <v>374</v>
      </c>
      <c r="O106" s="129">
        <f>[1]!xSaldoInstanciaAcumulado(A106,"20","","","","ORGEXP",[1]!xFechaFinal())+[1]!xSaldoInstanciaAcumulado(A106,"21","","","","ORGEXP",[1]!xFechaFinal())</f>
        <v>374</v>
      </c>
      <c r="P106" s="129">
        <f>[1]!xSaldoInstanciaAcumMes(A106,"20","","","","GIREXP",[1]!xFechaFinal())+[1]!xSaldoInstanciaAcumMes(A106,"21","","","","GIREXP",[1]!xFechaFinal())</f>
        <v>374</v>
      </c>
      <c r="Q106" s="129">
        <f>[1]!xSaldoInstanciaAcumulado(A106,"20","","","","GIREXP",[1]!xFechaFinal())+[1]!xSaldoInstanciaAcumulado(A106,"21","","","","GIREXP",[1]!xFechaFinal())</f>
        <v>374</v>
      </c>
      <c r="R106" s="130">
        <f t="shared" si="27"/>
        <v>1.3383559999999999E-2</v>
      </c>
      <c r="S106" s="161">
        <f t="shared" si="28"/>
        <v>7.4800000000000004E-6</v>
      </c>
    </row>
    <row r="107" spans="1:19" s="49" customFormat="1" ht="14.25">
      <c r="A107" s="121" t="s">
        <v>276</v>
      </c>
      <c r="B107" s="45">
        <v>2</v>
      </c>
      <c r="C107" s="46">
        <v>0</v>
      </c>
      <c r="D107" s="46">
        <v>4</v>
      </c>
      <c r="E107" s="47">
        <v>21</v>
      </c>
      <c r="F107" s="47">
        <v>4</v>
      </c>
      <c r="G107" s="47">
        <v>20</v>
      </c>
      <c r="H107" s="146" t="s">
        <v>141</v>
      </c>
      <c r="I107" s="160">
        <f>([1]!xSaldoInstanciaAcumulado(A107,"20","","","","PRESINI",[1]!xFechaFinal()))+([1]!xSaldoInstanciaAcumulado(A107,"20","","","","TSCPTO",[1]!xFechaFinal()))-([1]!xSaldoInstanciaAcumulado(A107,"20","","","","TSCCPTO",[1]!xFechaFinal()))+([1]!xSaldoInstanciaAcumulado(A107,"20","","","","ADIPTO",[1]!xFechaFinal()))-([1]!xSaldoInstanciaAcumulado(A107,"20","","","","REDPTO",[1]!xFechaFinal())) +([1]!xSaldoInstanciaAcumulado(A107,"21","","","","PRESINI",[1]!xFechaFinal()))+([1]!xSaldoInstanciaAcumulado(A107,"21","","","","TSCPTO",[1]!xFechaFinal()))-([1]!xSaldoInstanciaAcumulado(A107,"21","","","","TSCCPTO",[1]!xFechaFinal()))+([1]!xSaldoInstanciaAcumulado(A107,"21","","","","ADIPTO",[1]!xFechaFinal()))-([1]!xSaldoInstanciaAcumulado(A107,"21","","","","REDPTO",[1]!xFechaFinal()))</f>
        <v>1431888295</v>
      </c>
      <c r="J107" s="129">
        <f>[1]!xSaldoInstanciaAcumMes(A107,"20","","","","DSPEXP",[1]!xFechaFinal())+[1]!xSaldoInstanciaAcumMes(A107,"21","","","","DSPEXP",[1]!xFechaFinal())</f>
        <v>255330000</v>
      </c>
      <c r="K107" s="129">
        <f>[1]!xSaldoInstanciaAcumulado(A107,"20","","","","DSPEXP",[1]!xFechaFinal())+[1]!xSaldoInstanciaAcumulado(A107,"21","","","","DSPEXP",[1]!xFechaFinal())</f>
        <v>914921557</v>
      </c>
      <c r="L107" s="129">
        <f>[1]!xSaldoInstanciaAcumMes(A107,"20","","","","CMPEXP",[1]!xFechaFinal())+[1]!xSaldoInstanciaAcumMes(A107,"21","","","","CMPEXP",[1]!xFechaFinal())</f>
        <v>0</v>
      </c>
      <c r="M107" s="129">
        <f>[1]!xSaldoInstanciaAcumulado(A107,"20","","","","CMPEXP",[1]!xFechaFinal())+[1]!xSaldoInstanciaAcumulado(A107,"21","","","","CMPEXP",[1]!xFechaFinal())</f>
        <v>659591557</v>
      </c>
      <c r="N107" s="129">
        <f>[1]!xSaldoInstanciaAcumMes(A107,"20","","","","ORGEXP",[1]!xFechaFinal())+[1]!xSaldoInstanciaAcumMes(A107,"21","","","","ORGEXP",[1]!xFechaFinal())</f>
        <v>488237</v>
      </c>
      <c r="O107" s="129">
        <f>[1]!xSaldoInstanciaAcumulado(A107,"20","","","","ORGEXP",[1]!xFechaFinal())+[1]!xSaldoInstanciaAcumulado(A107,"21","","","","ORGEXP",[1]!xFechaFinal())</f>
        <v>488237</v>
      </c>
      <c r="P107" s="129">
        <f>[1]!xSaldoInstanciaAcumMes(A107,"20","","","","GIREXP",[1]!xFechaFinal())+[1]!xSaldoInstanciaAcumMes(A107,"21","","","","GIREXP",[1]!xFechaFinal())</f>
        <v>419374</v>
      </c>
      <c r="Q107" s="129">
        <f>[1]!xSaldoInstanciaAcumulado(A107,"20","","","","GIREXP",[1]!xFechaFinal())+[1]!xSaldoInstanciaAcumulado(A107,"21","","","","GIREXP",[1]!xFechaFinal())</f>
        <v>419374</v>
      </c>
      <c r="R107" s="130">
        <f t="shared" si="27"/>
        <v>0.46064456236092077</v>
      </c>
      <c r="S107" s="161">
        <f t="shared" si="28"/>
        <v>3.4097422383077723E-4</v>
      </c>
    </row>
    <row r="108" spans="1:19" s="49" customFormat="1" ht="14.25">
      <c r="A108" s="121" t="s">
        <v>277</v>
      </c>
      <c r="B108" s="45">
        <v>2</v>
      </c>
      <c r="C108" s="46">
        <v>0</v>
      </c>
      <c r="D108" s="46">
        <v>4</v>
      </c>
      <c r="E108" s="47">
        <v>21</v>
      </c>
      <c r="F108" s="47">
        <v>5</v>
      </c>
      <c r="G108" s="47">
        <v>20</v>
      </c>
      <c r="H108" s="146" t="s">
        <v>142</v>
      </c>
      <c r="I108" s="160">
        <f>([1]!xSaldoInstanciaAcumulado(A108,"20","","","","PRESINI",[1]!xFechaFinal()))+([1]!xSaldoInstanciaAcumulado(A108,"20","","","","TSCPTO",[1]!xFechaFinal()))-([1]!xSaldoInstanciaAcumulado(A108,"20","","","","TSCCPTO",[1]!xFechaFinal()))+([1]!xSaldoInstanciaAcumulado(A108,"20","","","","ADIPTO",[1]!xFechaFinal()))-([1]!xSaldoInstanciaAcumulado(A108,"20","","","","REDPTO",[1]!xFechaFinal())) +([1]!xSaldoInstanciaAcumulado(A108,"21","","","","PRESINI",[1]!xFechaFinal()))+([1]!xSaldoInstanciaAcumulado(A108,"21","","","","TSCPTO",[1]!xFechaFinal()))-([1]!xSaldoInstanciaAcumulado(A108,"21","","","","TSCCPTO",[1]!xFechaFinal()))+([1]!xSaldoInstanciaAcumulado(A108,"21","","","","ADIPTO",[1]!xFechaFinal()))-([1]!xSaldoInstanciaAcumulado(A108,"21","","","","REDPTO",[1]!xFechaFinal()))</f>
        <v>599553881</v>
      </c>
      <c r="J108" s="129">
        <f>[1]!xSaldoInstanciaAcumMes(A108,"20","","","","DSPEXP",[1]!xFechaFinal())+[1]!xSaldoInstanciaAcumMes(A108,"21","","","","DSPEXP",[1]!xFechaFinal())</f>
        <v>3776140</v>
      </c>
      <c r="K108" s="129">
        <f>[1]!xSaldoInstanciaAcumulado(A108,"20","","","","DSPEXP",[1]!xFechaFinal())+[1]!xSaldoInstanciaAcumulado(A108,"21","","","","DSPEXP",[1]!xFechaFinal())</f>
        <v>167628165</v>
      </c>
      <c r="L108" s="129">
        <f>[1]!xSaldoInstanciaAcumMes(A108,"20","","","","CMPEXP",[1]!xFechaFinal())+[1]!xSaldoInstanciaAcumMes(A108,"21","","","","CMPEXP",[1]!xFechaFinal())</f>
        <v>0</v>
      </c>
      <c r="M108" s="129">
        <f>[1]!xSaldoInstanciaAcumulado(A108,"20","","","","CMPEXP",[1]!xFechaFinal())+[1]!xSaldoInstanciaAcumulado(A108,"21","","","","CMPEXP",[1]!xFechaFinal())</f>
        <v>163852025</v>
      </c>
      <c r="N108" s="129">
        <f>[1]!xSaldoInstanciaAcumMes(A108,"20","","","","ORGEXP",[1]!xFechaFinal())+[1]!xSaldoInstanciaAcumMes(A108,"21","","","","ORGEXP",[1]!xFechaFinal())</f>
        <v>88509</v>
      </c>
      <c r="O108" s="129">
        <f>[1]!xSaldoInstanciaAcumulado(A108,"20","","","","ORGEXP",[1]!xFechaFinal())+[1]!xSaldoInstanciaAcumulado(A108,"21","","","","ORGEXP",[1]!xFechaFinal())</f>
        <v>88509</v>
      </c>
      <c r="P108" s="129">
        <f>[1]!xSaldoInstanciaAcumMes(A108,"20","","","","GIREXP",[1]!xFechaFinal())+[1]!xSaldoInstanciaAcumMes(A108,"21","","","","GIREXP",[1]!xFechaFinal())</f>
        <v>87083</v>
      </c>
      <c r="Q108" s="129">
        <f>[1]!xSaldoInstanciaAcumulado(A108,"20","","","","GIREXP",[1]!xFechaFinal())+[1]!xSaldoInstanciaAcumulado(A108,"21","","","","GIREXP",[1]!xFechaFinal())</f>
        <v>87083</v>
      </c>
      <c r="R108" s="130">
        <f t="shared" si="27"/>
        <v>0.27328990803413711</v>
      </c>
      <c r="S108" s="161">
        <f t="shared" si="28"/>
        <v>1.4762476368658517E-4</v>
      </c>
    </row>
    <row r="109" spans="1:19" s="49" customFormat="1" ht="14.25">
      <c r="A109" s="121" t="s">
        <v>196</v>
      </c>
      <c r="B109" s="45">
        <v>2</v>
      </c>
      <c r="C109" s="46">
        <v>0</v>
      </c>
      <c r="D109" s="46">
        <v>4</v>
      </c>
      <c r="E109" s="47">
        <v>21</v>
      </c>
      <c r="F109" s="47">
        <v>11</v>
      </c>
      <c r="G109" s="47">
        <v>20</v>
      </c>
      <c r="H109" s="146" t="s">
        <v>143</v>
      </c>
      <c r="I109" s="160">
        <f>([1]!xSaldoInstanciaAcumulado(A109,"20","","","","PRESINI",[1]!xFechaFinal()))+([1]!xSaldoInstanciaAcumulado(A109,"20","","","","TSCPTO",[1]!xFechaFinal()))-([1]!xSaldoInstanciaAcumulado(A109,"20","","","","TSCCPTO",[1]!xFechaFinal()))+([1]!xSaldoInstanciaAcumulado(A109,"20","","","","ADIPTO",[1]!xFechaFinal()))-([1]!xSaldoInstanciaAcumulado(A109,"20","","","","REDPTO",[1]!xFechaFinal())) +([1]!xSaldoInstanciaAcumulado(A109,"21","","","","PRESINI",[1]!xFechaFinal()))+([1]!xSaldoInstanciaAcumulado(A109,"21","","","","TSCPTO",[1]!xFechaFinal()))-([1]!xSaldoInstanciaAcumulado(A109,"21","","","","TSCCPTO",[1]!xFechaFinal()))+([1]!xSaldoInstanciaAcumulado(A109,"21","","","","ADIPTO",[1]!xFechaFinal()))-([1]!xSaldoInstanciaAcumulado(A109,"21","","","","REDPTO",[1]!xFechaFinal()))</f>
        <v>446119</v>
      </c>
      <c r="J109" s="129">
        <f>[1]!xSaldoInstanciaAcumMes(A109,"20","","","","DSPEXP",[1]!xFechaFinal())+[1]!xSaldoInstanciaAcumMes(A109,"21","","","","DSPEXP",[1]!xFechaFinal())</f>
        <v>0</v>
      </c>
      <c r="K109" s="129">
        <f>[1]!xSaldoInstanciaAcumulado(A109,"20","","","","DSPEXP",[1]!xFechaFinal())+[1]!xSaldoInstanciaAcumulado(A109,"21","","","","DSPEXP",[1]!xFechaFinal())</f>
        <v>446119</v>
      </c>
      <c r="L109" s="129">
        <f>[1]!xSaldoInstanciaAcumMes(A109,"20","","","","CMPEXP",[1]!xFechaFinal())+[1]!xSaldoInstanciaAcumMes(A109,"21","","","","CMPEXP",[1]!xFechaFinal())</f>
        <v>0</v>
      </c>
      <c r="M109" s="129">
        <f>[1]!xSaldoInstanciaAcumulado(A109,"20","","","","CMPEXP",[1]!xFechaFinal())+[1]!xSaldoInstanciaAcumulado(A109,"21","","","","CMPEXP",[1]!xFechaFinal())</f>
        <v>446119</v>
      </c>
      <c r="N109" s="129">
        <f>[1]!xSaldoInstanciaAcumMes(A109,"20","","","","ORGEXP",[1]!xFechaFinal())+[1]!xSaldoInstanciaAcumMes(A109,"21","","","","ORGEXP",[1]!xFechaFinal())</f>
        <v>0</v>
      </c>
      <c r="O109" s="129">
        <f>[1]!xSaldoInstanciaAcumulado(A109,"20","","","","ORGEXP",[1]!xFechaFinal())+[1]!xSaldoInstanciaAcumulado(A109,"21","","","","ORGEXP",[1]!xFechaFinal())</f>
        <v>0</v>
      </c>
      <c r="P109" s="129">
        <f>[1]!xSaldoInstanciaAcumMes(A109,"20","","","","GIREXP",[1]!xFechaFinal())+[1]!xSaldoInstanciaAcumMes(A109,"21","","","","GIREXP",[1]!xFechaFinal())</f>
        <v>0</v>
      </c>
      <c r="Q109" s="129">
        <f>[1]!xSaldoInstanciaAcumulado(A109,"20","","","","GIREXP",[1]!xFechaFinal())+[1]!xSaldoInstanciaAcumulado(A109,"21","","","","GIREXP",[1]!xFechaFinal())</f>
        <v>0</v>
      </c>
      <c r="R109" s="130">
        <f t="shared" si="27"/>
        <v>1</v>
      </c>
      <c r="S109" s="161">
        <f t="shared" si="28"/>
        <v>0</v>
      </c>
    </row>
    <row r="110" spans="1:19" s="49" customFormat="1" ht="20.25" customHeight="1">
      <c r="A110" s="121" t="s">
        <v>197</v>
      </c>
      <c r="B110" s="45">
        <v>2</v>
      </c>
      <c r="C110" s="46">
        <v>0</v>
      </c>
      <c r="D110" s="46">
        <v>4</v>
      </c>
      <c r="E110" s="47">
        <v>40</v>
      </c>
      <c r="F110" s="48"/>
      <c r="G110" s="47">
        <v>20</v>
      </c>
      <c r="H110" s="146" t="s">
        <v>144</v>
      </c>
      <c r="I110" s="160">
        <f>([1]!xSaldoInstanciaAcumulado(A110,"20","","","","PRESINI",[1]!xFechaFinal()))+([1]!xSaldoInstanciaAcumulado(A110,"20","","","","TSCPTO",[1]!xFechaFinal()))-([1]!xSaldoInstanciaAcumulado(A110,"20","","","","TSCCPTO",[1]!xFechaFinal()))+([1]!xSaldoInstanciaAcumulado(A110,"20","","","","ADIPTO",[1]!xFechaFinal()))-([1]!xSaldoInstanciaAcumulado(A110,"20","","","","REDPTO",[1]!xFechaFinal())) +([1]!xSaldoInstanciaAcumulado(A110,"21","","","","PRESINI",[1]!xFechaFinal()))+([1]!xSaldoInstanciaAcumulado(A110,"21","","","","TSCPTO",[1]!xFechaFinal()))-([1]!xSaldoInstanciaAcumulado(A110,"21","","","","TSCCPTO",[1]!xFechaFinal()))+([1]!xSaldoInstanciaAcumulado(A110,"21","","","","ADIPTO",[1]!xFechaFinal()))-([1]!xSaldoInstanciaAcumulado(A110,"21","","","","REDPTO",[1]!xFechaFinal()))</f>
        <v>2145937</v>
      </c>
      <c r="J110" s="129">
        <f>[1]!xSaldoInstanciaAcumMes(A110,"20","","","","DSPEXP",[1]!xFechaFinal())+[1]!xSaldoInstanciaAcumMes(A110,"21","","","","DSPEXP",[1]!xFechaFinal())</f>
        <v>0</v>
      </c>
      <c r="K110" s="129">
        <f>[1]!xSaldoInstanciaAcumulado(A110,"20","","","","DSPEXP",[1]!xFechaFinal())+[1]!xSaldoInstanciaAcumulado(A110,"21","","","","DSPEXP",[1]!xFechaFinal())</f>
        <v>2114876</v>
      </c>
      <c r="L110" s="129">
        <f>[1]!xSaldoInstanciaAcumMes(A110,"20","","","","CMPEXP",[1]!xFechaFinal())+[1]!xSaldoInstanciaAcumMes(A110,"21","","","","CMPEXP",[1]!xFechaFinal())</f>
        <v>0</v>
      </c>
      <c r="M110" s="129">
        <f>[1]!xSaldoInstanciaAcumulado(A110,"20","","","","CMPEXP",[1]!xFechaFinal())+[1]!xSaldoInstanciaAcumulado(A110,"21","","","","CMPEXP",[1]!xFechaFinal())</f>
        <v>2114876</v>
      </c>
      <c r="N110" s="129">
        <f>[1]!xSaldoInstanciaAcumMes(A110,"20","","","","ORGEXP",[1]!xFechaFinal())+[1]!xSaldoInstanciaAcumMes(A110,"21","","","","ORGEXP",[1]!xFechaFinal())</f>
        <v>0</v>
      </c>
      <c r="O110" s="129">
        <f>[1]!xSaldoInstanciaAcumulado(A110,"20","","","","ORGEXP",[1]!xFechaFinal())+[1]!xSaldoInstanciaAcumulado(A110,"21","","","","ORGEXP",[1]!xFechaFinal())</f>
        <v>2000000</v>
      </c>
      <c r="P110" s="129">
        <f>[1]!xSaldoInstanciaAcumMes(A110,"20","","","","GIREXP",[1]!xFechaFinal())+[1]!xSaldoInstanciaAcumMes(A110,"21","","","","GIREXP",[1]!xFechaFinal())</f>
        <v>0</v>
      </c>
      <c r="Q110" s="129">
        <f>[1]!xSaldoInstanciaAcumulado(A110,"20","","","","GIREXP",[1]!xFechaFinal())+[1]!xSaldoInstanciaAcumulado(A110,"21","","","","GIREXP",[1]!xFechaFinal())</f>
        <v>2000000</v>
      </c>
      <c r="R110" s="130">
        <f t="shared" si="27"/>
        <v>0.9855256701384989</v>
      </c>
      <c r="S110" s="130">
        <f t="shared" si="28"/>
        <v>0.93199380969711598</v>
      </c>
    </row>
    <row r="111" spans="1:19" s="44" customFormat="1" ht="14.25">
      <c r="A111" s="120" t="s">
        <v>181</v>
      </c>
      <c r="B111" s="41">
        <v>2</v>
      </c>
      <c r="C111" s="42">
        <v>0</v>
      </c>
      <c r="D111" s="42">
        <v>4</v>
      </c>
      <c r="E111" s="50">
        <v>41</v>
      </c>
      <c r="F111" s="43"/>
      <c r="G111" s="43"/>
      <c r="H111" s="145" t="s">
        <v>145</v>
      </c>
      <c r="I111" s="127">
        <f t="shared" ref="I111:Q111" si="37">+I112</f>
        <v>2746512392</v>
      </c>
      <c r="J111" s="127">
        <f t="shared" si="37"/>
        <v>1092209400</v>
      </c>
      <c r="K111" s="127">
        <f t="shared" si="37"/>
        <v>2407354592</v>
      </c>
      <c r="L111" s="127">
        <f t="shared" si="37"/>
        <v>1409400</v>
      </c>
      <c r="M111" s="127">
        <f t="shared" si="37"/>
        <v>1316554591.8</v>
      </c>
      <c r="N111" s="127">
        <f t="shared" si="37"/>
        <v>199116923</v>
      </c>
      <c r="O111" s="127">
        <f t="shared" si="37"/>
        <v>201667923</v>
      </c>
      <c r="P111" s="127">
        <f t="shared" si="37"/>
        <v>198220933</v>
      </c>
      <c r="Q111" s="127">
        <f t="shared" si="37"/>
        <v>200771933</v>
      </c>
      <c r="R111" s="135">
        <f t="shared" si="27"/>
        <v>0.47935505247849614</v>
      </c>
      <c r="S111" s="135">
        <f t="shared" si="28"/>
        <v>7.3426911739927075E-2</v>
      </c>
    </row>
    <row r="112" spans="1:19" s="49" customFormat="1" ht="24" customHeight="1">
      <c r="A112" s="121" t="s">
        <v>198</v>
      </c>
      <c r="B112" s="45">
        <v>2</v>
      </c>
      <c r="C112" s="46">
        <v>0</v>
      </c>
      <c r="D112" s="46">
        <v>4</v>
      </c>
      <c r="E112" s="47">
        <v>41</v>
      </c>
      <c r="F112" s="47">
        <v>13</v>
      </c>
      <c r="G112" s="47">
        <v>20</v>
      </c>
      <c r="H112" s="146" t="s">
        <v>145</v>
      </c>
      <c r="I112" s="160">
        <f>([1]!xSaldoInstanciaAcumulado(A112,"20","","","","PRESINI",[1]!xFechaFinal()))+([1]!xSaldoInstanciaAcumulado(A112,"20","","","","TSCPTO",[1]!xFechaFinal()))-([1]!xSaldoInstanciaAcumulado(A112,"20","","","","TSCCPTO",[1]!xFechaFinal()))+([1]!xSaldoInstanciaAcumulado(A112,"20","","","","ADIPTO",[1]!xFechaFinal()))-([1]!xSaldoInstanciaAcumulado(A112,"20","","","","REDPTO",[1]!xFechaFinal())) +([1]!xSaldoInstanciaAcumulado(A112,"21","","","","PRESINI",[1]!xFechaFinal()))+([1]!xSaldoInstanciaAcumulado(A112,"21","","","","TSCPTO",[1]!xFechaFinal()))-([1]!xSaldoInstanciaAcumulado(A112,"21","","","","TSCCPTO",[1]!xFechaFinal()))+([1]!xSaldoInstanciaAcumulado(A112,"21","","","","ADIPTO",[1]!xFechaFinal()))-([1]!xSaldoInstanciaAcumulado(A112,"21","","","","REDPTO",[1]!xFechaFinal()))</f>
        <v>2746512392</v>
      </c>
      <c r="J112" s="129">
        <f>[1]!xSaldoInstanciaAcumMes(A112,"20","","","","DSPEXP",[1]!xFechaFinal())+[1]!xSaldoInstanciaAcumMes(A112,"21","","","","DSPEXP",[1]!xFechaFinal())</f>
        <v>1092209400</v>
      </c>
      <c r="K112" s="129">
        <f>[1]!xSaldoInstanciaAcumulado(A112,"20","","","","DSPEXP",[1]!xFechaFinal())+[1]!xSaldoInstanciaAcumulado(A112,"21","","","","DSPEXP",[1]!xFechaFinal())</f>
        <v>2407354592</v>
      </c>
      <c r="L112" s="129">
        <f>[1]!xSaldoInstanciaAcumMes(A112,"20","","","","CMPEXP",[1]!xFechaFinal())+[1]!xSaldoInstanciaAcumMes(A112,"21","","","","CMPEXP",[1]!xFechaFinal())</f>
        <v>1409400</v>
      </c>
      <c r="M112" s="129">
        <f>[1]!xSaldoInstanciaAcumulado(A112,"20","","","","CMPEXP",[1]!xFechaFinal())+[1]!xSaldoInstanciaAcumulado(A112,"21","","","","CMPEXP",[1]!xFechaFinal())</f>
        <v>1316554591.8</v>
      </c>
      <c r="N112" s="129">
        <f>[1]!xSaldoInstanciaAcumMes(A112,"20","","","","ORGEXP",[1]!xFechaFinal())+[1]!xSaldoInstanciaAcumMes(A112,"21","","","","ORGEXP",[1]!xFechaFinal())</f>
        <v>199116923</v>
      </c>
      <c r="O112" s="129">
        <f>[1]!xSaldoInstanciaAcumulado(A112,"20","","","","ORGEXP",[1]!xFechaFinal())+[1]!xSaldoInstanciaAcumulado(A112,"21","","","","ORGEXP",[1]!xFechaFinal())</f>
        <v>201667923</v>
      </c>
      <c r="P112" s="129">
        <f>[1]!xSaldoInstanciaAcumMes(A112,"20","","","","GIREXP",[1]!xFechaFinal())+[1]!xSaldoInstanciaAcumMes(A112,"21","","","","GIREXP",[1]!xFechaFinal())</f>
        <v>198220933</v>
      </c>
      <c r="Q112" s="129">
        <f>[1]!xSaldoInstanciaAcumulado(A112,"20","","","","GIREXP",[1]!xFechaFinal())+[1]!xSaldoInstanciaAcumulado(A112,"21","","","","GIREXP",[1]!xFechaFinal())</f>
        <v>200771933</v>
      </c>
      <c r="R112" s="130">
        <f t="shared" si="27"/>
        <v>0.47935505247849614</v>
      </c>
      <c r="S112" s="130">
        <f t="shared" si="28"/>
        <v>7.3426911739927075E-2</v>
      </c>
    </row>
    <row r="113" spans="1:19" s="44" customFormat="1" ht="14.25">
      <c r="A113" s="120" t="s">
        <v>199</v>
      </c>
      <c r="B113" s="41">
        <v>3</v>
      </c>
      <c r="C113" s="42"/>
      <c r="D113" s="42"/>
      <c r="E113" s="43"/>
      <c r="F113" s="43"/>
      <c r="G113" s="50">
        <v>20</v>
      </c>
      <c r="H113" s="145" t="s">
        <v>146</v>
      </c>
      <c r="I113" s="127">
        <f>+I115+I121</f>
        <v>5394160000</v>
      </c>
      <c r="J113" s="127">
        <f t="shared" ref="J113:Q113" si="38">+J115+J121</f>
        <v>0</v>
      </c>
      <c r="K113" s="127">
        <f t="shared" si="38"/>
        <v>1424364960</v>
      </c>
      <c r="L113" s="127">
        <f t="shared" si="38"/>
        <v>0</v>
      </c>
      <c r="M113" s="127">
        <f t="shared" si="38"/>
        <v>1424364960</v>
      </c>
      <c r="N113" s="127">
        <f t="shared" si="38"/>
        <v>0</v>
      </c>
      <c r="O113" s="127">
        <f t="shared" si="38"/>
        <v>0</v>
      </c>
      <c r="P113" s="127">
        <f t="shared" si="38"/>
        <v>0</v>
      </c>
      <c r="Q113" s="127">
        <f t="shared" si="38"/>
        <v>0</v>
      </c>
      <c r="R113" s="135">
        <f t="shared" si="27"/>
        <v>0.26405686149465346</v>
      </c>
      <c r="S113" s="135">
        <f t="shared" si="28"/>
        <v>0</v>
      </c>
    </row>
    <row r="114" spans="1:19" s="44" customFormat="1" ht="14.25">
      <c r="A114" s="120" t="s">
        <v>199</v>
      </c>
      <c r="B114" s="41">
        <v>3</v>
      </c>
      <c r="C114" s="42"/>
      <c r="D114" s="42"/>
      <c r="E114" s="43"/>
      <c r="F114" s="43"/>
      <c r="G114" s="50">
        <v>21</v>
      </c>
      <c r="H114" s="145" t="s">
        <v>146</v>
      </c>
      <c r="I114" s="127">
        <f>+I120</f>
        <v>170190000000</v>
      </c>
      <c r="J114" s="127">
        <f t="shared" ref="J114:Q114" si="39">+J120</f>
        <v>0</v>
      </c>
      <c r="K114" s="127">
        <f t="shared" si="39"/>
        <v>1021300000</v>
      </c>
      <c r="L114" s="127">
        <f t="shared" si="39"/>
        <v>0</v>
      </c>
      <c r="M114" s="127">
        <f t="shared" si="39"/>
        <v>1021300000</v>
      </c>
      <c r="N114" s="127">
        <f t="shared" si="39"/>
        <v>0</v>
      </c>
      <c r="O114" s="127">
        <f t="shared" si="39"/>
        <v>160000</v>
      </c>
      <c r="P114" s="127">
        <f t="shared" si="39"/>
        <v>0</v>
      </c>
      <c r="Q114" s="127">
        <f t="shared" si="39"/>
        <v>160000</v>
      </c>
      <c r="R114" s="135">
        <f t="shared" si="27"/>
        <v>6.0009401257418177E-3</v>
      </c>
      <c r="S114" s="135">
        <f t="shared" si="28"/>
        <v>9.4012574181796817E-7</v>
      </c>
    </row>
    <row r="115" spans="1:19" s="44" customFormat="1" ht="14.25">
      <c r="A115" s="120" t="s">
        <v>200</v>
      </c>
      <c r="B115" s="41">
        <v>3</v>
      </c>
      <c r="C115" s="42">
        <v>2</v>
      </c>
      <c r="D115" s="42"/>
      <c r="E115" s="43"/>
      <c r="F115" s="43"/>
      <c r="G115" s="54">
        <v>20</v>
      </c>
      <c r="H115" s="145" t="s">
        <v>147</v>
      </c>
      <c r="I115" s="127">
        <f>+I117</f>
        <v>2268060000</v>
      </c>
      <c r="J115" s="127">
        <f t="shared" ref="J115:Q118" si="40">+J117</f>
        <v>0</v>
      </c>
      <c r="K115" s="127">
        <f t="shared" si="40"/>
        <v>13608360</v>
      </c>
      <c r="L115" s="127">
        <f t="shared" si="40"/>
        <v>0</v>
      </c>
      <c r="M115" s="127">
        <f t="shared" si="40"/>
        <v>13608360</v>
      </c>
      <c r="N115" s="127">
        <f t="shared" si="40"/>
        <v>0</v>
      </c>
      <c r="O115" s="127">
        <f t="shared" si="40"/>
        <v>0</v>
      </c>
      <c r="P115" s="127">
        <f t="shared" si="40"/>
        <v>0</v>
      </c>
      <c r="Q115" s="127">
        <f t="shared" si="40"/>
        <v>0</v>
      </c>
      <c r="R115" s="135">
        <f t="shared" si="27"/>
        <v>6.0000000000000001E-3</v>
      </c>
      <c r="S115" s="135">
        <f t="shared" si="28"/>
        <v>0</v>
      </c>
    </row>
    <row r="116" spans="1:19" s="44" customFormat="1" ht="14.25">
      <c r="A116" s="120" t="s">
        <v>200</v>
      </c>
      <c r="B116" s="41">
        <v>3</v>
      </c>
      <c r="C116" s="42">
        <v>2</v>
      </c>
      <c r="D116" s="42"/>
      <c r="E116" s="43"/>
      <c r="F116" s="43"/>
      <c r="G116" s="54">
        <v>21</v>
      </c>
      <c r="H116" s="145" t="s">
        <v>147</v>
      </c>
      <c r="I116" s="127">
        <f>+I118</f>
        <v>170190000000</v>
      </c>
      <c r="J116" s="127">
        <f t="shared" si="40"/>
        <v>0</v>
      </c>
      <c r="K116" s="127">
        <f t="shared" si="40"/>
        <v>1021300000</v>
      </c>
      <c r="L116" s="127">
        <f t="shared" si="40"/>
        <v>0</v>
      </c>
      <c r="M116" s="127">
        <f t="shared" si="40"/>
        <v>1021300000</v>
      </c>
      <c r="N116" s="127">
        <f t="shared" si="40"/>
        <v>0</v>
      </c>
      <c r="O116" s="127">
        <f t="shared" si="40"/>
        <v>160000</v>
      </c>
      <c r="P116" s="127">
        <f t="shared" si="40"/>
        <v>0</v>
      </c>
      <c r="Q116" s="127">
        <f t="shared" si="40"/>
        <v>160000</v>
      </c>
      <c r="R116" s="135">
        <f t="shared" si="27"/>
        <v>6.0009401257418177E-3</v>
      </c>
      <c r="S116" s="135">
        <f t="shared" si="28"/>
        <v>9.4012574181796817E-7</v>
      </c>
    </row>
    <row r="117" spans="1:19" s="44" customFormat="1" ht="14.25">
      <c r="A117" s="120" t="s">
        <v>182</v>
      </c>
      <c r="B117" s="41">
        <v>3</v>
      </c>
      <c r="C117" s="42">
        <v>2</v>
      </c>
      <c r="D117" s="42">
        <v>1</v>
      </c>
      <c r="E117" s="55"/>
      <c r="F117" s="55"/>
      <c r="G117" s="54">
        <v>20</v>
      </c>
      <c r="H117" s="150" t="s">
        <v>148</v>
      </c>
      <c r="I117" s="138">
        <f>+I119</f>
        <v>2268060000</v>
      </c>
      <c r="J117" s="138">
        <f t="shared" si="40"/>
        <v>0</v>
      </c>
      <c r="K117" s="138">
        <f t="shared" si="40"/>
        <v>13608360</v>
      </c>
      <c r="L117" s="138">
        <f t="shared" si="40"/>
        <v>0</v>
      </c>
      <c r="M117" s="138">
        <f t="shared" si="40"/>
        <v>13608360</v>
      </c>
      <c r="N117" s="138">
        <f t="shared" si="40"/>
        <v>0</v>
      </c>
      <c r="O117" s="138">
        <f t="shared" si="40"/>
        <v>0</v>
      </c>
      <c r="P117" s="138">
        <f t="shared" si="40"/>
        <v>0</v>
      </c>
      <c r="Q117" s="138">
        <f t="shared" si="40"/>
        <v>0</v>
      </c>
      <c r="R117" s="128">
        <f t="shared" si="27"/>
        <v>6.0000000000000001E-3</v>
      </c>
      <c r="S117" s="135">
        <f t="shared" si="28"/>
        <v>0</v>
      </c>
    </row>
    <row r="118" spans="1:19" s="44" customFormat="1" ht="14.25">
      <c r="A118" s="120" t="s">
        <v>182</v>
      </c>
      <c r="B118" s="41">
        <v>3</v>
      </c>
      <c r="C118" s="42">
        <v>2</v>
      </c>
      <c r="D118" s="42">
        <v>1</v>
      </c>
      <c r="E118" s="55"/>
      <c r="F118" s="55"/>
      <c r="G118" s="54">
        <v>21</v>
      </c>
      <c r="H118" s="150" t="s">
        <v>148</v>
      </c>
      <c r="I118" s="138">
        <f>+I120</f>
        <v>170190000000</v>
      </c>
      <c r="J118" s="138">
        <f t="shared" si="40"/>
        <v>0</v>
      </c>
      <c r="K118" s="138">
        <f t="shared" si="40"/>
        <v>1021300000</v>
      </c>
      <c r="L118" s="138">
        <f t="shared" si="40"/>
        <v>0</v>
      </c>
      <c r="M118" s="138">
        <f t="shared" si="40"/>
        <v>1021300000</v>
      </c>
      <c r="N118" s="138">
        <f t="shared" si="40"/>
        <v>0</v>
      </c>
      <c r="O118" s="138">
        <f t="shared" si="40"/>
        <v>160000</v>
      </c>
      <c r="P118" s="138">
        <f t="shared" si="40"/>
        <v>0</v>
      </c>
      <c r="Q118" s="138">
        <f t="shared" si="40"/>
        <v>160000</v>
      </c>
      <c r="R118" s="128">
        <f t="shared" si="27"/>
        <v>6.0009401257418177E-3</v>
      </c>
      <c r="S118" s="135">
        <f t="shared" si="28"/>
        <v>9.4012574181796817E-7</v>
      </c>
    </row>
    <row r="119" spans="1:19" s="49" customFormat="1" ht="14.25">
      <c r="A119" s="121" t="s">
        <v>278</v>
      </c>
      <c r="B119" s="56">
        <v>3</v>
      </c>
      <c r="C119" s="47">
        <v>2</v>
      </c>
      <c r="D119" s="47">
        <v>1</v>
      </c>
      <c r="E119" s="47">
        <v>1</v>
      </c>
      <c r="F119" s="57" t="s">
        <v>149</v>
      </c>
      <c r="G119" s="47">
        <v>20</v>
      </c>
      <c r="H119" s="151" t="s">
        <v>150</v>
      </c>
      <c r="I119" s="160">
        <f>([1]!xSaldoInstanciaAcumulado(A119,"20","","","","PRESINI",[1]!xFechaFinal()))+([1]!xSaldoInstanciaAcumulado(A119,"20","","","","TSCPTO",[1]!xFechaFinal()))-([1]!xSaldoInstanciaAcumulado(A119,"20","","","","TSCCPTO",[1]!xFechaFinal()))+([1]!xSaldoInstanciaAcumulado(A119,"20","","","","ADIPTO",[1]!xFechaFinal()))-([1]!xSaldoInstanciaAcumulado(A119,"20","","","","REDPTO",[1]!xFechaFinal())) +([1]!xSaldoInstanciaAcumulado(A119,"21","","","","PRESINI",[1]!xFechaFinal()))+([1]!xSaldoInstanciaAcumulado(A119,"21","","","","TSCPTO",[1]!xFechaFinal()))-([1]!xSaldoInstanciaAcumulado(A119,"21","","","","TSCCPTO",[1]!xFechaFinal()))+([1]!xSaldoInstanciaAcumulado(A119,"21","","","","ADIPTO",[1]!xFechaFinal()))-([1]!xSaldoInstanciaAcumulado(A119,"21","","","","REDPTO",[1]!xFechaFinal()))</f>
        <v>2268060000</v>
      </c>
      <c r="J119" s="129">
        <f>[1]!xSaldoInstanciaAcumMes(A119,"20","","","","DSPEXP",[1]!xFechaFinal())+[1]!xSaldoInstanciaAcumMes(A119,"21","","","","DSPEXP",[1]!xFechaFinal())</f>
        <v>0</v>
      </c>
      <c r="K119" s="129">
        <f>[1]!xSaldoInstanciaAcumulado(A119,"20","","","","DSPEXP",[1]!xFechaFinal())+[1]!xSaldoInstanciaAcumulado(A119,"21","","","","DSPEXP",[1]!xFechaFinal())</f>
        <v>13608360</v>
      </c>
      <c r="L119" s="129">
        <f>[1]!xSaldoInstanciaAcumMes(A119,"20","","","","CMPEXP",[1]!xFechaFinal())+[1]!xSaldoInstanciaAcumMes(A119,"21","","","","CMPEXP",[1]!xFechaFinal())</f>
        <v>0</v>
      </c>
      <c r="M119" s="129">
        <f>[1]!xSaldoInstanciaAcumulado(A119,"20","","","","CMPEXP",[1]!xFechaFinal())+[1]!xSaldoInstanciaAcumulado(A119,"21","","","","CMPEXP",[1]!xFechaFinal())</f>
        <v>13608360</v>
      </c>
      <c r="N119" s="129">
        <f>[1]!xSaldoInstanciaAcumMes(A119,"20","","","","ORGEXP",[1]!xFechaFinal())+[1]!xSaldoInstanciaAcumMes(A119,"21","","","","ORGEXP",[1]!xFechaFinal())</f>
        <v>0</v>
      </c>
      <c r="O119" s="129">
        <f>[1]!xSaldoInstanciaAcumulado(A119,"20","","","","ORGEXP",[1]!xFechaFinal())+[1]!xSaldoInstanciaAcumulado(A119,"21","","","","ORGEXP",[1]!xFechaFinal())</f>
        <v>0</v>
      </c>
      <c r="P119" s="129">
        <f>[1]!xSaldoInstanciaAcumMes(A119,"20","","","","GIREXP",[1]!xFechaFinal())+[1]!xSaldoInstanciaAcumMes(A119,"21","","","","GIREXP",[1]!xFechaFinal())</f>
        <v>0</v>
      </c>
      <c r="Q119" s="129">
        <f>[1]!xSaldoInstanciaAcumulado(A119,"20","","","","GIREXP",[1]!xFechaFinal())+[1]!xSaldoInstanciaAcumulado(A119,"21","","","","GIREXP",[1]!xFechaFinal())</f>
        <v>0</v>
      </c>
      <c r="R119" s="130">
        <f t="shared" si="27"/>
        <v>6.0000000000000001E-3</v>
      </c>
      <c r="S119" s="161">
        <f t="shared" si="28"/>
        <v>0</v>
      </c>
    </row>
    <row r="120" spans="1:19" s="53" customFormat="1" ht="14.25">
      <c r="A120" s="121" t="s">
        <v>279</v>
      </c>
      <c r="B120" s="58">
        <v>3</v>
      </c>
      <c r="C120" s="52">
        <v>2</v>
      </c>
      <c r="D120" s="52">
        <v>1</v>
      </c>
      <c r="E120" s="59">
        <v>17</v>
      </c>
      <c r="F120" s="59" t="s">
        <v>149</v>
      </c>
      <c r="G120" s="60">
        <v>21</v>
      </c>
      <c r="H120" s="152" t="s">
        <v>151</v>
      </c>
      <c r="I120" s="160">
        <f>([1]!xSaldoInstanciaAcumulado(A120,"20","","","","PRESINI",[1]!xFechaFinal()))+([1]!xSaldoInstanciaAcumulado(A120,"20","","","","TSCPTO",[1]!xFechaFinal()))-([1]!xSaldoInstanciaAcumulado(A120,"20","","","","TSCCPTO",[1]!xFechaFinal()))+([1]!xSaldoInstanciaAcumulado(A120,"20","","","","ADIPTO",[1]!xFechaFinal()))-([1]!xSaldoInstanciaAcumulado(A120,"20","","","","REDPTO",[1]!xFechaFinal())) +([1]!xSaldoInstanciaAcumulado(A120,"21","","","","PRESINI",[1]!xFechaFinal()))+([1]!xSaldoInstanciaAcumulado(A120,"21","","","","TSCPTO",[1]!xFechaFinal()))-([1]!xSaldoInstanciaAcumulado(A120,"21","","","","TSCCPTO",[1]!xFechaFinal()))+([1]!xSaldoInstanciaAcumulado(A120,"21","","","","ADIPTO",[1]!xFechaFinal()))-([1]!xSaldoInstanciaAcumulado(A120,"21","","","","REDPTO",[1]!xFechaFinal()))</f>
        <v>170190000000</v>
      </c>
      <c r="J120" s="129">
        <f>[1]!xSaldoInstanciaAcumMes(A120,"20","","","","DSPEXP",[1]!xFechaFinal())+[1]!xSaldoInstanciaAcumMes(A120,"21","","","","DSPEXP",[1]!xFechaFinal())</f>
        <v>0</v>
      </c>
      <c r="K120" s="129">
        <f>[1]!xSaldoInstanciaAcumulado(A120,"20","","","","DSPEXP",[1]!xFechaFinal())+[1]!xSaldoInstanciaAcumulado(A120,"21","","","","DSPEXP",[1]!xFechaFinal())</f>
        <v>1021300000</v>
      </c>
      <c r="L120" s="129">
        <f>[1]!xSaldoInstanciaAcumMes(A120,"20","","","","CMPEXP",[1]!xFechaFinal())+[1]!xSaldoInstanciaAcumMes(A120,"21","","","","CMPEXP",[1]!xFechaFinal())</f>
        <v>0</v>
      </c>
      <c r="M120" s="129">
        <f>[1]!xSaldoInstanciaAcumulado(A120,"20","","","","CMPEXP",[1]!xFechaFinal())+[1]!xSaldoInstanciaAcumulado(A120,"21","","","","CMPEXP",[1]!xFechaFinal())</f>
        <v>1021300000</v>
      </c>
      <c r="N120" s="129">
        <f>[1]!xSaldoInstanciaAcumMes(A120,"20","","","","ORGEXP",[1]!xFechaFinal())+[1]!xSaldoInstanciaAcumMes(A120,"21","","","","ORGEXP",[1]!xFechaFinal())</f>
        <v>0</v>
      </c>
      <c r="O120" s="129">
        <f>[1]!xSaldoInstanciaAcumulado(A120,"20","","","","ORGEXP",[1]!xFechaFinal())+[1]!xSaldoInstanciaAcumulado(A120,"21","","","","ORGEXP",[1]!xFechaFinal())</f>
        <v>160000</v>
      </c>
      <c r="P120" s="129">
        <f>[1]!xSaldoInstanciaAcumMes(A120,"20","","","","GIREXP",[1]!xFechaFinal())+[1]!xSaldoInstanciaAcumMes(A120,"21","","","","GIREXP",[1]!xFechaFinal())</f>
        <v>0</v>
      </c>
      <c r="Q120" s="129">
        <f>[1]!xSaldoInstanciaAcumulado(A120,"20","","","","GIREXP",[1]!xFechaFinal())+[1]!xSaldoInstanciaAcumulado(A120,"21","","","","GIREXP",[1]!xFechaFinal())</f>
        <v>160000</v>
      </c>
      <c r="R120" s="139">
        <f t="shared" si="27"/>
        <v>6.0009401257418177E-3</v>
      </c>
      <c r="S120" s="162">
        <f t="shared" si="28"/>
        <v>9.4012574181796817E-7</v>
      </c>
    </row>
    <row r="121" spans="1:19" s="44" customFormat="1" ht="14.25">
      <c r="A121" s="120" t="s">
        <v>201</v>
      </c>
      <c r="B121" s="61">
        <v>3</v>
      </c>
      <c r="C121" s="50">
        <v>6</v>
      </c>
      <c r="D121" s="42"/>
      <c r="E121" s="43"/>
      <c r="F121" s="43"/>
      <c r="G121" s="54">
        <v>20</v>
      </c>
      <c r="H121" s="145" t="s">
        <v>152</v>
      </c>
      <c r="I121" s="127">
        <f>+I122</f>
        <v>3126100000</v>
      </c>
      <c r="J121" s="127">
        <f t="shared" ref="J121:Q121" si="41">+J122</f>
        <v>0</v>
      </c>
      <c r="K121" s="127">
        <f t="shared" si="41"/>
        <v>1410756600</v>
      </c>
      <c r="L121" s="127">
        <f t="shared" si="41"/>
        <v>0</v>
      </c>
      <c r="M121" s="127">
        <f t="shared" si="41"/>
        <v>1410756600</v>
      </c>
      <c r="N121" s="127">
        <f t="shared" si="41"/>
        <v>0</v>
      </c>
      <c r="O121" s="127">
        <f t="shared" si="41"/>
        <v>0</v>
      </c>
      <c r="P121" s="127">
        <f t="shared" si="41"/>
        <v>0</v>
      </c>
      <c r="Q121" s="127">
        <f t="shared" si="41"/>
        <v>0</v>
      </c>
      <c r="R121" s="135">
        <f t="shared" si="27"/>
        <v>0.45128326029237709</v>
      </c>
      <c r="S121" s="135">
        <f t="shared" si="28"/>
        <v>0</v>
      </c>
    </row>
    <row r="122" spans="1:19" s="44" customFormat="1" ht="14.25">
      <c r="A122" s="120" t="s">
        <v>202</v>
      </c>
      <c r="B122" s="61">
        <v>3</v>
      </c>
      <c r="C122" s="50">
        <v>6</v>
      </c>
      <c r="D122" s="42">
        <v>1</v>
      </c>
      <c r="E122" s="43"/>
      <c r="F122" s="43"/>
      <c r="G122" s="54">
        <v>20</v>
      </c>
      <c r="H122" s="145" t="s">
        <v>153</v>
      </c>
      <c r="I122" s="127">
        <f t="shared" ref="I122:Q122" si="42">+I123</f>
        <v>3126100000</v>
      </c>
      <c r="J122" s="127">
        <f t="shared" si="42"/>
        <v>0</v>
      </c>
      <c r="K122" s="127">
        <f t="shared" si="42"/>
        <v>1410756600</v>
      </c>
      <c r="L122" s="127">
        <f t="shared" si="42"/>
        <v>0</v>
      </c>
      <c r="M122" s="127">
        <f t="shared" si="42"/>
        <v>1410756600</v>
      </c>
      <c r="N122" s="127">
        <f t="shared" si="42"/>
        <v>0</v>
      </c>
      <c r="O122" s="127">
        <f t="shared" si="42"/>
        <v>0</v>
      </c>
      <c r="P122" s="127">
        <f t="shared" si="42"/>
        <v>0</v>
      </c>
      <c r="Q122" s="127">
        <f t="shared" si="42"/>
        <v>0</v>
      </c>
      <c r="R122" s="135">
        <f t="shared" si="27"/>
        <v>0.45128326029237709</v>
      </c>
      <c r="S122" s="135">
        <f t="shared" si="28"/>
        <v>0</v>
      </c>
    </row>
    <row r="123" spans="1:19" s="44" customFormat="1" ht="14.25">
      <c r="A123" s="120" t="s">
        <v>280</v>
      </c>
      <c r="B123" s="45">
        <v>3</v>
      </c>
      <c r="C123" s="46">
        <v>6</v>
      </c>
      <c r="D123" s="46">
        <v>1</v>
      </c>
      <c r="E123" s="47">
        <v>1</v>
      </c>
      <c r="F123" s="43"/>
      <c r="G123" s="54">
        <v>20</v>
      </c>
      <c r="H123" s="146" t="s">
        <v>153</v>
      </c>
      <c r="I123" s="160">
        <f>([1]!xSaldoInstanciaAcumulado(A123,"20","","","","PRESINI",[1]!xFechaFinal()))+([1]!xSaldoInstanciaAcumulado(A123,"20","","","","TSCPTO",[1]!xFechaFinal()))-([1]!xSaldoInstanciaAcumulado(A123,"20","","","","TSCCPTO",[1]!xFechaFinal()))+([1]!xSaldoInstanciaAcumulado(A123,"20","","","","ADIPTO",[1]!xFechaFinal()))-([1]!xSaldoInstanciaAcumulado(A123,"20","","","","REDPTO",[1]!xFechaFinal())) +([1]!xSaldoInstanciaAcumulado(A123,"21","","","","PRESINI",[1]!xFechaFinal()))+([1]!xSaldoInstanciaAcumulado(A123,"21","","","","TSCPTO",[1]!xFechaFinal()))-([1]!xSaldoInstanciaAcumulado(A123,"21","","","","TSCCPTO",[1]!xFechaFinal()))+([1]!xSaldoInstanciaAcumulado(A123,"21","","","","ADIPTO",[1]!xFechaFinal()))-([1]!xSaldoInstanciaAcumulado(A123,"21","","","","REDPTO",[1]!xFechaFinal()))</f>
        <v>3126100000</v>
      </c>
      <c r="J123" s="129">
        <f>[1]!xSaldoInstanciaAcumMes(A123,"20","","","","DSPEXP",[1]!xFechaFinal())+[1]!xSaldoInstanciaAcumMes(A123,"21","","","","DSPEXP",[1]!xFechaFinal())</f>
        <v>0</v>
      </c>
      <c r="K123" s="129">
        <f>[1]!xSaldoInstanciaAcumulado(A123,"20","","","","DSPEXP",[1]!xFechaFinal())+[1]!xSaldoInstanciaAcumulado(A123,"21","","","","DSPEXP",[1]!xFechaFinal())</f>
        <v>1410756600</v>
      </c>
      <c r="L123" s="129">
        <f>[1]!xSaldoInstanciaAcumMes(A123,"20","","","","CMPEXP",[1]!xFechaFinal())+[1]!xSaldoInstanciaAcumMes(A123,"21","","","","CMPEXP",[1]!xFechaFinal())</f>
        <v>0</v>
      </c>
      <c r="M123" s="129">
        <f>[1]!xSaldoInstanciaAcumulado(A123,"20","","","","CMPEXP",[1]!xFechaFinal())+[1]!xSaldoInstanciaAcumulado(A123,"21","","","","CMPEXP",[1]!xFechaFinal())</f>
        <v>1410756600</v>
      </c>
      <c r="N123" s="129">
        <f>[1]!xSaldoInstanciaAcumMes(A123,"20","","","","ORGEXP",[1]!xFechaFinal())+[1]!xSaldoInstanciaAcumMes(A123,"21","","","","ORGEXP",[1]!xFechaFinal())</f>
        <v>0</v>
      </c>
      <c r="O123" s="129">
        <f>[1]!xSaldoInstanciaAcumulado(A123,"20","","","","ORGEXP",[1]!xFechaFinal())+[1]!xSaldoInstanciaAcumulado(A123,"21","","","","ORGEXP",[1]!xFechaFinal())</f>
        <v>0</v>
      </c>
      <c r="P123" s="129">
        <f>[1]!xSaldoInstanciaAcumMes(A123,"20","","","","GIREXP",[1]!xFechaFinal())+[1]!xSaldoInstanciaAcumMes(A123,"21","","","","GIREXP",[1]!xFechaFinal())</f>
        <v>0</v>
      </c>
      <c r="Q123" s="129">
        <f>[1]!xSaldoInstanciaAcumulado(A123,"20","","","","GIREXP",[1]!xFechaFinal())+[1]!xSaldoInstanciaAcumulado(A123,"21","","","","GIREXP",[1]!xFechaFinal())</f>
        <v>0</v>
      </c>
      <c r="R123" s="130">
        <f t="shared" si="27"/>
        <v>0.45128326029237709</v>
      </c>
      <c r="S123" s="161">
        <f t="shared" si="28"/>
        <v>0</v>
      </c>
    </row>
    <row r="124" spans="1:19" s="44" customFormat="1" ht="24">
      <c r="A124" s="120" t="s">
        <v>183</v>
      </c>
      <c r="B124" s="41">
        <v>5</v>
      </c>
      <c r="C124" s="42"/>
      <c r="D124" s="42"/>
      <c r="E124" s="55"/>
      <c r="F124" s="55"/>
      <c r="G124" s="54"/>
      <c r="H124" s="150" t="s">
        <v>24</v>
      </c>
      <c r="I124" s="127">
        <f t="shared" ref="I124:Q126" si="43">+I125</f>
        <v>46872000001</v>
      </c>
      <c r="J124" s="127">
        <f t="shared" si="43"/>
        <v>6686294498</v>
      </c>
      <c r="K124" s="127">
        <f t="shared" si="43"/>
        <v>22032872135</v>
      </c>
      <c r="L124" s="127">
        <f t="shared" si="43"/>
        <v>171790745</v>
      </c>
      <c r="M124" s="127">
        <f t="shared" si="43"/>
        <v>14660639302.09</v>
      </c>
      <c r="N124" s="127">
        <f t="shared" si="43"/>
        <v>1873812681</v>
      </c>
      <c r="O124" s="127">
        <f t="shared" si="43"/>
        <v>1882904749</v>
      </c>
      <c r="P124" s="127">
        <f t="shared" si="43"/>
        <v>1859475670</v>
      </c>
      <c r="Q124" s="127">
        <f t="shared" si="43"/>
        <v>1864172412</v>
      </c>
      <c r="R124" s="135">
        <f t="shared" si="27"/>
        <v>0.3127803230452556</v>
      </c>
      <c r="S124" s="135">
        <f t="shared" si="28"/>
        <v>4.0171205601634855E-2</v>
      </c>
    </row>
    <row r="125" spans="1:19" s="44" customFormat="1" ht="14.25">
      <c r="A125" s="120" t="s">
        <v>184</v>
      </c>
      <c r="B125" s="61">
        <v>5</v>
      </c>
      <c r="C125" s="50">
        <v>1</v>
      </c>
      <c r="D125" s="42"/>
      <c r="E125" s="55"/>
      <c r="F125" s="55"/>
      <c r="G125" s="62"/>
      <c r="H125" s="153" t="s">
        <v>25</v>
      </c>
      <c r="I125" s="127">
        <f t="shared" si="43"/>
        <v>46872000001</v>
      </c>
      <c r="J125" s="127">
        <f t="shared" si="43"/>
        <v>6686294498</v>
      </c>
      <c r="K125" s="127">
        <f t="shared" si="43"/>
        <v>22032872135</v>
      </c>
      <c r="L125" s="127">
        <f t="shared" si="43"/>
        <v>171790745</v>
      </c>
      <c r="M125" s="127">
        <f t="shared" si="43"/>
        <v>14660639302.09</v>
      </c>
      <c r="N125" s="127">
        <f t="shared" si="43"/>
        <v>1873812681</v>
      </c>
      <c r="O125" s="127">
        <f t="shared" si="43"/>
        <v>1882904749</v>
      </c>
      <c r="P125" s="127">
        <f t="shared" si="43"/>
        <v>1859475670</v>
      </c>
      <c r="Q125" s="127">
        <f t="shared" si="43"/>
        <v>1864172412</v>
      </c>
      <c r="R125" s="135">
        <f t="shared" si="27"/>
        <v>0.3127803230452556</v>
      </c>
      <c r="S125" s="135">
        <f t="shared" si="28"/>
        <v>4.0171205601634855E-2</v>
      </c>
    </row>
    <row r="126" spans="1:19" s="49" customFormat="1" ht="14.25">
      <c r="A126" s="121" t="s">
        <v>203</v>
      </c>
      <c r="B126" s="45">
        <v>5</v>
      </c>
      <c r="C126" s="46">
        <v>1</v>
      </c>
      <c r="D126" s="46">
        <v>2</v>
      </c>
      <c r="E126" s="57"/>
      <c r="F126" s="57"/>
      <c r="G126" s="63">
        <v>20</v>
      </c>
      <c r="H126" s="153" t="s">
        <v>26</v>
      </c>
      <c r="I126" s="127">
        <f t="shared" si="43"/>
        <v>46872000001</v>
      </c>
      <c r="J126" s="127">
        <f t="shared" si="43"/>
        <v>6686294498</v>
      </c>
      <c r="K126" s="127">
        <f t="shared" si="43"/>
        <v>22032872135</v>
      </c>
      <c r="L126" s="127">
        <f t="shared" si="43"/>
        <v>171790745</v>
      </c>
      <c r="M126" s="127">
        <f t="shared" si="43"/>
        <v>14660639302.09</v>
      </c>
      <c r="N126" s="127">
        <f t="shared" si="43"/>
        <v>1873812681</v>
      </c>
      <c r="O126" s="127">
        <f t="shared" si="43"/>
        <v>1882904749</v>
      </c>
      <c r="P126" s="127">
        <f t="shared" si="43"/>
        <v>1859475670</v>
      </c>
      <c r="Q126" s="127">
        <f t="shared" si="43"/>
        <v>1864172412</v>
      </c>
      <c r="R126" s="135">
        <f t="shared" si="27"/>
        <v>0.3127803230452556</v>
      </c>
      <c r="S126" s="135">
        <f t="shared" si="28"/>
        <v>4.0171205601634855E-2</v>
      </c>
    </row>
    <row r="127" spans="1:19" s="49" customFormat="1" ht="14.25">
      <c r="A127" s="121" t="s">
        <v>204</v>
      </c>
      <c r="B127" s="45">
        <v>5</v>
      </c>
      <c r="C127" s="46">
        <v>1</v>
      </c>
      <c r="D127" s="46">
        <v>2</v>
      </c>
      <c r="E127" s="57">
        <v>1</v>
      </c>
      <c r="F127" s="57"/>
      <c r="G127" s="63">
        <v>20</v>
      </c>
      <c r="H127" s="153" t="s">
        <v>26</v>
      </c>
      <c r="I127" s="127">
        <f t="shared" ref="I127:Q127" si="44">SUM(I128:I134)</f>
        <v>46872000001</v>
      </c>
      <c r="J127" s="127">
        <f t="shared" si="44"/>
        <v>6686294498</v>
      </c>
      <c r="K127" s="127">
        <f t="shared" si="44"/>
        <v>22032872135</v>
      </c>
      <c r="L127" s="127">
        <f t="shared" si="44"/>
        <v>171790745</v>
      </c>
      <c r="M127" s="127">
        <f t="shared" si="44"/>
        <v>14660639302.09</v>
      </c>
      <c r="N127" s="127">
        <f t="shared" si="44"/>
        <v>1873812681</v>
      </c>
      <c r="O127" s="127">
        <f t="shared" si="44"/>
        <v>1882904749</v>
      </c>
      <c r="P127" s="127">
        <f t="shared" si="44"/>
        <v>1859475670</v>
      </c>
      <c r="Q127" s="127">
        <f t="shared" si="44"/>
        <v>1864172412</v>
      </c>
      <c r="R127" s="135">
        <f t="shared" si="27"/>
        <v>0.3127803230452556</v>
      </c>
      <c r="S127" s="135">
        <f t="shared" si="28"/>
        <v>4.0171205601634855E-2</v>
      </c>
    </row>
    <row r="128" spans="1:19" s="49" customFormat="1" ht="14.25">
      <c r="A128" s="121" t="s">
        <v>281</v>
      </c>
      <c r="B128" s="45">
        <v>5</v>
      </c>
      <c r="C128" s="46">
        <v>1</v>
      </c>
      <c r="D128" s="46">
        <v>2</v>
      </c>
      <c r="E128" s="57">
        <v>1</v>
      </c>
      <c r="F128" s="57">
        <v>4</v>
      </c>
      <c r="G128" s="63">
        <v>20</v>
      </c>
      <c r="H128" s="154" t="s">
        <v>154</v>
      </c>
      <c r="I128" s="160">
        <f>([1]!xSaldoInstanciaAcumulado(A128,"20","","","","PRESINI",[1]!xFechaFinal()))+([1]!xSaldoInstanciaAcumulado(A128,"20","","","","TSCPTO",[1]!xFechaFinal()))-([1]!xSaldoInstanciaAcumulado(A128,"20","","","","TSCCPTO",[1]!xFechaFinal()))+([1]!xSaldoInstanciaAcumulado(A128,"20","","","","ADIPTO",[1]!xFechaFinal()))-([1]!xSaldoInstanciaAcumulado(A128,"20","","","","REDPTO",[1]!xFechaFinal())) +([1]!xSaldoInstanciaAcumulado(A128,"21","","","","PRESINI",[1]!xFechaFinal()))+([1]!xSaldoInstanciaAcumulado(A128,"21","","","","TSCPTO",[1]!xFechaFinal()))-([1]!xSaldoInstanciaAcumulado(A128,"21","","","","TSCCPTO",[1]!xFechaFinal()))+([1]!xSaldoInstanciaAcumulado(A128,"21","","","","ADIPTO",[1]!xFechaFinal()))-([1]!xSaldoInstanciaAcumulado(A128,"21","","","","REDPTO",[1]!xFechaFinal()))</f>
        <v>0</v>
      </c>
      <c r="J128" s="129">
        <v>0</v>
      </c>
      <c r="K128" s="129">
        <f>[1]!xSaldoInstanciaAcumulado(A128,"20","","","","DSPEXP",[1]!xFechaFinal())+[1]!xSaldoInstanciaAcumulado(A128,"21","","","","DSPEXP",[1]!xFechaFinal())</f>
        <v>0</v>
      </c>
      <c r="L128" s="129">
        <f>[1]!xSaldoInstanciaAcumMes(A128,"20","","","","CMPEXP",[1]!xFechaFinal())+[1]!xSaldoInstanciaAcumMes(A128,"21","","","","CMPEXP",[1]!xFechaFinal())</f>
        <v>-18000000</v>
      </c>
      <c r="M128" s="129">
        <f>[1]!xSaldoInstanciaAcumulado(A128,"20","","","","CMPEXP",[1]!xFechaFinal())+[1]!xSaldoInstanciaAcumulado(A128,"21","","","","CMPEXP",[1]!xFechaFinal())</f>
        <v>0</v>
      </c>
      <c r="N128" s="129">
        <f>[1]!xSaldoInstanciaAcumMes(A128,"20","","","","ORGEXP",[1]!xFechaFinal())+[1]!xSaldoInstanciaAcumMes(A128,"21","","","","ORGEXP",[1]!xFechaFinal())</f>
        <v>0</v>
      </c>
      <c r="O128" s="129">
        <f>[1]!xSaldoInstanciaAcumulado(A128,"20","","","","ORGEXP",[1]!xFechaFinal())+[1]!xSaldoInstanciaAcumulado(A128,"21","","","","ORGEXP",[1]!xFechaFinal())</f>
        <v>0</v>
      </c>
      <c r="P128" s="129">
        <f>[1]!xSaldoInstanciaAcumMes(A128,"20","","","","GIREXP",[1]!xFechaFinal())+[1]!xSaldoInstanciaAcumMes(A128,"21","","","","GIREXP",[1]!xFechaFinal())</f>
        <v>0</v>
      </c>
      <c r="Q128" s="129">
        <f>[1]!xSaldoInstanciaAcumulado(A128,"20","","","","GIREXP",[1]!xFechaFinal())+[1]!xSaldoInstanciaAcumulado(A128,"21","","","","GIREXP",[1]!xFechaFinal())</f>
        <v>0</v>
      </c>
      <c r="R128" s="130">
        <f t="shared" si="27"/>
        <v>0</v>
      </c>
      <c r="S128" s="161">
        <f t="shared" si="28"/>
        <v>0</v>
      </c>
    </row>
    <row r="129" spans="1:19" s="49" customFormat="1" ht="14.25">
      <c r="A129" s="121" t="s">
        <v>282</v>
      </c>
      <c r="B129" s="45">
        <v>5</v>
      </c>
      <c r="C129" s="46">
        <v>1</v>
      </c>
      <c r="D129" s="46">
        <v>2</v>
      </c>
      <c r="E129" s="57">
        <v>1</v>
      </c>
      <c r="F129" s="57">
        <v>6</v>
      </c>
      <c r="G129" s="63">
        <v>20</v>
      </c>
      <c r="H129" s="154" t="s">
        <v>21</v>
      </c>
      <c r="I129" s="160">
        <f>([1]!xSaldoInstanciaAcumulado(A129,"20","","","","PRESINI",[1]!xFechaFinal()))+([1]!xSaldoInstanciaAcumulado(A129,"20","","","","TSCPTO",[1]!xFechaFinal()))-([1]!xSaldoInstanciaAcumulado(A129,"20","","","","TSCCPTO",[1]!xFechaFinal()))+([1]!xSaldoInstanciaAcumulado(A129,"20","","","","ADIPTO",[1]!xFechaFinal()))-([1]!xSaldoInstanciaAcumulado(A129,"20","","","","REDPTO",[1]!xFechaFinal())) +([1]!xSaldoInstanciaAcumulado(A129,"21","","","","PRESINI",[1]!xFechaFinal()))+([1]!xSaldoInstanciaAcumulado(A129,"21","","","","TSCPTO",[1]!xFechaFinal()))-([1]!xSaldoInstanciaAcumulado(A129,"21","","","","TSCCPTO",[1]!xFechaFinal()))+([1]!xSaldoInstanciaAcumulado(A129,"21","","","","ADIPTO",[1]!xFechaFinal()))-([1]!xSaldoInstanciaAcumulado(A129,"21","","","","REDPTO",[1]!xFechaFinal()))</f>
        <v>19377961242</v>
      </c>
      <c r="J129" s="129">
        <f>[1]!xSaldoInstanciaAcumMes(A129,"20","","","","DSPEXP",[1]!xFechaFinal())+[1]!xSaldoInstanciaAcumMes(A129,"21","","","","DSPEXP",[1]!xFechaFinal())</f>
        <v>1025298072</v>
      </c>
      <c r="K129" s="129">
        <f>[1]!xSaldoInstanciaAcumulado(A129,"20","","","","DSPEXP",[1]!xFechaFinal())+[1]!xSaldoInstanciaAcumulado(A129,"21","","","","DSPEXP",[1]!xFechaFinal())</f>
        <v>12023411496</v>
      </c>
      <c r="L129" s="129">
        <f>[1]!xSaldoInstanciaAcumMes(A129,"20","","","","CMPEXP",[1]!xFechaFinal())+[1]!xSaldoInstanciaAcumMes(A129,"21","","","","CMPEXP",[1]!xFechaFinal())</f>
        <v>0</v>
      </c>
      <c r="M129" s="129">
        <f>[1]!xSaldoInstanciaAcumulado(A129,"20","","","","CMPEXP",[1]!xFechaFinal())+[1]!xSaldoInstanciaAcumulado(A129,"21","","","","CMPEXP",[1]!xFechaFinal())</f>
        <v>10603260529.09</v>
      </c>
      <c r="N129" s="129">
        <f>[1]!xSaldoInstanciaAcumMes(A129,"20","","","","ORGEXP",[1]!xFechaFinal())+[1]!xSaldoInstanciaAcumMes(A129,"21","","","","ORGEXP",[1]!xFechaFinal())</f>
        <v>1120674958</v>
      </c>
      <c r="O129" s="129">
        <f>[1]!xSaldoInstanciaAcumulado(A129,"20","","","","ORGEXP",[1]!xFechaFinal())+[1]!xSaldoInstanciaAcumulado(A129,"21","","","","ORGEXP",[1]!xFechaFinal())</f>
        <v>1120922372</v>
      </c>
      <c r="P129" s="129">
        <f>[1]!xSaldoInstanciaAcumMes(A129,"20","","","","GIREXP",[1]!xFechaFinal())+[1]!xSaldoInstanciaAcumMes(A129,"21","","","","GIREXP",[1]!xFechaFinal())</f>
        <v>1117810925</v>
      </c>
      <c r="Q129" s="129">
        <f>[1]!xSaldoInstanciaAcumulado(A129,"20","","","","GIREXP",[1]!xFechaFinal())+[1]!xSaldoInstanciaAcumulado(A129,"21","","","","GIREXP",[1]!xFechaFinal())</f>
        <v>1117810925</v>
      </c>
      <c r="R129" s="130">
        <f t="shared" si="27"/>
        <v>0.54718142928825664</v>
      </c>
      <c r="S129" s="161">
        <f t="shared" si="28"/>
        <v>5.7845216945242972E-2</v>
      </c>
    </row>
    <row r="130" spans="1:19" s="49" customFormat="1" ht="18" customHeight="1">
      <c r="A130" s="121" t="s">
        <v>283</v>
      </c>
      <c r="B130" s="45">
        <v>5</v>
      </c>
      <c r="C130" s="46">
        <v>1</v>
      </c>
      <c r="D130" s="46">
        <v>2</v>
      </c>
      <c r="E130" s="57">
        <v>1</v>
      </c>
      <c r="F130" s="57">
        <v>7</v>
      </c>
      <c r="G130" s="63">
        <v>20</v>
      </c>
      <c r="H130" s="154" t="s">
        <v>155</v>
      </c>
      <c r="I130" s="160">
        <f>([1]!xSaldoInstanciaAcumulado(A130,"20","","","","PRESINI",[1]!xFechaFinal()))+([1]!xSaldoInstanciaAcumulado(A130,"20","","","","TSCPTO",[1]!xFechaFinal()))-([1]!xSaldoInstanciaAcumulado(A130,"20","","","","TSCCPTO",[1]!xFechaFinal()))+([1]!xSaldoInstanciaAcumulado(A130,"20","","","","ADIPTO",[1]!xFechaFinal()))-([1]!xSaldoInstanciaAcumulado(A130,"20","","","","REDPTO",[1]!xFechaFinal())) +([1]!xSaldoInstanciaAcumulado(A130,"21","","","","PRESINI",[1]!xFechaFinal()))+([1]!xSaldoInstanciaAcumulado(A130,"21","","","","TSCPTO",[1]!xFechaFinal()))-([1]!xSaldoInstanciaAcumulado(A130,"21","","","","TSCCPTO",[1]!xFechaFinal()))+([1]!xSaldoInstanciaAcumulado(A130,"21","","","","ADIPTO",[1]!xFechaFinal()))-([1]!xSaldoInstanciaAcumulado(A130,"21","","","","REDPTO",[1]!xFechaFinal()))</f>
        <v>26642380306</v>
      </c>
      <c r="J130" s="129">
        <f>[1]!xSaldoInstanciaAcumMes(A130,"20","","","","DSPEXP",[1]!xFechaFinal())+[1]!xSaldoInstanciaAcumMes(A130,"21","","","","DSPEXP",[1]!xFechaFinal())</f>
        <v>5509914596</v>
      </c>
      <c r="K130" s="129">
        <f>[1]!xSaldoInstanciaAcumulado(A130,"20","","","","DSPEXP",[1]!xFechaFinal())+[1]!xSaldoInstanciaAcumulado(A130,"21","","","","DSPEXP",[1]!xFechaFinal())</f>
        <v>9322894482</v>
      </c>
      <c r="L130" s="129">
        <f>[1]!xSaldoInstanciaAcumMes(A130,"20","","","","CMPEXP",[1]!xFechaFinal())+[1]!xSaldoInstanciaAcumMes(A130,"21","","","","CMPEXP",[1]!xFechaFinal())</f>
        <v>2263898</v>
      </c>
      <c r="M130" s="129">
        <f>[1]!xSaldoInstanciaAcumulado(A130,"20","","","","CMPEXP",[1]!xFechaFinal())+[1]!xSaldoInstanciaAcumulado(A130,"21","","","","CMPEXP",[1]!xFechaFinal())</f>
        <v>3815243784</v>
      </c>
      <c r="N130" s="129">
        <f>[1]!xSaldoInstanciaAcumMes(A130,"20","","","","ORGEXP",[1]!xFechaFinal())+[1]!xSaldoInstanciaAcumMes(A130,"21","","","","ORGEXP",[1]!xFechaFinal())</f>
        <v>729058431</v>
      </c>
      <c r="O130" s="129">
        <f>[1]!xSaldoInstanciaAcumulado(A130,"20","","","","ORGEXP",[1]!xFechaFinal())+[1]!xSaldoInstanciaAcumulado(A130,"21","","","","ORGEXP",[1]!xFechaFinal())</f>
        <v>733214264</v>
      </c>
      <c r="P130" s="129">
        <f>[1]!xSaldoInstanciaAcumMes(A130,"20","","","","GIREXP",[1]!xFechaFinal())+[1]!xSaldoInstanciaAcumMes(A130,"21","","","","GIREXP",[1]!xFechaFinal())</f>
        <v>717771665</v>
      </c>
      <c r="Q130" s="129">
        <f>[1]!xSaldoInstanciaAcumulado(A130,"20","","","","GIREXP",[1]!xFechaFinal())+[1]!xSaldoInstanciaAcumulado(A130,"21","","","","GIREXP",[1]!xFechaFinal())</f>
        <v>717779586</v>
      </c>
      <c r="R130" s="130">
        <f t="shared" si="27"/>
        <v>0.14320206153429871</v>
      </c>
      <c r="S130" s="161">
        <f t="shared" si="28"/>
        <v>2.7520598969712793E-2</v>
      </c>
    </row>
    <row r="131" spans="1:19" s="49" customFormat="1" ht="18" customHeight="1">
      <c r="A131" s="121" t="s">
        <v>284</v>
      </c>
      <c r="B131" s="45">
        <v>5</v>
      </c>
      <c r="C131" s="46">
        <v>1</v>
      </c>
      <c r="D131" s="46">
        <v>2</v>
      </c>
      <c r="E131" s="57">
        <v>1</v>
      </c>
      <c r="F131" s="57">
        <v>11</v>
      </c>
      <c r="G131" s="63"/>
      <c r="H131" s="154" t="s">
        <v>23</v>
      </c>
      <c r="I131" s="160">
        <f>([1]!xSaldoInstanciaAcumulado(A131,"20","","","","PRESINI",[1]!xFechaFinal()))+([1]!xSaldoInstanciaAcumulado(A131,"20","","","","TSCPTO",[1]!xFechaFinal()))-([1]!xSaldoInstanciaAcumulado(A131,"20","","","","TSCCPTO",[1]!xFechaFinal()))+([1]!xSaldoInstanciaAcumulado(A131,"20","","","","ADIPTO",[1]!xFechaFinal()))-([1]!xSaldoInstanciaAcumulado(A131,"20","","","","REDPTO",[1]!xFechaFinal())) +([1]!xSaldoInstanciaAcumulado(A131,"21","","","","PRESINI",[1]!xFechaFinal()))+([1]!xSaldoInstanciaAcumulado(A131,"21","","","","TSCPTO",[1]!xFechaFinal()))-([1]!xSaldoInstanciaAcumulado(A131,"21","","","","TSCCPTO",[1]!xFechaFinal()))+([1]!xSaldoInstanciaAcumulado(A131,"21","","","","ADIPTO",[1]!xFechaFinal()))-([1]!xSaldoInstanciaAcumulado(A131,"21","","","","REDPTO",[1]!xFechaFinal()))</f>
        <v>100800001</v>
      </c>
      <c r="J131" s="129">
        <f>[1]!xSaldoInstanciaAcumMes(A131,"20","","","","DSPEXP",[1]!xFechaFinal())+[1]!xSaldoInstanciaAcumMes(A131,"21","","","","DSPEXP",[1]!xFechaFinal())</f>
        <v>353881</v>
      </c>
      <c r="K131" s="129">
        <f>[1]!xSaldoInstanciaAcumulado(A131,"20","","","","DSPEXP",[1]!xFechaFinal())+[1]!xSaldoInstanciaAcumulado(A131,"21","","","","DSPEXP",[1]!xFechaFinal())</f>
        <v>100353881</v>
      </c>
      <c r="L131" s="129">
        <f>[1]!xSaldoInstanciaAcumMes(A131,"20","","","","CMPEXP",[1]!xFechaFinal())+[1]!xSaldoInstanciaAcumMes(A131,"21","","","","CMPEXP",[1]!xFechaFinal())</f>
        <v>353881</v>
      </c>
      <c r="M131" s="129">
        <f>[1]!xSaldoInstanciaAcumulado(A131,"20","","","","CMPEXP",[1]!xFechaFinal())+[1]!xSaldoInstanciaAcumulado(A131,"21","","","","CMPEXP",[1]!xFechaFinal())</f>
        <v>4353881</v>
      </c>
      <c r="N131" s="129">
        <f>[1]!xSaldoInstanciaAcumMes(A131,"20","","","","ORGEXP",[1]!xFechaFinal())+[1]!xSaldoInstanciaAcumMes(A131,"21","","","","ORGEXP",[1]!xFechaFinal())</f>
        <v>78713</v>
      </c>
      <c r="O131" s="129">
        <f>[1]!xSaldoInstanciaAcumulado(A131,"20","","","","ORGEXP",[1]!xFechaFinal())+[1]!xSaldoInstanciaAcumulado(A131,"21","","","","ORGEXP",[1]!xFechaFinal())</f>
        <v>156353</v>
      </c>
      <c r="P131" s="129">
        <f>[1]!xSaldoInstanciaAcumMes(A131,"20","","","","GIREXP",[1]!xFechaFinal())+[1]!xSaldoInstanciaAcumMes(A131,"21","","","","GIREXP",[1]!xFechaFinal())</f>
        <v>78401</v>
      </c>
      <c r="Q131" s="129">
        <f>[1]!xSaldoInstanciaAcumulado(A131,"20","","","","GIREXP",[1]!xFechaFinal())+[1]!xSaldoInstanciaAcumulado(A131,"21","","","","GIREXP",[1]!xFechaFinal())</f>
        <v>156041</v>
      </c>
      <c r="R131" s="130"/>
      <c r="S131" s="161"/>
    </row>
    <row r="132" spans="1:19" s="49" customFormat="1" ht="14.25">
      <c r="A132" s="121" t="s">
        <v>285</v>
      </c>
      <c r="B132" s="45">
        <v>5</v>
      </c>
      <c r="C132" s="46">
        <v>1</v>
      </c>
      <c r="D132" s="46">
        <v>2</v>
      </c>
      <c r="E132" s="57">
        <v>1</v>
      </c>
      <c r="F132" s="57">
        <v>12</v>
      </c>
      <c r="G132" s="63"/>
      <c r="H132" s="154" t="s">
        <v>156</v>
      </c>
      <c r="I132" s="160">
        <f>([1]!xSaldoInstanciaAcumulado(A132,"20","","","","PRESINI",[1]!xFechaFinal()))+([1]!xSaldoInstanciaAcumulado(A132,"20","","","","TSCPTO",[1]!xFechaFinal()))-([1]!xSaldoInstanciaAcumulado(A132,"20","","","","TSCCPTO",[1]!xFechaFinal()))+([1]!xSaldoInstanciaAcumulado(A132,"20","","","","ADIPTO",[1]!xFechaFinal()))-([1]!xSaldoInstanciaAcumulado(A132,"20","","","","REDPTO",[1]!xFechaFinal())) +([1]!xSaldoInstanciaAcumulado(A132,"21","","","","PRESINI",[1]!xFechaFinal()))+([1]!xSaldoInstanciaAcumulado(A132,"21","","","","TSCPTO",[1]!xFechaFinal()))-([1]!xSaldoInstanciaAcumulado(A132,"21","","","","TSCCPTO",[1]!xFechaFinal()))+([1]!xSaldoInstanciaAcumulado(A132,"21","","","","ADIPTO",[1]!xFechaFinal()))-([1]!xSaldoInstanciaAcumulado(A132,"21","","","","REDPTO",[1]!xFechaFinal()))</f>
        <v>182715316</v>
      </c>
      <c r="J132" s="129">
        <f>[1]!xSaldoInstanciaAcumMes(A132,"20","","","","DSPEXP",[1]!xFechaFinal())+[1]!xSaldoInstanciaAcumMes(A132,"21","","","","DSPEXP",[1]!xFechaFinal())</f>
        <v>727950</v>
      </c>
      <c r="K132" s="129">
        <f>[1]!xSaldoInstanciaAcumulado(A132,"20","","","","DSPEXP",[1]!xFechaFinal())+[1]!xSaldoInstanciaAcumulado(A132,"21","","","","DSPEXP",[1]!xFechaFinal())</f>
        <v>182715316</v>
      </c>
      <c r="L132" s="129">
        <f>[1]!xSaldoInstanciaAcumMes(A132,"20","","","","CMPEXP",[1]!xFechaFinal())+[1]!xSaldoInstanciaAcumMes(A132,"21","","","","CMPEXP",[1]!xFechaFinal())</f>
        <v>182715316</v>
      </c>
      <c r="M132" s="129">
        <f>[1]!xSaldoInstanciaAcumulado(A132,"20","","","","CMPEXP",[1]!xFechaFinal())+[1]!xSaldoInstanciaAcumulado(A132,"21","","","","CMPEXP",[1]!xFechaFinal())</f>
        <v>182715316</v>
      </c>
      <c r="N132" s="129">
        <f>[1]!xSaldoInstanciaAcumMes(A132,"20","","","","ORGEXP",[1]!xFechaFinal())+[1]!xSaldoInstanciaAcumMes(A132,"21","","","","ORGEXP",[1]!xFechaFinal())</f>
        <v>20303956</v>
      </c>
      <c r="O132" s="129">
        <f>[1]!xSaldoInstanciaAcumulado(A132,"20","","","","ORGEXP",[1]!xFechaFinal())+[1]!xSaldoInstanciaAcumulado(A132,"21","","","","ORGEXP",[1]!xFechaFinal())</f>
        <v>20303956</v>
      </c>
      <c r="P132" s="129">
        <f>[1]!xSaldoInstanciaAcumMes(A132,"20","","","","GIREXP",[1]!xFechaFinal())+[1]!xSaldoInstanciaAcumMes(A132,"21","","","","GIREXP",[1]!xFechaFinal())</f>
        <v>20226838</v>
      </c>
      <c r="Q132" s="129">
        <f>[1]!xSaldoInstanciaAcumulado(A132,"20","","","","GIREXP",[1]!xFechaFinal())+[1]!xSaldoInstanciaAcumulado(A132,"21","","","","GIREXP",[1]!xFechaFinal())</f>
        <v>20226838</v>
      </c>
      <c r="R132" s="130"/>
      <c r="S132" s="161"/>
    </row>
    <row r="133" spans="1:19" s="49" customFormat="1" ht="14.25">
      <c r="A133" s="121" t="s">
        <v>286</v>
      </c>
      <c r="B133" s="45">
        <v>5</v>
      </c>
      <c r="C133" s="46">
        <v>1</v>
      </c>
      <c r="D133" s="46">
        <v>2</v>
      </c>
      <c r="E133" s="57">
        <v>1</v>
      </c>
      <c r="F133" s="57">
        <v>21</v>
      </c>
      <c r="G133" s="63">
        <v>20</v>
      </c>
      <c r="H133" s="154" t="s">
        <v>98</v>
      </c>
      <c r="I133" s="160">
        <f>([1]!xSaldoInstanciaAcumulado(A133,"20","","","","PRESINI",[1]!xFechaFinal()))+([1]!xSaldoInstanciaAcumulado(A133,"20","","","","TSCPTO",[1]!xFechaFinal()))-([1]!xSaldoInstanciaAcumulado(A133,"20","","","","TSCCPTO",[1]!xFechaFinal()))+([1]!xSaldoInstanciaAcumulado(A133,"20","","","","ADIPTO",[1]!xFechaFinal()))-([1]!xSaldoInstanciaAcumulado(A133,"20","","","","REDPTO",[1]!xFechaFinal())) +([1]!xSaldoInstanciaAcumulado(A133,"21","","","","PRESINI",[1]!xFechaFinal()))+([1]!xSaldoInstanciaAcumulado(A133,"21","","","","TSCPTO",[1]!xFechaFinal()))-([1]!xSaldoInstanciaAcumulado(A133,"21","","","","TSCCPTO",[1]!xFechaFinal()))+([1]!xSaldoInstanciaAcumulado(A133,"21","","","","ADIPTO",[1]!xFechaFinal()))-([1]!xSaldoInstanciaAcumulado(A133,"21","","","","REDPTO",[1]!xFechaFinal()))</f>
        <v>115873135</v>
      </c>
      <c r="J133" s="129">
        <f>[1]!xSaldoInstanciaAcumMes(A133,"20","","","","DSPEXP",[1]!xFechaFinal())+[1]!xSaldoInstanciaAcumMes(A133,"21","","","","DSPEXP",[1]!xFechaFinal())</f>
        <v>0</v>
      </c>
      <c r="K133" s="129">
        <f>[1]!xSaldoInstanciaAcumulado(A133,"20","","","","DSPEXP",[1]!xFechaFinal())+[1]!xSaldoInstanciaAcumulado(A133,"21","","","","DSPEXP",[1]!xFechaFinal())</f>
        <v>2100000</v>
      </c>
      <c r="L133" s="129">
        <f>[1]!xSaldoInstanciaAcumMes(A133,"20","","","","CMPEXP",[1]!xFechaFinal())+[1]!xSaldoInstanciaAcumMes(A133,"21","","","","CMPEXP",[1]!xFechaFinal())</f>
        <v>0</v>
      </c>
      <c r="M133" s="129">
        <f>[1]!xSaldoInstanciaAcumulado(A133,"20","","","","CMPEXP",[1]!xFechaFinal())+[1]!xSaldoInstanciaAcumulado(A133,"21","","","","CMPEXP",[1]!xFechaFinal())</f>
        <v>2100000</v>
      </c>
      <c r="N133" s="129">
        <f>[1]!xSaldoInstanciaAcumMes(A133,"20","","","","ORGEXP",[1]!xFechaFinal())+[1]!xSaldoInstanciaAcumMes(A133,"21","","","","ORGEXP",[1]!xFechaFinal())</f>
        <v>0</v>
      </c>
      <c r="O133" s="129">
        <f>[1]!xSaldoInstanciaAcumulado(A133,"20","","","","ORGEXP",[1]!xFechaFinal())+[1]!xSaldoInstanciaAcumulado(A133,"21","","","","ORGEXP",[1]!xFechaFinal())</f>
        <v>0</v>
      </c>
      <c r="P133" s="129">
        <f>[1]!xSaldoInstanciaAcumMes(A133,"20","","","","GIREXP",[1]!xFechaFinal())+[1]!xSaldoInstanciaAcumMes(A133,"21","","","","GIREXP",[1]!xFechaFinal())</f>
        <v>0</v>
      </c>
      <c r="Q133" s="129">
        <f>[1]!xSaldoInstanciaAcumulado(A133,"20","","","","GIREXP",[1]!xFechaFinal())+[1]!xSaldoInstanciaAcumulado(A133,"21","","","","GIREXP",[1]!xFechaFinal())</f>
        <v>0</v>
      </c>
      <c r="R133" s="130">
        <f t="shared" si="27"/>
        <v>1.812326903902272E-2</v>
      </c>
      <c r="S133" s="161">
        <f t="shared" si="28"/>
        <v>0</v>
      </c>
    </row>
    <row r="134" spans="1:19" s="49" customFormat="1" ht="14.25">
      <c r="A134" s="121" t="s">
        <v>287</v>
      </c>
      <c r="B134" s="45">
        <v>5</v>
      </c>
      <c r="C134" s="46">
        <v>1</v>
      </c>
      <c r="D134" s="46">
        <v>2</v>
      </c>
      <c r="E134" s="57">
        <v>1</v>
      </c>
      <c r="F134" s="57">
        <v>24</v>
      </c>
      <c r="G134" s="63">
        <v>20</v>
      </c>
      <c r="H134" s="154" t="s">
        <v>157</v>
      </c>
      <c r="I134" s="160">
        <f>([1]!xSaldoInstanciaAcumulado(A134,"20","","","","PRESINI",[1]!xFechaFinal()))+([1]!xSaldoInstanciaAcumulado(A134,"20","","","","TSCPTO",[1]!xFechaFinal()))-([1]!xSaldoInstanciaAcumulado(A134,"20","","","","TSCCPTO",[1]!xFechaFinal()))+([1]!xSaldoInstanciaAcumulado(A134,"20","","","","ADIPTO",[1]!xFechaFinal()))-([1]!xSaldoInstanciaAcumulado(A134,"20","","","","REDPTO",[1]!xFechaFinal())) +([1]!xSaldoInstanciaAcumulado(A134,"21","","","","PRESINI",[1]!xFechaFinal()))+([1]!xSaldoInstanciaAcumulado(A134,"21","","","","TSCPTO",[1]!xFechaFinal()))-([1]!xSaldoInstanciaAcumulado(A134,"21","","","","TSCCPTO",[1]!xFechaFinal()))+([1]!xSaldoInstanciaAcumulado(A134,"21","","","","ADIPTO",[1]!xFechaFinal()))-([1]!xSaldoInstanciaAcumulado(A134,"21","","","","REDPTO",[1]!xFechaFinal()))</f>
        <v>452270001</v>
      </c>
      <c r="J134" s="129">
        <f>[1]!xSaldoInstanciaAcumMes(A134,"20","","","","DSPEXP",[1]!xFechaFinal())+[1]!xSaldoInstanciaAcumMes(A134,"21","","","","DSPEXP",[1]!xFechaFinal())</f>
        <v>149999999</v>
      </c>
      <c r="K134" s="129">
        <f>[1]!xSaldoInstanciaAcumulado(A134,"20","","","","DSPEXP",[1]!xFechaFinal())+[1]!xSaldoInstanciaAcumulado(A134,"21","","","","DSPEXP",[1]!xFechaFinal())</f>
        <v>401396960</v>
      </c>
      <c r="L134" s="129">
        <f>[1]!xSaldoInstanciaAcumMes(A134,"20","","","","CMPEXP",[1]!xFechaFinal())+[1]!xSaldoInstanciaAcumMes(A134,"21","","","","CMPEXP",[1]!xFechaFinal())</f>
        <v>4457650</v>
      </c>
      <c r="M134" s="129">
        <f>[1]!xSaldoInstanciaAcumulado(A134,"20","","","","CMPEXP",[1]!xFechaFinal())+[1]!xSaldoInstanciaAcumulado(A134,"21","","","","CMPEXP",[1]!xFechaFinal())</f>
        <v>52965792</v>
      </c>
      <c r="N134" s="129">
        <f>[1]!xSaldoInstanciaAcumMes(A134,"20","","","","ORGEXP",[1]!xFechaFinal())+[1]!xSaldoInstanciaAcumMes(A134,"21","","","","ORGEXP",[1]!xFechaFinal())</f>
        <v>3696623</v>
      </c>
      <c r="O134" s="129">
        <f>[1]!xSaldoInstanciaAcumulado(A134,"20","","","","ORGEXP",[1]!xFechaFinal())+[1]!xSaldoInstanciaAcumulado(A134,"21","","","","ORGEXP",[1]!xFechaFinal())</f>
        <v>8307804</v>
      </c>
      <c r="P134" s="129">
        <f>[1]!xSaldoInstanciaAcumMes(A134,"20","","","","GIREXP",[1]!xFechaFinal())+[1]!xSaldoInstanciaAcumMes(A134,"21","","","","GIREXP",[1]!xFechaFinal())</f>
        <v>3587841</v>
      </c>
      <c r="Q134" s="129">
        <f>[1]!xSaldoInstanciaAcumulado(A134,"20","","","","GIREXP",[1]!xFechaFinal())+[1]!xSaldoInstanciaAcumulado(A134,"21","","","","GIREXP",[1]!xFechaFinal())</f>
        <v>8199022</v>
      </c>
      <c r="R134" s="130">
        <f t="shared" si="27"/>
        <v>0.11711099980739161</v>
      </c>
      <c r="S134" s="161">
        <f t="shared" si="28"/>
        <v>1.8369124597322119E-2</v>
      </c>
    </row>
    <row r="135" spans="1:19" s="64" customFormat="1" ht="14.25">
      <c r="A135" s="123" t="s">
        <v>292</v>
      </c>
      <c r="B135" s="171" t="s">
        <v>27</v>
      </c>
      <c r="C135" s="172"/>
      <c r="D135" s="172"/>
      <c r="E135" s="172"/>
      <c r="F135" s="172"/>
      <c r="G135" s="172"/>
      <c r="H135" s="172"/>
      <c r="I135" s="140">
        <f>I136+I139+I142+I146</f>
        <v>284536000001</v>
      </c>
      <c r="J135" s="140">
        <f>[1]!xSaldoInstanciaAcumMes(A135,"20","","","","DSPEXP",[1]!xFechaFinal())+[1]!xSaldoInstanciaAcumMes(A135,"21","","","","DSPEXP",[1]!xFechaFinal())</f>
        <v>88224728861</v>
      </c>
      <c r="K135" s="140">
        <f t="shared" ref="K135:Q135" si="45">K136+K139+K142+K146</f>
        <v>161113152531</v>
      </c>
      <c r="L135" s="140">
        <f t="shared" si="45"/>
        <v>292091988</v>
      </c>
      <c r="M135" s="140">
        <f t="shared" si="45"/>
        <v>27500161786</v>
      </c>
      <c r="N135" s="140">
        <f t="shared" si="45"/>
        <v>371730145.50999999</v>
      </c>
      <c r="O135" s="140">
        <f t="shared" si="45"/>
        <v>3665468916.1999998</v>
      </c>
      <c r="P135" s="140">
        <f t="shared" si="45"/>
        <v>3168471679.1300001</v>
      </c>
      <c r="Q135" s="140">
        <f t="shared" si="45"/>
        <v>3511099832.1999998</v>
      </c>
      <c r="R135" s="141">
        <f t="shared" si="27"/>
        <v>9.6649147334268257E-2</v>
      </c>
      <c r="S135" s="141">
        <f t="shared" si="28"/>
        <v>1.2882267678561298E-2</v>
      </c>
    </row>
    <row r="136" spans="1:19" s="51" customFormat="1" ht="49.5" customHeight="1">
      <c r="A136" s="122" t="s">
        <v>185</v>
      </c>
      <c r="B136" s="41">
        <v>213</v>
      </c>
      <c r="C136" s="42"/>
      <c r="D136" s="42"/>
      <c r="E136" s="55"/>
      <c r="F136" s="55"/>
      <c r="G136" s="54"/>
      <c r="H136" s="155" t="s">
        <v>28</v>
      </c>
      <c r="I136" s="132">
        <f>I137</f>
        <v>6000000000</v>
      </c>
      <c r="J136" s="132">
        <f t="shared" ref="J136:Q136" si="46">J137</f>
        <v>0</v>
      </c>
      <c r="K136" s="132">
        <f t="shared" si="46"/>
        <v>218683273</v>
      </c>
      <c r="L136" s="132">
        <f t="shared" si="46"/>
        <v>22445781</v>
      </c>
      <c r="M136" s="132">
        <f t="shared" si="46"/>
        <v>123785657</v>
      </c>
      <c r="N136" s="132">
        <f t="shared" si="46"/>
        <v>0</v>
      </c>
      <c r="O136" s="132">
        <f t="shared" si="46"/>
        <v>0</v>
      </c>
      <c r="P136" s="132">
        <f t="shared" si="46"/>
        <v>0</v>
      </c>
      <c r="Q136" s="132">
        <f t="shared" si="46"/>
        <v>0</v>
      </c>
      <c r="R136" s="142">
        <f t="shared" si="27"/>
        <v>2.0630942833333332E-2</v>
      </c>
      <c r="S136" s="142">
        <f t="shared" si="28"/>
        <v>0</v>
      </c>
    </row>
    <row r="137" spans="1:19" s="51" customFormat="1" ht="24">
      <c r="A137" s="122" t="s">
        <v>186</v>
      </c>
      <c r="B137" s="41">
        <v>213</v>
      </c>
      <c r="C137" s="50">
        <v>506</v>
      </c>
      <c r="D137" s="42"/>
      <c r="E137" s="55"/>
      <c r="F137" s="55"/>
      <c r="G137" s="54"/>
      <c r="H137" s="155" t="s">
        <v>29</v>
      </c>
      <c r="I137" s="132">
        <f>+I138</f>
        <v>6000000000</v>
      </c>
      <c r="J137" s="132">
        <f t="shared" ref="J137:Q137" si="47">+J138</f>
        <v>0</v>
      </c>
      <c r="K137" s="132">
        <f t="shared" si="47"/>
        <v>218683273</v>
      </c>
      <c r="L137" s="132">
        <f t="shared" si="47"/>
        <v>22445781</v>
      </c>
      <c r="M137" s="132">
        <f t="shared" si="47"/>
        <v>123785657</v>
      </c>
      <c r="N137" s="132">
        <f t="shared" si="47"/>
        <v>0</v>
      </c>
      <c r="O137" s="132">
        <f t="shared" si="47"/>
        <v>0</v>
      </c>
      <c r="P137" s="132">
        <f t="shared" si="47"/>
        <v>0</v>
      </c>
      <c r="Q137" s="132">
        <f t="shared" si="47"/>
        <v>0</v>
      </c>
      <c r="R137" s="142">
        <f t="shared" ref="R137:R149" si="48">IFERROR((M137/I137),0)</f>
        <v>2.0630942833333332E-2</v>
      </c>
      <c r="S137" s="142">
        <f t="shared" ref="S137:S149" si="49">IFERROR((O137/I137),0)</f>
        <v>0</v>
      </c>
    </row>
    <row r="138" spans="1:19" s="66" customFormat="1" ht="36">
      <c r="A138" s="124" t="s">
        <v>205</v>
      </c>
      <c r="B138" s="45">
        <v>213</v>
      </c>
      <c r="C138" s="47">
        <v>506</v>
      </c>
      <c r="D138" s="47">
        <v>1</v>
      </c>
      <c r="E138" s="57"/>
      <c r="F138" s="57"/>
      <c r="G138" s="65">
        <v>20</v>
      </c>
      <c r="H138" s="156" t="s">
        <v>30</v>
      </c>
      <c r="I138" s="160">
        <f>([1]!xSaldoInstanciaAcumulado(A138,"20","","","","PRESINI",[1]!xFechaFinal()))+([1]!xSaldoInstanciaAcumulado(A138,"20","","","","TSCPTO",[1]!xFechaFinal()))-([1]!xSaldoInstanciaAcumulado(A138,"20","","","","TSCCPTO",[1]!xFechaFinal()))+([1]!xSaldoInstanciaAcumulado(A138,"20","","","","ADIPTO",[1]!xFechaFinal()))-([1]!xSaldoInstanciaAcumulado(A138,"20","","","","REDPTO",[1]!xFechaFinal())) +([1]!xSaldoInstanciaAcumulado(A138,"21","","","","PRESINI",[1]!xFechaFinal()))+([1]!xSaldoInstanciaAcumulado(A138,"21","","","","TSCPTO",[1]!xFechaFinal()))-([1]!xSaldoInstanciaAcumulado(A138,"21","","","","TSCCPTO",[1]!xFechaFinal()))+([1]!xSaldoInstanciaAcumulado(A138,"21","","","","ADIPTO",[1]!xFechaFinal()))-([1]!xSaldoInstanciaAcumulado(A138,"21","","","","REDPTO",[1]!xFechaFinal()))</f>
        <v>6000000000</v>
      </c>
      <c r="J138" s="129">
        <f>[1]!xSaldoInstanciaAcumMes(A138,"20","","","","DSPEXP",[1]!xFechaFinal())+[1]!xSaldoInstanciaAcumMes(A138,"21","","","","DSPEXP",[1]!xFechaFinal())</f>
        <v>0</v>
      </c>
      <c r="K138" s="129">
        <f>[1]!xSaldoInstanciaAcumulado(A138,"20","","","","DSPEXP",[1]!xFechaFinal())+[1]!xSaldoInstanciaAcumulado(A138,"21","","","","DSPEXP",[1]!xFechaFinal())</f>
        <v>218683273</v>
      </c>
      <c r="L138" s="129">
        <f>[1]!xSaldoInstanciaAcumMes(A138,"20","","","","CMPEXP",[1]!xFechaFinal())+[1]!xSaldoInstanciaAcumMes(A138,"21","","","","CMPEXP",[1]!xFechaFinal())</f>
        <v>22445781</v>
      </c>
      <c r="M138" s="129">
        <f>[1]!xSaldoInstanciaAcumulado(A138,"20","","","","CMPEXP",[1]!xFechaFinal())+[1]!xSaldoInstanciaAcumulado(A138,"21","","","","CMPEXP",[1]!xFechaFinal())</f>
        <v>123785657</v>
      </c>
      <c r="N138" s="129">
        <f>[1]!xSaldoInstanciaAcumMes(A138,"20","","","","ORGEXP",[1]!xFechaFinal())+[1]!xSaldoInstanciaAcumMes(A138,"21","","","","ORGEXP",[1]!xFechaFinal())</f>
        <v>0</v>
      </c>
      <c r="O138" s="129">
        <f>[1]!xSaldoInstanciaAcumulado(A138,"20","","","","ORGEXP",[1]!xFechaFinal())+[1]!xSaldoInstanciaAcumulado(A138,"21","","","","ORGEXP",[1]!xFechaFinal())</f>
        <v>0</v>
      </c>
      <c r="P138" s="129">
        <f>[1]!xSaldoInstanciaAcumMes(A138,"20","","","","GIREXP",[1]!xFechaFinal())+[1]!xSaldoInstanciaAcumMes(A138,"21","","","","GIREXP",[1]!xFechaFinal())</f>
        <v>0</v>
      </c>
      <c r="Q138" s="129">
        <f>[1]!xSaldoInstanciaAcumulado(A138,"20","","","","GIREXP",[1]!xFechaFinal())+[1]!xSaldoInstanciaAcumulado(A138,"21","","","","GIREXP",[1]!xFechaFinal())</f>
        <v>0</v>
      </c>
      <c r="R138" s="143">
        <f t="shared" si="48"/>
        <v>2.0630942833333332E-2</v>
      </c>
      <c r="S138" s="163">
        <f t="shared" si="49"/>
        <v>0</v>
      </c>
    </row>
    <row r="139" spans="1:19" s="51" customFormat="1" ht="18" customHeight="1">
      <c r="A139" s="122" t="s">
        <v>187</v>
      </c>
      <c r="B139" s="61">
        <v>310</v>
      </c>
      <c r="C139" s="42"/>
      <c r="D139" s="42"/>
      <c r="E139" s="55"/>
      <c r="F139" s="55"/>
      <c r="G139" s="54"/>
      <c r="H139" s="155" t="s">
        <v>31</v>
      </c>
      <c r="I139" s="132">
        <f t="shared" ref="I139:Q139" si="50">I140</f>
        <v>7800000000</v>
      </c>
      <c r="J139" s="132">
        <f t="shared" si="50"/>
        <v>-92501310</v>
      </c>
      <c r="K139" s="132">
        <f t="shared" si="50"/>
        <v>6586275179</v>
      </c>
      <c r="L139" s="132">
        <f t="shared" si="50"/>
        <v>108264277</v>
      </c>
      <c r="M139" s="132">
        <f t="shared" si="50"/>
        <v>5734016526</v>
      </c>
      <c r="N139" s="132">
        <f t="shared" si="50"/>
        <v>218377702.50999999</v>
      </c>
      <c r="O139" s="132">
        <f t="shared" si="50"/>
        <v>1458140927.2</v>
      </c>
      <c r="P139" s="132">
        <f t="shared" si="50"/>
        <v>1000211694.13</v>
      </c>
      <c r="Q139" s="132">
        <f t="shared" si="50"/>
        <v>1323230336.2</v>
      </c>
      <c r="R139" s="133">
        <f t="shared" si="48"/>
        <v>0.73513032384615384</v>
      </c>
      <c r="S139" s="133">
        <f t="shared" si="49"/>
        <v>0.18694114451282051</v>
      </c>
    </row>
    <row r="140" spans="1:19" s="51" customFormat="1" ht="24">
      <c r="A140" s="122" t="s">
        <v>188</v>
      </c>
      <c r="B140" s="61">
        <v>310</v>
      </c>
      <c r="C140" s="50">
        <v>506</v>
      </c>
      <c r="D140" s="42"/>
      <c r="E140" s="55"/>
      <c r="F140" s="55"/>
      <c r="G140" s="54"/>
      <c r="H140" s="155" t="s">
        <v>29</v>
      </c>
      <c r="I140" s="132">
        <f>+I141</f>
        <v>7800000000</v>
      </c>
      <c r="J140" s="132">
        <f t="shared" ref="J140:Q140" si="51">+J141</f>
        <v>-92501310</v>
      </c>
      <c r="K140" s="132">
        <f t="shared" si="51"/>
        <v>6586275179</v>
      </c>
      <c r="L140" s="132">
        <f t="shared" si="51"/>
        <v>108264277</v>
      </c>
      <c r="M140" s="132">
        <f t="shared" si="51"/>
        <v>5734016526</v>
      </c>
      <c r="N140" s="132">
        <f t="shared" si="51"/>
        <v>218377702.50999999</v>
      </c>
      <c r="O140" s="132">
        <f t="shared" si="51"/>
        <v>1458140927.2</v>
      </c>
      <c r="P140" s="132">
        <f t="shared" si="51"/>
        <v>1000211694.13</v>
      </c>
      <c r="Q140" s="132">
        <f t="shared" si="51"/>
        <v>1323230336.2</v>
      </c>
      <c r="R140" s="133">
        <f t="shared" si="48"/>
        <v>0.73513032384615384</v>
      </c>
      <c r="S140" s="133">
        <f t="shared" si="49"/>
        <v>0.18694114451282051</v>
      </c>
    </row>
    <row r="141" spans="1:19" s="66" customFormat="1" ht="27.75" customHeight="1">
      <c r="A141" s="124" t="s">
        <v>206</v>
      </c>
      <c r="B141" s="56">
        <v>310</v>
      </c>
      <c r="C141" s="47">
        <v>506</v>
      </c>
      <c r="D141" s="47">
        <v>1</v>
      </c>
      <c r="E141" s="57"/>
      <c r="F141" s="57"/>
      <c r="G141" s="65">
        <v>20</v>
      </c>
      <c r="H141" s="156" t="s">
        <v>32</v>
      </c>
      <c r="I141" s="160">
        <f>([1]!xSaldoInstanciaAcumulado(A141,"20","","","","PRESINI",[1]!xFechaFinal()))+([1]!xSaldoInstanciaAcumulado(A141,"20","","","","TSCPTO",[1]!xFechaFinal()))-([1]!xSaldoInstanciaAcumulado(A141,"20","","","","TSCCPTO",[1]!xFechaFinal()))+([1]!xSaldoInstanciaAcumulado(A141,"20","","","","ADIPTO",[1]!xFechaFinal()))-([1]!xSaldoInstanciaAcumulado(A141,"20","","","","REDPTO",[1]!xFechaFinal())) +([1]!xSaldoInstanciaAcumulado(A141,"21","","","","PRESINI",[1]!xFechaFinal()))+([1]!xSaldoInstanciaAcumulado(A141,"21","","","","TSCPTO",[1]!xFechaFinal()))-([1]!xSaldoInstanciaAcumulado(A141,"21","","","","TSCCPTO",[1]!xFechaFinal()))+([1]!xSaldoInstanciaAcumulado(A141,"21","","","","ADIPTO",[1]!xFechaFinal()))-([1]!xSaldoInstanciaAcumulado(A141,"21","","","","REDPTO",[1]!xFechaFinal()))</f>
        <v>7800000000</v>
      </c>
      <c r="J141" s="129">
        <f>[1]!xSaldoInstanciaAcumMes(A141,"20","","","","DSPEXP",[1]!xFechaFinal())+[1]!xSaldoInstanciaAcumMes(A141,"21","","","","DSPEXP",[1]!xFechaFinal())</f>
        <v>-92501310</v>
      </c>
      <c r="K141" s="129">
        <f>[1]!xSaldoInstanciaAcumulado(A141,"20","","","","DSPEXP",[1]!xFechaFinal())+[1]!xSaldoInstanciaAcumulado(A141,"21","","","","DSPEXP",[1]!xFechaFinal())</f>
        <v>6586275179</v>
      </c>
      <c r="L141" s="129">
        <f>[1]!xSaldoInstanciaAcumMes(A141,"20","","","","CMPEXP",[1]!xFechaFinal())+[1]!xSaldoInstanciaAcumMes(A141,"21","","","","CMPEXP",[1]!xFechaFinal())</f>
        <v>108264277</v>
      </c>
      <c r="M141" s="129">
        <f>[1]!xSaldoInstanciaAcumulado(A141,"20","","","","CMPEXP",[1]!xFechaFinal())+[1]!xSaldoInstanciaAcumulado(A141,"21","","","","CMPEXP",[1]!xFechaFinal())</f>
        <v>5734016526</v>
      </c>
      <c r="N141" s="129">
        <f>[1]!xSaldoInstanciaAcumMes(A141,"20","","","","ORGEXP",[1]!xFechaFinal())+[1]!xSaldoInstanciaAcumMes(A141,"21","","","","ORGEXP",[1]!xFechaFinal())</f>
        <v>218377702.50999999</v>
      </c>
      <c r="O141" s="129">
        <f>[1]!xSaldoInstanciaAcumulado(A141,"20","","","","ORGEXP",[1]!xFechaFinal())+[1]!xSaldoInstanciaAcumulado(A141,"21","","","","ORGEXP",[1]!xFechaFinal())</f>
        <v>1458140927.2</v>
      </c>
      <c r="P141" s="129">
        <f>[1]!xSaldoInstanciaAcumMes(A141,"20","","","","GIREXP",[1]!xFechaFinal())+[1]!xSaldoInstanciaAcumMes(A141,"21","","","","GIREXP",[1]!xFechaFinal())</f>
        <v>1000211694.13</v>
      </c>
      <c r="Q141" s="129">
        <f>[1]!xSaldoInstanciaAcumulado(A141,"20","","","","GIREXP",[1]!xFechaFinal())+[1]!xSaldoInstanciaAcumulado(A141,"21","","","","GIREXP",[1]!xFechaFinal())</f>
        <v>1323230336.2</v>
      </c>
      <c r="R141" s="143">
        <f t="shared" si="48"/>
        <v>0.73513032384615384</v>
      </c>
      <c r="S141" s="163">
        <f t="shared" si="49"/>
        <v>0.18694114451282051</v>
      </c>
    </row>
    <row r="142" spans="1:19" s="51" customFormat="1" ht="14.25" customHeight="1">
      <c r="A142" s="122" t="s">
        <v>189</v>
      </c>
      <c r="B142" s="61">
        <v>410</v>
      </c>
      <c r="C142" s="42"/>
      <c r="D142" s="43"/>
      <c r="E142" s="43"/>
      <c r="F142" s="43"/>
      <c r="G142" s="43"/>
      <c r="H142" s="148" t="s">
        <v>33</v>
      </c>
      <c r="I142" s="132">
        <f>+I143</f>
        <v>265888000000</v>
      </c>
      <c r="J142" s="132">
        <f t="shared" ref="J142:Q142" si="52">+J143</f>
        <v>88317230171</v>
      </c>
      <c r="K142" s="132">
        <f t="shared" si="52"/>
        <v>154288879338</v>
      </c>
      <c r="L142" s="132">
        <f t="shared" si="52"/>
        <v>161381930</v>
      </c>
      <c r="M142" s="132">
        <f t="shared" si="52"/>
        <v>21623044862</v>
      </c>
      <c r="N142" s="132">
        <f t="shared" si="52"/>
        <v>153352443</v>
      </c>
      <c r="O142" s="132">
        <f t="shared" si="52"/>
        <v>2207327989</v>
      </c>
      <c r="P142" s="132">
        <f t="shared" si="52"/>
        <v>2168259985</v>
      </c>
      <c r="Q142" s="132">
        <f t="shared" si="52"/>
        <v>2187869496</v>
      </c>
      <c r="R142" s="142">
        <f t="shared" si="48"/>
        <v>8.1323883973703215E-2</v>
      </c>
      <c r="S142" s="142">
        <f t="shared" si="49"/>
        <v>8.3017209840233475E-3</v>
      </c>
    </row>
    <row r="143" spans="1:19" s="51" customFormat="1" ht="24">
      <c r="A143" s="122" t="s">
        <v>190</v>
      </c>
      <c r="B143" s="61">
        <v>410</v>
      </c>
      <c r="C143" s="50">
        <v>506</v>
      </c>
      <c r="D143" s="43"/>
      <c r="E143" s="43"/>
      <c r="F143" s="43"/>
      <c r="G143" s="43"/>
      <c r="H143" s="155" t="s">
        <v>29</v>
      </c>
      <c r="I143" s="132">
        <f>+I144+I145</f>
        <v>265888000000</v>
      </c>
      <c r="J143" s="132">
        <f t="shared" ref="J143:Q143" si="53">+J144+J145</f>
        <v>88317230171</v>
      </c>
      <c r="K143" s="132">
        <f t="shared" si="53"/>
        <v>154288879338</v>
      </c>
      <c r="L143" s="132">
        <f t="shared" si="53"/>
        <v>161381930</v>
      </c>
      <c r="M143" s="132">
        <f t="shared" si="53"/>
        <v>21623044862</v>
      </c>
      <c r="N143" s="132">
        <f t="shared" si="53"/>
        <v>153352443</v>
      </c>
      <c r="O143" s="132">
        <f t="shared" si="53"/>
        <v>2207327989</v>
      </c>
      <c r="P143" s="132">
        <f t="shared" si="53"/>
        <v>2168259985</v>
      </c>
      <c r="Q143" s="132">
        <f t="shared" si="53"/>
        <v>2187869496</v>
      </c>
      <c r="R143" s="142">
        <f t="shared" si="48"/>
        <v>8.1323883973703215E-2</v>
      </c>
      <c r="S143" s="142">
        <f t="shared" si="49"/>
        <v>8.3017209840233475E-3</v>
      </c>
    </row>
    <row r="144" spans="1:19" s="66" customFormat="1" ht="24">
      <c r="A144" s="124" t="s">
        <v>207</v>
      </c>
      <c r="B144" s="47">
        <v>410</v>
      </c>
      <c r="C144" s="47">
        <v>506</v>
      </c>
      <c r="D144" s="47">
        <v>1</v>
      </c>
      <c r="E144" s="48"/>
      <c r="F144" s="48"/>
      <c r="G144" s="48">
        <v>20</v>
      </c>
      <c r="H144" s="157" t="s">
        <v>34</v>
      </c>
      <c r="I144" s="160">
        <f>([1]!xSaldoInstanciaAcumulado(A144,"20","","","","PRESINI",[1]!xFechaFinal()))+([1]!xSaldoInstanciaAcumulado(A144,"20","","","","TSCPTO",[1]!xFechaFinal()))-([1]!xSaldoInstanciaAcumulado(A144,"20","","","","TSCCPTO",[1]!xFechaFinal()))+([1]!xSaldoInstanciaAcumulado(A144,"20","","","","ADIPTO",[1]!xFechaFinal()))-([1]!xSaldoInstanciaAcumulado(A144,"20","","","","REDPTO",[1]!xFechaFinal())) +([1]!xSaldoInstanciaAcumulado(A144,"21","","","","PRESINI",[1]!xFechaFinal()))+([1]!xSaldoInstanciaAcumulado(A144,"21","","","","TSCPTO",[1]!xFechaFinal()))-([1]!xSaldoInstanciaAcumulado(A144,"21","","","","TSCCPTO",[1]!xFechaFinal()))+([1]!xSaldoInstanciaAcumulado(A144,"21","","","","ADIPTO",[1]!xFechaFinal()))-([1]!xSaldoInstanciaAcumulado(A144,"21","","","","REDPTO",[1]!xFechaFinal()))</f>
        <v>245888000000</v>
      </c>
      <c r="J144" s="129">
        <f>[1]!xSaldoInstanciaAcumMes(A144,"20","","","","DSPEXP",[1]!xFechaFinal())+[1]!xSaldoInstanciaAcumMes(A144,"21","","","","DSPEXP",[1]!xFechaFinal())</f>
        <v>88317230171</v>
      </c>
      <c r="K144" s="129">
        <f>[1]!xSaldoInstanciaAcumulado(A144,"20","","","","DSPEXP",[1]!xFechaFinal())+[1]!xSaldoInstanciaAcumulado(A144,"21","","","","DSPEXP",[1]!xFechaFinal())</f>
        <v>145792774246</v>
      </c>
      <c r="L144" s="129">
        <f>[1]!xSaldoInstanciaAcumMes(A144,"20","","","","CMPEXP",[1]!xFechaFinal())+[1]!xSaldoInstanciaAcumMes(A144,"21","","","","CMPEXP",[1]!xFechaFinal())</f>
        <v>146733013</v>
      </c>
      <c r="M144" s="129">
        <f>[1]!xSaldoInstanciaAcumulado(A144,"20","","","","CMPEXP",[1]!xFechaFinal())+[1]!xSaldoInstanciaAcumulado(A144,"21","","","","CMPEXP",[1]!xFechaFinal())</f>
        <v>13264908341</v>
      </c>
      <c r="N144" s="129">
        <f>[1]!xSaldoInstanciaAcumMes(A144,"20","","","","ORGEXP",[1]!xFechaFinal())+[1]!xSaldoInstanciaAcumMes(A144,"21","","","","ORGEXP",[1]!xFechaFinal())</f>
        <v>138299274</v>
      </c>
      <c r="O144" s="129">
        <f>[1]!xSaldoInstanciaAcumulado(A144,"20","","","","ORGEXP",[1]!xFechaFinal())+[1]!xSaldoInstanciaAcumulado(A144,"21","","","","ORGEXP",[1]!xFechaFinal())</f>
        <v>2175296562</v>
      </c>
      <c r="P144" s="129">
        <f>[1]!xSaldoInstanciaAcumMes(A144,"20","","","","GIREXP",[1]!xFechaFinal())+[1]!xSaldoInstanciaAcumMes(A144,"21","","","","GIREXP",[1]!xFechaFinal())</f>
        <v>2153206816</v>
      </c>
      <c r="Q144" s="129">
        <f>[1]!xSaldoInstanciaAcumulado(A144,"20","","","","GIREXP",[1]!xFechaFinal())+[1]!xSaldoInstanciaAcumulado(A144,"21","","","","GIREXP",[1]!xFechaFinal())</f>
        <v>2155838069</v>
      </c>
      <c r="R144" s="143">
        <f t="shared" si="48"/>
        <v>5.3946952844384437E-2</v>
      </c>
      <c r="S144" s="163">
        <f t="shared" si="49"/>
        <v>8.8466967155778238E-3</v>
      </c>
    </row>
    <row r="145" spans="1:19" s="66" customFormat="1" ht="14.25">
      <c r="A145" s="124" t="s">
        <v>208</v>
      </c>
      <c r="B145" s="47">
        <v>410</v>
      </c>
      <c r="C145" s="47">
        <v>506</v>
      </c>
      <c r="D145" s="47">
        <v>3</v>
      </c>
      <c r="E145" s="48"/>
      <c r="F145" s="48"/>
      <c r="G145" s="48">
        <v>20</v>
      </c>
      <c r="H145" s="157" t="s">
        <v>158</v>
      </c>
      <c r="I145" s="160">
        <f>([1]!xSaldoInstanciaAcumulado(A145,"20","","","","PRESINI",[1]!xFechaFinal()))+([1]!xSaldoInstanciaAcumulado(A145,"20","","","","TSCPTO",[1]!xFechaFinal()))-([1]!xSaldoInstanciaAcumulado(A145,"20","","","","TSCCPTO",[1]!xFechaFinal()))+([1]!xSaldoInstanciaAcumulado(A145,"20","","","","ADIPTO",[1]!xFechaFinal()))-([1]!xSaldoInstanciaAcumulado(A145,"20","","","","REDPTO",[1]!xFechaFinal())) +([1]!xSaldoInstanciaAcumulado(A145,"21","","","","PRESINI",[1]!xFechaFinal()))+([1]!xSaldoInstanciaAcumulado(A145,"21","","","","TSCPTO",[1]!xFechaFinal()))-([1]!xSaldoInstanciaAcumulado(A145,"21","","","","TSCCPTO",[1]!xFechaFinal()))+([1]!xSaldoInstanciaAcumulado(A145,"21","","","","ADIPTO",[1]!xFechaFinal()))-([1]!xSaldoInstanciaAcumulado(A145,"21","","","","REDPTO",[1]!xFechaFinal()))</f>
        <v>20000000000</v>
      </c>
      <c r="J145" s="129">
        <f>[1]!xSaldoInstanciaAcumMes(A145,"20","","","","DSPEXP",[1]!xFechaFinal())+[1]!xSaldoInstanciaAcumMes(A145,"21","","","","DSPEXP",[1]!xFechaFinal())</f>
        <v>0</v>
      </c>
      <c r="K145" s="129">
        <f>[1]!xSaldoInstanciaAcumulado(A145,"20","","","","DSPEXP",[1]!xFechaFinal())+[1]!xSaldoInstanciaAcumulado(A145,"21","","","","DSPEXP",[1]!xFechaFinal())</f>
        <v>8496105092</v>
      </c>
      <c r="L145" s="129">
        <f>[1]!xSaldoInstanciaAcumMes(A145,"20","","","","CMPEXP",[1]!xFechaFinal())+[1]!xSaldoInstanciaAcumMes(A145,"21","","","","CMPEXP",[1]!xFechaFinal())</f>
        <v>14648917</v>
      </c>
      <c r="M145" s="129">
        <f>[1]!xSaldoInstanciaAcumulado(A145,"20","","","","CMPEXP",[1]!xFechaFinal())+[1]!xSaldoInstanciaAcumulado(A145,"21","","","","CMPEXP",[1]!xFechaFinal())</f>
        <v>8358136521</v>
      </c>
      <c r="N145" s="129">
        <f>[1]!xSaldoInstanciaAcumMes(A145,"20","","","","ORGEXP",[1]!xFechaFinal())+[1]!xSaldoInstanciaAcumMes(A145,"21","","","","ORGEXP",[1]!xFechaFinal())</f>
        <v>15053169</v>
      </c>
      <c r="O145" s="129">
        <f>[1]!xSaldoInstanciaAcumulado(A145,"20","","","","ORGEXP",[1]!xFechaFinal())+[1]!xSaldoInstanciaAcumulado(A145,"21","","","","ORGEXP",[1]!xFechaFinal())</f>
        <v>32031427</v>
      </c>
      <c r="P145" s="129">
        <f>[1]!xSaldoInstanciaAcumMes(A145,"20","","","","GIREXP",[1]!xFechaFinal())+[1]!xSaldoInstanciaAcumMes(A145,"21","","","","GIREXP",[1]!xFechaFinal())</f>
        <v>15053169</v>
      </c>
      <c r="Q145" s="129">
        <f>[1]!xSaldoInstanciaAcumulado(A145,"20","","","","GIREXP",[1]!xFechaFinal())+[1]!xSaldoInstanciaAcumulado(A145,"21","","","","GIREXP",[1]!xFechaFinal())</f>
        <v>32031427</v>
      </c>
      <c r="R145" s="143">
        <f t="shared" si="48"/>
        <v>0.41790682605000001</v>
      </c>
      <c r="S145" s="163">
        <f t="shared" si="49"/>
        <v>1.6015713500000001E-3</v>
      </c>
    </row>
    <row r="146" spans="1:19" s="66" customFormat="1" ht="14.25">
      <c r="A146" s="124" t="s">
        <v>191</v>
      </c>
      <c r="B146" s="67">
        <v>460</v>
      </c>
      <c r="C146" s="68">
        <v>506</v>
      </c>
      <c r="D146" s="69"/>
      <c r="E146" s="69"/>
      <c r="F146" s="69"/>
      <c r="G146" s="69"/>
      <c r="H146" s="158" t="s">
        <v>159</v>
      </c>
      <c r="I146" s="132">
        <f>+I147</f>
        <v>4848000001</v>
      </c>
      <c r="J146" s="132">
        <f>+J147</f>
        <v>0</v>
      </c>
      <c r="K146" s="132">
        <f t="shared" ref="K146:Q146" si="54">+K147</f>
        <v>19314741</v>
      </c>
      <c r="L146" s="132">
        <f t="shared" si="54"/>
        <v>0</v>
      </c>
      <c r="M146" s="132">
        <f t="shared" si="54"/>
        <v>19314741</v>
      </c>
      <c r="N146" s="132">
        <f t="shared" si="54"/>
        <v>0</v>
      </c>
      <c r="O146" s="132">
        <f t="shared" si="54"/>
        <v>0</v>
      </c>
      <c r="P146" s="132">
        <f t="shared" si="54"/>
        <v>0</v>
      </c>
      <c r="Q146" s="132">
        <f t="shared" si="54"/>
        <v>0</v>
      </c>
      <c r="R146" s="142">
        <f t="shared" si="48"/>
        <v>3.984063736801967E-3</v>
      </c>
      <c r="S146" s="133">
        <f t="shared" si="49"/>
        <v>0</v>
      </c>
    </row>
    <row r="147" spans="1:19" s="66" customFormat="1" thickBot="1">
      <c r="A147" s="124" t="s">
        <v>209</v>
      </c>
      <c r="B147" s="70">
        <v>460</v>
      </c>
      <c r="C147" s="71">
        <v>506</v>
      </c>
      <c r="D147" s="70">
        <v>1</v>
      </c>
      <c r="E147" s="72"/>
      <c r="F147" s="72"/>
      <c r="G147" s="72" t="s">
        <v>20</v>
      </c>
      <c r="H147" s="159" t="s">
        <v>159</v>
      </c>
      <c r="I147" s="160">
        <f>([1]!xSaldoInstanciaAcumulado(A147,"20","","","","PRESINI",[1]!xFechaFinal()))+([1]!xSaldoInstanciaAcumulado(A147,"20","","","","TSCPTO",[1]!xFechaFinal()))-([1]!xSaldoInstanciaAcumulado(A147,"20","","","","TSCCPTO",[1]!xFechaFinal()))+([1]!xSaldoInstanciaAcumulado(A147,"20","","","","ADIPTO",[1]!xFechaFinal()))-([1]!xSaldoInstanciaAcumulado(A147,"20","","","","REDPTO",[1]!xFechaFinal())) +([1]!xSaldoInstanciaAcumulado(A147,"21","","","","PRESINI",[1]!xFechaFinal()))+([1]!xSaldoInstanciaAcumulado(A147,"21","","","","TSCPTO",[1]!xFechaFinal()))-([1]!xSaldoInstanciaAcumulado(A147,"21","","","","TSCCPTO",[1]!xFechaFinal()))+([1]!xSaldoInstanciaAcumulado(A147,"21","","","","ADIPTO",[1]!xFechaFinal()))-([1]!xSaldoInstanciaAcumulado(A147,"21","","","","REDPTO",[1]!xFechaFinal()))</f>
        <v>4848000001</v>
      </c>
      <c r="J147" s="129">
        <f>[1]!xSaldoInstanciaAcumMes(A147,"20","","","","DSPEXP",[1]!xFechaFinal())+[1]!xSaldoInstanciaAcumMes(A147,"21","","","","DSPEXP",[1]!xFechaFinal())</f>
        <v>0</v>
      </c>
      <c r="K147" s="129">
        <f>[1]!xSaldoInstanciaAcumulado(A147,"20","","","","DSPEXP",[1]!xFechaFinal())+[1]!xSaldoInstanciaAcumulado(A147,"21","","","","DSPEXP",[1]!xFechaFinal())</f>
        <v>19314741</v>
      </c>
      <c r="L147" s="129">
        <f>[1]!xSaldoInstanciaAcumMes(A147,"20","","","","CMPEXP",[1]!xFechaFinal())+[1]!xSaldoInstanciaAcumMes(A147,"21","","","","CMPEXP",[1]!xFechaFinal())</f>
        <v>0</v>
      </c>
      <c r="M147" s="129">
        <f>[1]!xSaldoInstanciaAcumulado(A147,"20","","","","CMPEXP",[1]!xFechaFinal())+[1]!xSaldoInstanciaAcumulado(A147,"21","","","","CMPEXP",[1]!xFechaFinal())</f>
        <v>19314741</v>
      </c>
      <c r="N147" s="129">
        <f>[1]!xSaldoInstanciaAcumMes(A147,"20","","","","ORGEXP",[1]!xFechaFinal())+[1]!xSaldoInstanciaAcumMes(A147,"21","","","","ORGEXP",[1]!xFechaFinal())</f>
        <v>0</v>
      </c>
      <c r="O147" s="129">
        <f>[1]!xSaldoInstanciaAcumulado(A147,"20","","","","ORGEXP",[1]!xFechaFinal())+[1]!xSaldoInstanciaAcumulado(A147,"21","","","","ORGEXP",[1]!xFechaFinal())</f>
        <v>0</v>
      </c>
      <c r="P147" s="129">
        <f>[1]!xSaldoInstanciaAcumMes(A147,"20","","","","GIREXP",[1]!xFechaFinal())+[1]!xSaldoInstanciaAcumMes(A147,"21","","","","GIREXP",[1]!xFechaFinal())</f>
        <v>0</v>
      </c>
      <c r="Q147" s="129">
        <f>[1]!xSaldoInstanciaAcumulado(A147,"20","","","","GIREXP",[1]!xFechaFinal())+[1]!xSaldoInstanciaAcumulado(A147,"21","","","","GIREXP",[1]!xFechaFinal())</f>
        <v>0</v>
      </c>
      <c r="R147" s="143">
        <f t="shared" si="48"/>
        <v>3.984063736801967E-3</v>
      </c>
      <c r="S147" s="163">
        <f t="shared" si="49"/>
        <v>0</v>
      </c>
    </row>
    <row r="148" spans="1:19" s="73" customFormat="1" ht="15.75" thickBot="1">
      <c r="A148" s="125"/>
      <c r="B148" s="173" t="s">
        <v>35</v>
      </c>
      <c r="C148" s="174"/>
      <c r="D148" s="174"/>
      <c r="E148" s="174"/>
      <c r="F148" s="174"/>
      <c r="G148" s="174"/>
      <c r="H148" s="174"/>
      <c r="I148" s="164">
        <f t="shared" ref="I148:Q148" si="55">I12+I135</f>
        <v>542580294006</v>
      </c>
      <c r="J148" s="164">
        <f t="shared" si="55"/>
        <v>96892086342</v>
      </c>
      <c r="K148" s="164">
        <f t="shared" si="55"/>
        <v>211685162699</v>
      </c>
      <c r="L148" s="164">
        <f t="shared" si="55"/>
        <v>2213898341</v>
      </c>
      <c r="M148" s="164">
        <f t="shared" si="55"/>
        <v>52646815381.889999</v>
      </c>
      <c r="N148" s="164">
        <f t="shared" si="55"/>
        <v>4279923057.2700005</v>
      </c>
      <c r="O148" s="164">
        <f t="shared" si="55"/>
        <v>8960528195.0200005</v>
      </c>
      <c r="P148" s="164">
        <f t="shared" si="55"/>
        <v>7007638423.8900003</v>
      </c>
      <c r="Q148" s="164">
        <f t="shared" si="55"/>
        <v>8731397840.0200005</v>
      </c>
      <c r="R148" s="133">
        <f t="shared" si="48"/>
        <v>9.7030459755893417E-2</v>
      </c>
      <c r="S148" s="133">
        <f t="shared" si="49"/>
        <v>1.651465837224253E-2</v>
      </c>
    </row>
    <row r="149" spans="1:19">
      <c r="B149" s="74"/>
      <c r="C149" s="75"/>
      <c r="D149" s="76"/>
      <c r="E149" s="76"/>
      <c r="F149" s="76"/>
      <c r="G149" s="76"/>
      <c r="H149" s="77"/>
      <c r="I149" s="106"/>
      <c r="J149" s="106"/>
      <c r="K149" s="107"/>
      <c r="L149" s="108"/>
      <c r="M149" s="109"/>
      <c r="N149" s="108"/>
      <c r="O149" s="108">
        <f>+O148-'[2]RptVigenciaAct (2)'!$I$189</f>
        <v>4279923057.2700005</v>
      </c>
      <c r="P149" s="108">
        <f>+P148-'[2]RptVigenciaAct (2)'!$J$189</f>
        <v>5283879007.7600002</v>
      </c>
      <c r="Q149" s="109">
        <f>+Q148-'[2]RptVigenciaAct (2)'!$K$189</f>
        <v>7007638423.8900003</v>
      </c>
      <c r="R149" s="110">
        <f t="shared" si="48"/>
        <v>0</v>
      </c>
      <c r="S149" s="111">
        <f t="shared" si="49"/>
        <v>0</v>
      </c>
    </row>
    <row r="150" spans="1:19">
      <c r="B150" s="74"/>
      <c r="C150" s="75"/>
      <c r="D150" s="76"/>
      <c r="E150" s="76"/>
      <c r="F150" s="76"/>
      <c r="G150" s="76"/>
      <c r="H150" s="77"/>
      <c r="I150" s="81"/>
      <c r="J150" s="81"/>
      <c r="K150" s="81"/>
      <c r="L150" s="81"/>
      <c r="M150" s="81"/>
      <c r="N150" s="81"/>
      <c r="O150" s="81"/>
      <c r="P150" s="81"/>
      <c r="Q150" s="81"/>
      <c r="R150" s="82"/>
      <c r="S150" s="79"/>
    </row>
    <row r="151" spans="1:19">
      <c r="B151" s="74"/>
      <c r="C151" s="75"/>
      <c r="D151" s="76"/>
      <c r="E151" s="76"/>
      <c r="F151" s="76"/>
      <c r="G151" s="76"/>
      <c r="H151" s="77"/>
      <c r="I151" s="83"/>
      <c r="J151" s="83"/>
      <c r="K151" s="83"/>
      <c r="L151" s="83"/>
      <c r="M151" s="83"/>
      <c r="N151" s="83"/>
      <c r="O151" s="83"/>
      <c r="P151" s="83"/>
      <c r="Q151" s="83"/>
      <c r="R151" s="78"/>
      <c r="S151" s="79"/>
    </row>
    <row r="152" spans="1:19">
      <c r="B152" s="74"/>
      <c r="C152" s="75"/>
      <c r="D152" s="76"/>
      <c r="E152" s="76"/>
      <c r="F152" s="76"/>
      <c r="G152" s="76"/>
      <c r="H152" s="77"/>
      <c r="I152" s="84"/>
      <c r="J152" s="84"/>
      <c r="K152" s="85"/>
      <c r="L152" s="86"/>
      <c r="M152" s="87"/>
      <c r="N152" s="86"/>
      <c r="O152" s="88"/>
      <c r="P152" s="89"/>
      <c r="Q152" s="87"/>
      <c r="R152" s="78"/>
      <c r="S152" s="79"/>
    </row>
    <row r="153" spans="1:19">
      <c r="B153" s="74"/>
      <c r="C153" s="75"/>
      <c r="D153" s="76"/>
      <c r="E153" s="76"/>
      <c r="F153" s="76"/>
      <c r="G153" s="76"/>
      <c r="H153" s="77"/>
      <c r="I153" s="84"/>
      <c r="J153" s="84"/>
      <c r="K153" s="84"/>
      <c r="L153" s="86"/>
      <c r="M153" s="84"/>
      <c r="N153" s="86"/>
      <c r="O153" s="84"/>
      <c r="P153" s="89"/>
      <c r="Q153" s="90"/>
      <c r="R153" s="78"/>
      <c r="S153" s="79"/>
    </row>
    <row r="154" spans="1:19" ht="15.75">
      <c r="B154" s="91"/>
      <c r="C154" s="92"/>
      <c r="D154" s="92"/>
      <c r="E154" s="93"/>
      <c r="F154" s="93"/>
      <c r="G154" s="93"/>
      <c r="H154" s="94"/>
      <c r="I154" s="94"/>
      <c r="J154" s="95"/>
      <c r="K154" s="175"/>
      <c r="L154" s="175"/>
      <c r="M154" s="175"/>
      <c r="N154" s="175"/>
      <c r="O154" s="175"/>
      <c r="P154" s="175"/>
      <c r="Q154" s="175"/>
      <c r="R154" s="78"/>
      <c r="S154" s="79"/>
    </row>
    <row r="155" spans="1:19" ht="15.75">
      <c r="B155" s="176" t="s">
        <v>36</v>
      </c>
      <c r="C155" s="177"/>
      <c r="D155" s="177"/>
      <c r="E155" s="177"/>
      <c r="F155" s="177"/>
      <c r="G155" s="177"/>
      <c r="H155" s="177"/>
      <c r="I155" s="177"/>
      <c r="J155" s="177"/>
      <c r="K155" s="175"/>
      <c r="L155" s="175"/>
      <c r="M155" s="175"/>
      <c r="N155" s="175"/>
      <c r="O155" s="175"/>
      <c r="P155" s="175"/>
      <c r="Q155" s="175"/>
      <c r="R155" s="78"/>
      <c r="S155" s="79"/>
    </row>
    <row r="156" spans="1:19" ht="15.75" thickBot="1">
      <c r="B156" s="165"/>
      <c r="C156" s="166"/>
      <c r="D156" s="166"/>
      <c r="E156" s="96"/>
      <c r="F156" s="96"/>
      <c r="G156" s="96"/>
      <c r="H156" s="97"/>
      <c r="I156" s="98"/>
      <c r="J156" s="98"/>
      <c r="K156" s="98"/>
      <c r="L156" s="99"/>
      <c r="M156" s="99"/>
      <c r="N156" s="99"/>
      <c r="O156" s="99"/>
      <c r="P156" s="99"/>
      <c r="Q156" s="99"/>
      <c r="R156" s="100"/>
      <c r="S156" s="101"/>
    </row>
    <row r="161" spans="9:17">
      <c r="I161" s="104"/>
      <c r="J161" s="105"/>
      <c r="K161" s="104"/>
      <c r="L161" s="104"/>
      <c r="M161" s="104"/>
      <c r="N161" s="104"/>
      <c r="O161" s="104"/>
      <c r="P161" s="104"/>
      <c r="Q161" s="104"/>
    </row>
    <row r="162" spans="9:17"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9:17"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9:17"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9:17"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9:17"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9:17"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9:17"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9:17"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9:17"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9:17"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9:17"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9:17">
      <c r="I173" s="104"/>
      <c r="J173" s="104"/>
      <c r="K173" s="104"/>
      <c r="L173" s="104"/>
      <c r="M173" s="104"/>
      <c r="N173" s="104"/>
      <c r="O173" s="104"/>
      <c r="P173" s="104"/>
      <c r="Q173" s="104"/>
    </row>
  </sheetData>
  <mergeCells count="31">
    <mergeCell ref="B1:S1"/>
    <mergeCell ref="B2:S2"/>
    <mergeCell ref="B3:S3"/>
    <mergeCell ref="B5:E5"/>
    <mergeCell ref="H5:J5"/>
    <mergeCell ref="B4:E4"/>
    <mergeCell ref="H4:N4"/>
    <mergeCell ref="R8:R11"/>
    <mergeCell ref="S8:S11"/>
    <mergeCell ref="B8:H8"/>
    <mergeCell ref="I8:I11"/>
    <mergeCell ref="J8:J11"/>
    <mergeCell ref="K8:K11"/>
    <mergeCell ref="L8:L11"/>
    <mergeCell ref="M8:M11"/>
    <mergeCell ref="H9:H11"/>
    <mergeCell ref="B10:B11"/>
    <mergeCell ref="C10:C11"/>
    <mergeCell ref="D10:D11"/>
    <mergeCell ref="K154:Q154"/>
    <mergeCell ref="B155:J155"/>
    <mergeCell ref="K155:Q155"/>
    <mergeCell ref="N8:N11"/>
    <mergeCell ref="O8:O11"/>
    <mergeCell ref="P8:P11"/>
    <mergeCell ref="Q8:Q11"/>
    <mergeCell ref="B156:D156"/>
    <mergeCell ref="E10:E11"/>
    <mergeCell ref="B12:H12"/>
    <mergeCell ref="B135:H135"/>
    <mergeCell ref="B148:H14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5:Q10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9134F-333C-4DA7-BA3C-711A10748A02}"/>
</file>

<file path=customXml/itemProps2.xml><?xml version="1.0" encoding="utf-8"?>
<ds:datastoreItem xmlns:ds="http://schemas.openxmlformats.org/officeDocument/2006/customXml" ds:itemID="{51DC620D-6246-42FF-A305-CB1A817B5843}"/>
</file>

<file path=customXml/itemProps3.xml><?xml version="1.0" encoding="utf-8"?>
<ds:datastoreItem xmlns:ds="http://schemas.openxmlformats.org/officeDocument/2006/customXml" ds:itemID="{05743BBE-C463-44F4-9B35-40DFF1D01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Febrero (Gastos)</dc:title>
  <dc:creator>Windows User</dc:creator>
  <cp:lastModifiedBy>carolina.pena</cp:lastModifiedBy>
  <dcterms:created xsi:type="dcterms:W3CDTF">2014-01-22T22:03:49Z</dcterms:created>
  <dcterms:modified xsi:type="dcterms:W3CDTF">2014-09-02T14:45:31Z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