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ile\Sperfiles$\gilma.sampayo\Mis documentos\Contenidos web\Presupuesto\"/>
    </mc:Choice>
  </mc:AlternateContent>
  <bookViews>
    <workbookView xWindow="240" yWindow="105" windowWidth="21075" windowHeight="9525"/>
  </bookViews>
  <sheets>
    <sheet name="VIGENCIA SIIF" sheetId="3" r:id="rId1"/>
  </sheets>
  <definedNames>
    <definedName name="_xlnm.Print_Area" localSheetId="0">'VIGENCIA SIIF'!$A$1:$R$156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R154" i="3" l="1"/>
  <c r="Q154" i="3"/>
  <c r="P153" i="3"/>
  <c r="O153" i="3"/>
  <c r="N153" i="3"/>
  <c r="M153" i="3"/>
  <c r="L153" i="3"/>
  <c r="K153" i="3"/>
  <c r="J153" i="3"/>
  <c r="I153" i="3"/>
  <c r="H153" i="3"/>
  <c r="R152" i="3"/>
  <c r="Q152" i="3"/>
  <c r="R151" i="3"/>
  <c r="Q151" i="3"/>
  <c r="P150" i="3"/>
  <c r="P149" i="3" s="1"/>
  <c r="O150" i="3"/>
  <c r="O149" i="3" s="1"/>
  <c r="N150" i="3"/>
  <c r="N149" i="3" s="1"/>
  <c r="M150" i="3"/>
  <c r="M149" i="3" s="1"/>
  <c r="L150" i="3"/>
  <c r="L149" i="3" s="1"/>
  <c r="K150" i="3"/>
  <c r="K149" i="3" s="1"/>
  <c r="J150" i="3"/>
  <c r="J149" i="3" s="1"/>
  <c r="I150" i="3"/>
  <c r="I149" i="3" s="1"/>
  <c r="H150" i="3"/>
  <c r="H149" i="3" s="1"/>
  <c r="R148" i="3"/>
  <c r="Q148" i="3"/>
  <c r="P147" i="3"/>
  <c r="P146" i="3" s="1"/>
  <c r="O147" i="3"/>
  <c r="O146" i="3" s="1"/>
  <c r="N147" i="3"/>
  <c r="N146" i="3" s="1"/>
  <c r="M147" i="3"/>
  <c r="M146" i="3" s="1"/>
  <c r="L147" i="3"/>
  <c r="K147" i="3"/>
  <c r="K146" i="3" s="1"/>
  <c r="J147" i="3"/>
  <c r="J146" i="3" s="1"/>
  <c r="I147" i="3"/>
  <c r="H147" i="3"/>
  <c r="H146" i="3" s="1"/>
  <c r="I146" i="3"/>
  <c r="R145" i="3"/>
  <c r="Q145" i="3"/>
  <c r="P144" i="3"/>
  <c r="P143" i="3" s="1"/>
  <c r="O144" i="3"/>
  <c r="N144" i="3"/>
  <c r="N143" i="3" s="1"/>
  <c r="M144" i="3"/>
  <c r="M143" i="3" s="1"/>
  <c r="L144" i="3"/>
  <c r="L143" i="3" s="1"/>
  <c r="K144" i="3"/>
  <c r="K143" i="3" s="1"/>
  <c r="J144" i="3"/>
  <c r="J143" i="3" s="1"/>
  <c r="I144" i="3"/>
  <c r="I143" i="3" s="1"/>
  <c r="H144" i="3"/>
  <c r="H143" i="3" s="1"/>
  <c r="O143" i="3"/>
  <c r="R142" i="3"/>
  <c r="Q142" i="3"/>
  <c r="P141" i="3"/>
  <c r="P140" i="3" s="1"/>
  <c r="O141" i="3"/>
  <c r="O140" i="3" s="1"/>
  <c r="N141" i="3"/>
  <c r="N140" i="3" s="1"/>
  <c r="M141" i="3"/>
  <c r="M140" i="3" s="1"/>
  <c r="L141" i="3"/>
  <c r="K141" i="3"/>
  <c r="K140" i="3" s="1"/>
  <c r="J141" i="3"/>
  <c r="J140" i="3" s="1"/>
  <c r="I141" i="3"/>
  <c r="I140" i="3" s="1"/>
  <c r="H141" i="3"/>
  <c r="H140" i="3"/>
  <c r="N139" i="3"/>
  <c r="R138" i="3"/>
  <c r="Q138" i="3"/>
  <c r="R137" i="3"/>
  <c r="Q137" i="3"/>
  <c r="R136" i="3"/>
  <c r="Q136" i="3"/>
  <c r="R133" i="3"/>
  <c r="Q133" i="3"/>
  <c r="R132" i="3"/>
  <c r="Q132" i="3"/>
  <c r="R131" i="3"/>
  <c r="Q131" i="3"/>
  <c r="P130" i="3"/>
  <c r="O130" i="3"/>
  <c r="O129" i="3" s="1"/>
  <c r="O128" i="3" s="1"/>
  <c r="O127" i="3" s="1"/>
  <c r="N130" i="3"/>
  <c r="R130" i="3" s="1"/>
  <c r="M130" i="3"/>
  <c r="M129" i="3" s="1"/>
  <c r="M128" i="3" s="1"/>
  <c r="M127" i="3" s="1"/>
  <c r="L130" i="3"/>
  <c r="K130" i="3"/>
  <c r="K129" i="3" s="1"/>
  <c r="K128" i="3" s="1"/>
  <c r="K127" i="3" s="1"/>
  <c r="J130" i="3"/>
  <c r="J129" i="3" s="1"/>
  <c r="J128" i="3" s="1"/>
  <c r="J127" i="3" s="1"/>
  <c r="I130" i="3"/>
  <c r="H130" i="3"/>
  <c r="H129" i="3" s="1"/>
  <c r="H128" i="3" s="1"/>
  <c r="H127" i="3" s="1"/>
  <c r="P129" i="3"/>
  <c r="P128" i="3" s="1"/>
  <c r="P127" i="3" s="1"/>
  <c r="L129" i="3"/>
  <c r="L128" i="3" s="1"/>
  <c r="L127" i="3" s="1"/>
  <c r="I129" i="3"/>
  <c r="I128" i="3" s="1"/>
  <c r="I127" i="3" s="1"/>
  <c r="R125" i="3"/>
  <c r="Q125" i="3"/>
  <c r="P124" i="3"/>
  <c r="O124" i="3"/>
  <c r="N124" i="3"/>
  <c r="M124" i="3"/>
  <c r="L124" i="3"/>
  <c r="K124" i="3"/>
  <c r="J124" i="3"/>
  <c r="I124" i="3"/>
  <c r="I115" i="3" s="1"/>
  <c r="H124" i="3"/>
  <c r="P123" i="3"/>
  <c r="P122" i="3" s="1"/>
  <c r="O123" i="3"/>
  <c r="O122" i="3" s="1"/>
  <c r="N123" i="3"/>
  <c r="M123" i="3"/>
  <c r="M122" i="3" s="1"/>
  <c r="L123" i="3"/>
  <c r="K123" i="3"/>
  <c r="K122" i="3" s="1"/>
  <c r="J123" i="3"/>
  <c r="J122" i="3" s="1"/>
  <c r="I123" i="3"/>
  <c r="I122" i="3" s="1"/>
  <c r="H123" i="3"/>
  <c r="H122" i="3" s="1"/>
  <c r="R121" i="3"/>
  <c r="Q121" i="3"/>
  <c r="R120" i="3"/>
  <c r="Q120" i="3"/>
  <c r="P119" i="3"/>
  <c r="P117" i="3" s="1"/>
  <c r="O119" i="3"/>
  <c r="O117" i="3" s="1"/>
  <c r="N119" i="3"/>
  <c r="M119" i="3"/>
  <c r="M117" i="3" s="1"/>
  <c r="M115" i="3" s="1"/>
  <c r="L119" i="3"/>
  <c r="L117" i="3" s="1"/>
  <c r="K119" i="3"/>
  <c r="K117" i="3" s="1"/>
  <c r="J119" i="3"/>
  <c r="J117" i="3" s="1"/>
  <c r="I119" i="3"/>
  <c r="I117" i="3" s="1"/>
  <c r="H119" i="3"/>
  <c r="H117" i="3" s="1"/>
  <c r="P118" i="3"/>
  <c r="P116" i="3" s="1"/>
  <c r="O118" i="3"/>
  <c r="O116" i="3" s="1"/>
  <c r="N118" i="3"/>
  <c r="M118" i="3"/>
  <c r="M116" i="3" s="1"/>
  <c r="L118" i="3"/>
  <c r="K118" i="3"/>
  <c r="K116" i="3" s="1"/>
  <c r="J118" i="3"/>
  <c r="J116" i="3" s="1"/>
  <c r="I118" i="3"/>
  <c r="I116" i="3" s="1"/>
  <c r="I114" i="3" s="1"/>
  <c r="H118" i="3"/>
  <c r="H116" i="3" s="1"/>
  <c r="N117" i="3"/>
  <c r="N116" i="3"/>
  <c r="R116" i="3" s="1"/>
  <c r="R113" i="3"/>
  <c r="Q113" i="3"/>
  <c r="P112" i="3"/>
  <c r="O112" i="3"/>
  <c r="N112" i="3"/>
  <c r="M112" i="3"/>
  <c r="L112" i="3"/>
  <c r="K112" i="3"/>
  <c r="J112" i="3"/>
  <c r="I112" i="3"/>
  <c r="H112" i="3"/>
  <c r="R111" i="3"/>
  <c r="Q111" i="3"/>
  <c r="R110" i="3"/>
  <c r="Q110" i="3"/>
  <c r="R109" i="3"/>
  <c r="Q109" i="3"/>
  <c r="R108" i="3"/>
  <c r="Q108" i="3"/>
  <c r="R107" i="3"/>
  <c r="Q107" i="3"/>
  <c r="P106" i="3"/>
  <c r="O106" i="3"/>
  <c r="N106" i="3"/>
  <c r="M106" i="3"/>
  <c r="L106" i="3"/>
  <c r="K106" i="3"/>
  <c r="J106" i="3"/>
  <c r="I106" i="3"/>
  <c r="H106" i="3"/>
  <c r="R105" i="3"/>
  <c r="Q105" i="3"/>
  <c r="R104" i="3"/>
  <c r="R103" i="3" s="1"/>
  <c r="Q104" i="3"/>
  <c r="Q103" i="3" s="1"/>
  <c r="P103" i="3"/>
  <c r="O103" i="3"/>
  <c r="N103" i="3"/>
  <c r="M103" i="3"/>
  <c r="L103" i="3"/>
  <c r="K103" i="3"/>
  <c r="J103" i="3"/>
  <c r="I103" i="3"/>
  <c r="H103" i="3"/>
  <c r="R101" i="3"/>
  <c r="Q101" i="3"/>
  <c r="P100" i="3"/>
  <c r="O100" i="3"/>
  <c r="N100" i="3"/>
  <c r="M100" i="3"/>
  <c r="L100" i="3"/>
  <c r="K100" i="3"/>
  <c r="J100" i="3"/>
  <c r="I100" i="3"/>
  <c r="H100" i="3"/>
  <c r="R99" i="3"/>
  <c r="Q99" i="3"/>
  <c r="R98" i="3"/>
  <c r="Q98" i="3"/>
  <c r="P97" i="3"/>
  <c r="O97" i="3"/>
  <c r="N97" i="3"/>
  <c r="M97" i="3"/>
  <c r="L97" i="3"/>
  <c r="K97" i="3"/>
  <c r="J97" i="3"/>
  <c r="I97" i="3"/>
  <c r="H97" i="3"/>
  <c r="R96" i="3"/>
  <c r="Q96" i="3"/>
  <c r="R95" i="3"/>
  <c r="Q95" i="3"/>
  <c r="P94" i="3"/>
  <c r="O94" i="3"/>
  <c r="N94" i="3"/>
  <c r="M94" i="3"/>
  <c r="L94" i="3"/>
  <c r="K94" i="3"/>
  <c r="J94" i="3"/>
  <c r="I94" i="3"/>
  <c r="H94" i="3"/>
  <c r="R93" i="3"/>
  <c r="Q93" i="3"/>
  <c r="R92" i="3"/>
  <c r="Q92" i="3"/>
  <c r="R91" i="3"/>
  <c r="Q91" i="3"/>
  <c r="R90" i="3"/>
  <c r="Q90" i="3"/>
  <c r="R89" i="3"/>
  <c r="Q89" i="3"/>
  <c r="P88" i="3"/>
  <c r="O88" i="3"/>
  <c r="N88" i="3"/>
  <c r="M88" i="3"/>
  <c r="L88" i="3"/>
  <c r="K88" i="3"/>
  <c r="J88" i="3"/>
  <c r="I88" i="3"/>
  <c r="H88" i="3"/>
  <c r="R87" i="3"/>
  <c r="Q87" i="3"/>
  <c r="R86" i="3"/>
  <c r="Q86" i="3"/>
  <c r="P85" i="3"/>
  <c r="O85" i="3"/>
  <c r="N85" i="3"/>
  <c r="M85" i="3"/>
  <c r="L85" i="3"/>
  <c r="K85" i="3"/>
  <c r="J85" i="3"/>
  <c r="I85" i="3"/>
  <c r="H85" i="3"/>
  <c r="R84" i="3"/>
  <c r="Q84" i="3"/>
  <c r="R83" i="3"/>
  <c r="Q83" i="3"/>
  <c r="R82" i="3"/>
  <c r="Q82" i="3"/>
  <c r="R81" i="3"/>
  <c r="Q81" i="3"/>
  <c r="R80" i="3"/>
  <c r="Q80" i="3"/>
  <c r="P79" i="3"/>
  <c r="O79" i="3"/>
  <c r="N79" i="3"/>
  <c r="M79" i="3"/>
  <c r="L79" i="3"/>
  <c r="K79" i="3"/>
  <c r="J79" i="3"/>
  <c r="I79" i="3"/>
  <c r="H79" i="3"/>
  <c r="R78" i="3"/>
  <c r="Q78" i="3"/>
  <c r="R77" i="3"/>
  <c r="Q77" i="3"/>
  <c r="R76" i="3"/>
  <c r="Q76" i="3"/>
  <c r="R75" i="3"/>
  <c r="Q75" i="3"/>
  <c r="R74" i="3"/>
  <c r="Q74" i="3"/>
  <c r="R73" i="3"/>
  <c r="Q73" i="3"/>
  <c r="R72" i="3"/>
  <c r="Q72" i="3"/>
  <c r="R71" i="3"/>
  <c r="Q71" i="3"/>
  <c r="P70" i="3"/>
  <c r="O70" i="3"/>
  <c r="N70" i="3"/>
  <c r="M70" i="3"/>
  <c r="L70" i="3"/>
  <c r="K70" i="3"/>
  <c r="J70" i="3"/>
  <c r="I70" i="3"/>
  <c r="H70" i="3"/>
  <c r="R69" i="3"/>
  <c r="Q69" i="3"/>
  <c r="R68" i="3"/>
  <c r="Q68" i="3"/>
  <c r="R67" i="3"/>
  <c r="Q67" i="3"/>
  <c r="R66" i="3"/>
  <c r="Q66" i="3"/>
  <c r="R65" i="3"/>
  <c r="Q65" i="3"/>
  <c r="P64" i="3"/>
  <c r="O64" i="3"/>
  <c r="N64" i="3"/>
  <c r="M64" i="3"/>
  <c r="L64" i="3"/>
  <c r="K64" i="3"/>
  <c r="J64" i="3"/>
  <c r="I64" i="3"/>
  <c r="H64" i="3"/>
  <c r="R63" i="3"/>
  <c r="Q63" i="3"/>
  <c r="P62" i="3"/>
  <c r="O62" i="3"/>
  <c r="N62" i="3"/>
  <c r="M62" i="3"/>
  <c r="L62" i="3"/>
  <c r="K62" i="3"/>
  <c r="J62" i="3"/>
  <c r="I62" i="3"/>
  <c r="H62" i="3"/>
  <c r="R61" i="3"/>
  <c r="Q61" i="3"/>
  <c r="R60" i="3"/>
  <c r="Q60" i="3"/>
  <c r="P59" i="3"/>
  <c r="O59" i="3"/>
  <c r="N59" i="3"/>
  <c r="M59" i="3"/>
  <c r="L59" i="3"/>
  <c r="K59" i="3"/>
  <c r="J59" i="3"/>
  <c r="I59" i="3"/>
  <c r="H59" i="3"/>
  <c r="R57" i="3"/>
  <c r="Q57" i="3"/>
  <c r="P56" i="3"/>
  <c r="O56" i="3"/>
  <c r="N56" i="3"/>
  <c r="R56" i="3" s="1"/>
  <c r="M56" i="3"/>
  <c r="L56" i="3"/>
  <c r="K56" i="3"/>
  <c r="J56" i="3"/>
  <c r="I56" i="3"/>
  <c r="H56" i="3"/>
  <c r="R55" i="3"/>
  <c r="Q55" i="3"/>
  <c r="R54" i="3"/>
  <c r="Q54" i="3"/>
  <c r="R53" i="3"/>
  <c r="Q53" i="3"/>
  <c r="R52" i="3"/>
  <c r="Q52" i="3"/>
  <c r="P51" i="3"/>
  <c r="O51" i="3"/>
  <c r="O50" i="3" s="1"/>
  <c r="N51" i="3"/>
  <c r="M51" i="3"/>
  <c r="L51" i="3"/>
  <c r="L50" i="3" s="1"/>
  <c r="K51" i="3"/>
  <c r="K50" i="3" s="1"/>
  <c r="J51" i="3"/>
  <c r="I51" i="3"/>
  <c r="H51" i="3"/>
  <c r="P50" i="3"/>
  <c r="R48" i="3"/>
  <c r="Q48" i="3"/>
  <c r="R47" i="3"/>
  <c r="Q47" i="3"/>
  <c r="R46" i="3"/>
  <c r="Q46" i="3"/>
  <c r="R45" i="3"/>
  <c r="Q45" i="3"/>
  <c r="P44" i="3"/>
  <c r="O44" i="3"/>
  <c r="N44" i="3"/>
  <c r="M44" i="3"/>
  <c r="L44" i="3"/>
  <c r="K44" i="3"/>
  <c r="J44" i="3"/>
  <c r="I44" i="3"/>
  <c r="H44" i="3"/>
  <c r="R43" i="3"/>
  <c r="Q43" i="3"/>
  <c r="R42" i="3"/>
  <c r="Q42" i="3"/>
  <c r="R41" i="3"/>
  <c r="Q41" i="3"/>
  <c r="R40" i="3"/>
  <c r="Q40" i="3"/>
  <c r="P39" i="3"/>
  <c r="O39" i="3"/>
  <c r="N39" i="3"/>
  <c r="M39" i="3"/>
  <c r="L39" i="3"/>
  <c r="K39" i="3"/>
  <c r="J39" i="3"/>
  <c r="J38" i="3" s="1"/>
  <c r="I39" i="3"/>
  <c r="H39" i="3"/>
  <c r="R37" i="3"/>
  <c r="Q37" i="3"/>
  <c r="R36" i="3"/>
  <c r="Q36" i="3"/>
  <c r="R35" i="3"/>
  <c r="Q35" i="3"/>
  <c r="P34" i="3"/>
  <c r="O34" i="3"/>
  <c r="N34" i="3"/>
  <c r="M34" i="3"/>
  <c r="L34" i="3"/>
  <c r="K34" i="3"/>
  <c r="J34" i="3"/>
  <c r="I34" i="3"/>
  <c r="H34" i="3"/>
  <c r="P33" i="3"/>
  <c r="O33" i="3"/>
  <c r="N33" i="3"/>
  <c r="M33" i="3"/>
  <c r="L33" i="3"/>
  <c r="K33" i="3"/>
  <c r="J33" i="3"/>
  <c r="I33" i="3"/>
  <c r="H33" i="3"/>
  <c r="R32" i="3"/>
  <c r="Q32" i="3"/>
  <c r="R31" i="3"/>
  <c r="Q31" i="3"/>
  <c r="P30" i="3"/>
  <c r="O30" i="3"/>
  <c r="N30" i="3"/>
  <c r="M30" i="3"/>
  <c r="L30" i="3"/>
  <c r="K30" i="3"/>
  <c r="J30" i="3"/>
  <c r="I30" i="3"/>
  <c r="H30" i="3"/>
  <c r="R29" i="3"/>
  <c r="Q29" i="3"/>
  <c r="P28" i="3"/>
  <c r="O28" i="3"/>
  <c r="N28" i="3"/>
  <c r="M28" i="3"/>
  <c r="L28" i="3"/>
  <c r="K28" i="3"/>
  <c r="J28" i="3"/>
  <c r="I28" i="3"/>
  <c r="H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P19" i="3"/>
  <c r="O19" i="3"/>
  <c r="N19" i="3"/>
  <c r="M19" i="3"/>
  <c r="L19" i="3"/>
  <c r="K19" i="3"/>
  <c r="J19" i="3"/>
  <c r="I19" i="3"/>
  <c r="H19" i="3"/>
  <c r="R18" i="3"/>
  <c r="Q18" i="3"/>
  <c r="R17" i="3"/>
  <c r="Q17" i="3"/>
  <c r="P16" i="3"/>
  <c r="O16" i="3"/>
  <c r="N16" i="3"/>
  <c r="M16" i="3"/>
  <c r="L16" i="3"/>
  <c r="K16" i="3"/>
  <c r="J16" i="3"/>
  <c r="I16" i="3"/>
  <c r="H16" i="3"/>
  <c r="R15" i="3"/>
  <c r="Q15" i="3"/>
  <c r="R14" i="3"/>
  <c r="Q14" i="3"/>
  <c r="R13" i="3"/>
  <c r="Q13" i="3"/>
  <c r="P12" i="3"/>
  <c r="O12" i="3"/>
  <c r="N12" i="3"/>
  <c r="M12" i="3"/>
  <c r="L12" i="3"/>
  <c r="K12" i="3"/>
  <c r="J12" i="3"/>
  <c r="I12" i="3"/>
  <c r="H12" i="3"/>
  <c r="P114" i="3" l="1"/>
  <c r="R33" i="3"/>
  <c r="L11" i="3"/>
  <c r="H115" i="3"/>
  <c r="P38" i="3"/>
  <c r="Q124" i="3"/>
  <c r="H114" i="3"/>
  <c r="P115" i="3"/>
  <c r="R112" i="3"/>
  <c r="K115" i="3"/>
  <c r="Q130" i="3"/>
  <c r="Q100" i="3"/>
  <c r="Q85" i="3"/>
  <c r="R64" i="3"/>
  <c r="Q59" i="3"/>
  <c r="J50" i="3"/>
  <c r="N38" i="3"/>
  <c r="Q39" i="3"/>
  <c r="R30" i="3"/>
  <c r="Q30" i="3"/>
  <c r="Q16" i="3"/>
  <c r="M114" i="3"/>
  <c r="Q119" i="3"/>
  <c r="I11" i="3"/>
  <c r="M11" i="3"/>
  <c r="Q12" i="3"/>
  <c r="R28" i="3"/>
  <c r="Q34" i="3"/>
  <c r="L38" i="3"/>
  <c r="K38" i="3"/>
  <c r="P58" i="3"/>
  <c r="R62" i="3"/>
  <c r="Q70" i="3"/>
  <c r="R106" i="3"/>
  <c r="Q153" i="3"/>
  <c r="R16" i="3"/>
  <c r="Q19" i="3"/>
  <c r="R39" i="3"/>
  <c r="H38" i="3"/>
  <c r="Q44" i="3"/>
  <c r="M58" i="3"/>
  <c r="K58" i="3"/>
  <c r="K49" i="3" s="1"/>
  <c r="O58" i="3"/>
  <c r="O49" i="3" s="1"/>
  <c r="Q64" i="3"/>
  <c r="R100" i="3"/>
  <c r="Q112" i="3"/>
  <c r="R119" i="3"/>
  <c r="Q147" i="3"/>
  <c r="N50" i="3"/>
  <c r="J58" i="3"/>
  <c r="N58" i="3"/>
  <c r="Q62" i="3"/>
  <c r="R70" i="3"/>
  <c r="R85" i="3"/>
  <c r="Q97" i="3"/>
  <c r="Q106" i="3"/>
  <c r="R153" i="3"/>
  <c r="O139" i="3"/>
  <c r="O38" i="3"/>
  <c r="I50" i="3"/>
  <c r="M50" i="3"/>
  <c r="Q51" i="3"/>
  <c r="I58" i="3"/>
  <c r="R97" i="3"/>
  <c r="J139" i="3"/>
  <c r="R146" i="3"/>
  <c r="R149" i="3"/>
  <c r="R19" i="3"/>
  <c r="H11" i="3"/>
  <c r="P11" i="3"/>
  <c r="P10" i="3" s="1"/>
  <c r="R34" i="3"/>
  <c r="R44" i="3"/>
  <c r="R51" i="3"/>
  <c r="H50" i="3"/>
  <c r="Q50" i="3" s="1"/>
  <c r="O114" i="3"/>
  <c r="J115" i="3"/>
  <c r="N129" i="3"/>
  <c r="Q144" i="3"/>
  <c r="P49" i="3"/>
  <c r="Q88" i="3"/>
  <c r="M139" i="3"/>
  <c r="Q143" i="3"/>
  <c r="Q149" i="3"/>
  <c r="R117" i="3"/>
  <c r="Q129" i="3"/>
  <c r="H139" i="3"/>
  <c r="R139" i="3" s="1"/>
  <c r="L146" i="3"/>
  <c r="Q146" i="3" s="1"/>
  <c r="Q150" i="3"/>
  <c r="Q33" i="3"/>
  <c r="J11" i="3"/>
  <c r="J10" i="3" s="1"/>
  <c r="N11" i="3"/>
  <c r="R12" i="3"/>
  <c r="H58" i="3"/>
  <c r="R79" i="3"/>
  <c r="N115" i="3"/>
  <c r="R115" i="3" s="1"/>
  <c r="Q128" i="3"/>
  <c r="L140" i="3"/>
  <c r="Q141" i="3"/>
  <c r="P139" i="3"/>
  <c r="R59" i="3"/>
  <c r="Q79" i="3"/>
  <c r="L116" i="3"/>
  <c r="Q118" i="3"/>
  <c r="Q94" i="3"/>
  <c r="K11" i="3"/>
  <c r="K10" i="3" s="1"/>
  <c r="O11" i="3"/>
  <c r="O10" i="3" s="1"/>
  <c r="Q28" i="3"/>
  <c r="Q56" i="3"/>
  <c r="L58" i="3"/>
  <c r="L49" i="3" s="1"/>
  <c r="R88" i="3"/>
  <c r="Q117" i="3"/>
  <c r="L115" i="3"/>
  <c r="Q115" i="3" s="1"/>
  <c r="K114" i="3"/>
  <c r="R123" i="3"/>
  <c r="N122" i="3"/>
  <c r="R122" i="3" s="1"/>
  <c r="K139" i="3"/>
  <c r="R147" i="3"/>
  <c r="I139" i="3"/>
  <c r="R150" i="3"/>
  <c r="J114" i="3"/>
  <c r="O115" i="3"/>
  <c r="Q123" i="3"/>
  <c r="L122" i="3"/>
  <c r="Q122" i="3" s="1"/>
  <c r="R124" i="3"/>
  <c r="R140" i="3"/>
  <c r="R141" i="3"/>
  <c r="I38" i="3"/>
  <c r="M38" i="3"/>
  <c r="R94" i="3"/>
  <c r="R118" i="3"/>
  <c r="Q127" i="3"/>
  <c r="R143" i="3"/>
  <c r="R144" i="3"/>
  <c r="Q38" i="3" l="1"/>
  <c r="N114" i="3"/>
  <c r="R114" i="3" s="1"/>
  <c r="M49" i="3"/>
  <c r="R58" i="3"/>
  <c r="N49" i="3"/>
  <c r="I49" i="3"/>
  <c r="J49" i="3"/>
  <c r="R38" i="3"/>
  <c r="I10" i="3"/>
  <c r="M10" i="3"/>
  <c r="H10" i="3"/>
  <c r="L10" i="3"/>
  <c r="P9" i="3"/>
  <c r="P155" i="3" s="1"/>
  <c r="R50" i="3"/>
  <c r="Q11" i="3"/>
  <c r="N128" i="3"/>
  <c r="R129" i="3"/>
  <c r="Q58" i="3"/>
  <c r="O9" i="3"/>
  <c r="O155" i="3" s="1"/>
  <c r="N10" i="3"/>
  <c r="R11" i="3"/>
  <c r="K9" i="3"/>
  <c r="K155" i="3" s="1"/>
  <c r="J9" i="3"/>
  <c r="J155" i="3" s="1"/>
  <c r="H49" i="3"/>
  <c r="Q116" i="3"/>
  <c r="L114" i="3"/>
  <c r="Q114" i="3" s="1"/>
  <c r="Q140" i="3"/>
  <c r="L139" i="3"/>
  <c r="Q139" i="3" s="1"/>
  <c r="M9" i="3" l="1"/>
  <c r="M155" i="3" s="1"/>
  <c r="I9" i="3"/>
  <c r="I155" i="3" s="1"/>
  <c r="H9" i="3"/>
  <c r="H155" i="3" s="1"/>
  <c r="Q10" i="3"/>
  <c r="N127" i="3"/>
  <c r="R127" i="3" s="1"/>
  <c r="R128" i="3"/>
  <c r="R49" i="3"/>
  <c r="R10" i="3"/>
  <c r="L9" i="3"/>
  <c r="Q49" i="3"/>
  <c r="N9" i="3" l="1"/>
  <c r="Q9" i="3"/>
  <c r="L155" i="3"/>
  <c r="N155" i="3"/>
  <c r="R9" i="3"/>
  <c r="R155" i="3" l="1"/>
  <c r="Q155" i="3"/>
</calcChain>
</file>

<file path=xl/sharedStrings.xml><?xml version="1.0" encoding="utf-8"?>
<sst xmlns="http://schemas.openxmlformats.org/spreadsheetml/2006/main" count="197" uniqueCount="164">
  <si>
    <t>AGENCIA NACIONAL DE HIDROCARBUROS</t>
  </si>
  <si>
    <t>DICIEMBRE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</si>
  <si>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</si>
  <si>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</si>
  <si>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</si>
  <si>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</si>
  <si>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</si>
  <si>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</si>
  <si>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</si>
  <si>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</si>
  <si>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</si>
  <si>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</si>
  <si>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</si>
  <si>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</si>
  <si>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</si>
  <si>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</si>
  <si>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</si>
  <si>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</si>
  <si>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</si>
  <si>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</si>
  <si>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</si>
  <si>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</si>
  <si>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</si>
  <si>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</si>
  <si>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</si>
  <si>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</si>
  <si>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</si>
  <si>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CONSTRUCCIÓN Y DOTACIÓN DE LA INFRAESTRUCTURA PARA LAS SEDES DE LA ANH-BIP LITOTECA NACIONAL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</si>
  <si>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</si>
  <si>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</si>
  <si>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</si>
  <si>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</si>
  <si>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</si>
  <si>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</si>
  <si>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</si>
  <si>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</si>
  <si>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INFORME DE EJECUCION DEL PRESUPUESTO DE GASTOS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</si>
  <si>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</si>
  <si>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</si>
  <si>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</si>
  <si>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</si>
  <si>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</si>
  <si>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</si>
  <si>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</si>
  <si>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</si>
  <si>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</si>
  <si>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</si>
  <si>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</si>
  <si>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</si>
  <si>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</si>
  <si>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</si>
  <si>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</si>
  <si>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</si>
  <si>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</si>
  <si>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</si>
  <si>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</si>
  <si>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</si>
  <si>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</si>
  <si>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</si>
  <si>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</si>
  <si>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</si>
  <si>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</si>
  <si>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</si>
  <si>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</si>
  <si>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</si>
  <si>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</si>
  <si>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</si>
  <si>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</si>
  <si>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</si>
  <si>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</si>
  <si>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</si>
  <si>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21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</si>
  <si>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</si>
  <si>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</si>
  <si>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</si>
  <si>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</si>
  <si>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</si>
  <si>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</si>
  <si>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</si>
  <si>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</si>
  <si>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</si>
  <si>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</si>
  <si>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</si>
  <si>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</si>
  <si>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</si>
  <si>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</si>
  <si>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</si>
  <si>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</si>
  <si>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</si>
  <si>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</si>
  <si>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</si>
  <si>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</si>
  <si>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</si>
  <si>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</si>
  <si>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Vehiculos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</si>
  <si>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</si>
  <si>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</si>
  <si>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</si>
  <si>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</si>
  <si>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</si>
  <si>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</si>
  <si>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</si>
  <si>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</si>
  <si>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</si>
  <si>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</si>
  <si>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</si>
  <si>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</si>
  <si>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</si>
  <si>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</si>
  <si>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</si>
  <si>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</si>
  <si>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</si>
  <si>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</si>
  <si>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</si>
  <si>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</si>
  <si>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</si>
  <si>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</si>
  <si>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</si>
  <si>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</si>
  <si>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</si>
  <si>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</si>
  <si>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</si>
  <si>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</si>
  <si>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</si>
  <si>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</si>
  <si>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</si>
  <si>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</si>
  <si>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</si>
  <si>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</si>
  <si>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</si>
  <si>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</si>
  <si>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</si>
  <si>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</si>
  <si>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</si>
  <si>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</si>
  <si>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</si>
  <si>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</si>
  <si>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</si>
  <si>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</si>
  <si>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</si>
  <si>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</si>
  <si>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</si>
  <si>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</si>
  <si>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</si>
  <si>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</si>
  <si>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</si>
  <si>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</si>
  <si>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</si>
  <si>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</si>
  <si>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</si>
  <si>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</si>
  <si>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</si>
  <si>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</si>
  <si>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</si>
  <si>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</si>
  <si>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Organización de Eventos</t>
  </si>
  <si>
    <t>Servicios</t>
  </si>
  <si>
    <t>Arrendamiento</t>
  </si>
  <si>
    <t>Viaticos y Gastos de Viaje</t>
  </si>
  <si>
    <t>Equipos</t>
  </si>
  <si>
    <t xml:space="preserve">CONSTRUCCIÓN Y DOTACIÓN SEDES ANH - BIP LITOTECA NACIONAL </t>
  </si>
  <si>
    <t>ANALISIS Y GESTION DEL ENTORNO</t>
  </si>
  <si>
    <t>FORMACION DEL CAPITAL HUMANO</t>
  </si>
  <si>
    <t>EJECUCION PRESUPUESTAL VIGENCIA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</si>
</sst>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000"/>
    <numFmt numFmtId="166" formatCode="_-* #,##0.00_-;\-* #,##0.00_-;_-* &quot;-&quot;??_-;_-@_-"/>
    <numFmt numFmtId="167" formatCode="0000"/>
    <numFmt numFmtId="169" formatCode="d\ &quot;de&quot;\ mmmm\ &quot;de&quot;\ yyyy"/>
    <numFmt numFmtId="170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2" applyFont="1" applyFill="1"/>
    <xf numFmtId="0" fontId="4" fillId="0" borderId="7" xfId="2" applyFont="1" applyFill="1" applyBorder="1"/>
    <xf numFmtId="49" fontId="6" fillId="0" borderId="12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0" fontId="7" fillId="0" borderId="0" xfId="2" applyFont="1" applyFill="1"/>
    <xf numFmtId="49" fontId="3" fillId="0" borderId="13" xfId="2" applyNumberFormat="1" applyFont="1" applyFill="1" applyBorder="1" applyAlignment="1">
      <alignment horizontal="center" vertical="center"/>
    </xf>
    <xf numFmtId="49" fontId="3" fillId="0" borderId="14" xfId="2" applyNumberFormat="1" applyFont="1" applyFill="1" applyBorder="1" applyAlignment="1">
      <alignment horizontal="center" vertical="center"/>
    </xf>
    <xf numFmtId="38" fontId="3" fillId="0" borderId="15" xfId="2" applyNumberFormat="1" applyFont="1" applyFill="1" applyBorder="1" applyAlignment="1"/>
    <xf numFmtId="10" fontId="3" fillId="0" borderId="15" xfId="3" applyNumberFormat="1" applyFont="1" applyFill="1" applyBorder="1" applyAlignment="1"/>
    <xf numFmtId="10" fontId="3" fillId="0" borderId="25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5" fillId="0" borderId="18" xfId="2" applyNumberFormat="1" applyFont="1" applyFill="1" applyBorder="1" applyAlignment="1">
      <alignment horizontal="center" vertical="center"/>
    </xf>
    <xf numFmtId="1" fontId="5" fillId="0" borderId="17" xfId="2" applyNumberFormat="1" applyFont="1" applyFill="1" applyBorder="1" applyAlignment="1">
      <alignment horizontal="center" vertical="center"/>
    </xf>
    <xf numFmtId="49" fontId="5" fillId="0" borderId="17" xfId="2" applyNumberFormat="1" applyFont="1" applyFill="1" applyBorder="1" applyAlignment="1">
      <alignment horizontal="center" vertical="center"/>
    </xf>
    <xf numFmtId="49" fontId="5" fillId="0" borderId="17" xfId="2" applyNumberFormat="1" applyFont="1" applyFill="1" applyBorder="1" applyAlignment="1">
      <alignment horizontal="left" wrapText="1"/>
    </xf>
    <xf numFmtId="38" fontId="3" fillId="0" borderId="17" xfId="2" applyNumberFormat="1" applyFont="1" applyFill="1" applyBorder="1"/>
    <xf numFmtId="10" fontId="3" fillId="0" borderId="17" xfId="3" applyNumberFormat="1" applyFont="1" applyFill="1" applyBorder="1" applyAlignment="1"/>
    <xf numFmtId="10" fontId="3" fillId="0" borderId="27" xfId="3" applyNumberFormat="1" applyFont="1" applyFill="1" applyBorder="1" applyAlignment="1"/>
    <xf numFmtId="0" fontId="8" fillId="0" borderId="0" xfId="2" applyFont="1" applyFill="1"/>
    <xf numFmtId="49" fontId="5" fillId="0" borderId="17" xfId="2" applyNumberFormat="1" applyFont="1" applyFill="1" applyBorder="1" applyAlignment="1">
      <alignment wrapText="1"/>
    </xf>
    <xf numFmtId="1" fontId="9" fillId="0" borderId="18" xfId="2" applyNumberFormat="1" applyFont="1" applyFill="1" applyBorder="1" applyAlignment="1">
      <alignment horizontal="center" vertical="center"/>
    </xf>
    <xf numFmtId="1" fontId="9" fillId="0" borderId="17" xfId="2" applyNumberFormat="1" applyFont="1" applyFill="1" applyBorder="1" applyAlignment="1">
      <alignment horizontal="center" vertical="center"/>
    </xf>
    <xf numFmtId="0" fontId="9" fillId="0" borderId="17" xfId="2" applyNumberFormat="1" applyFont="1" applyFill="1" applyBorder="1" applyAlignment="1">
      <alignment horizontal="center" vertical="center"/>
    </xf>
    <xf numFmtId="49" fontId="9" fillId="0" borderId="17" xfId="2" applyNumberFormat="1" applyFont="1" applyFill="1" applyBorder="1" applyAlignment="1">
      <alignment horizontal="center" vertical="center"/>
    </xf>
    <xf numFmtId="49" fontId="9" fillId="0" borderId="17" xfId="2" applyNumberFormat="1" applyFont="1" applyFill="1" applyBorder="1" applyAlignment="1">
      <alignment wrapText="1"/>
    </xf>
    <xf numFmtId="38" fontId="4" fillId="0" borderId="17" xfId="2" applyNumberFormat="1" applyFont="1" applyFill="1" applyBorder="1"/>
    <xf numFmtId="10" fontId="4" fillId="0" borderId="17" xfId="2" applyNumberFormat="1" applyFont="1" applyFill="1" applyBorder="1" applyAlignment="1">
      <alignment horizontal="right"/>
    </xf>
    <xf numFmtId="10" fontId="4" fillId="0" borderId="27" xfId="3" applyNumberFormat="1" applyFont="1" applyFill="1" applyBorder="1" applyAlignment="1"/>
    <xf numFmtId="0" fontId="10" fillId="0" borderId="0" xfId="2" applyFont="1" applyFill="1"/>
    <xf numFmtId="0" fontId="5" fillId="0" borderId="17" xfId="2" applyNumberFormat="1" applyFont="1" applyFill="1" applyBorder="1" applyAlignment="1">
      <alignment horizontal="center" vertical="center"/>
    </xf>
    <xf numFmtId="10" fontId="3" fillId="0" borderId="17" xfId="2" applyNumberFormat="1" applyFont="1" applyFill="1" applyBorder="1"/>
    <xf numFmtId="10" fontId="3" fillId="0" borderId="27" xfId="3" applyNumberFormat="1" applyFont="1" applyFill="1" applyBorder="1"/>
    <xf numFmtId="49" fontId="9" fillId="0" borderId="17" xfId="2" applyNumberFormat="1" applyFont="1" applyFill="1" applyBorder="1" applyAlignment="1">
      <alignment horizontal="left" wrapText="1"/>
    </xf>
    <xf numFmtId="49" fontId="5" fillId="0" borderId="17" xfId="2" applyNumberFormat="1" applyFont="1" applyFill="1" applyBorder="1" applyAlignment="1">
      <alignment horizontal="left" vertical="center" wrapText="1"/>
    </xf>
    <xf numFmtId="38" fontId="3" fillId="0" borderId="17" xfId="2" applyNumberFormat="1" applyFont="1" applyFill="1" applyBorder="1" applyAlignment="1">
      <alignment vertical="center"/>
    </xf>
    <xf numFmtId="10" fontId="3" fillId="0" borderId="17" xfId="2" applyNumberFormat="1" applyFont="1" applyFill="1" applyBorder="1" applyAlignment="1">
      <alignment horizontal="right" vertical="center"/>
    </xf>
    <xf numFmtId="10" fontId="3" fillId="0" borderId="27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4" fillId="0" borderId="27" xfId="2" applyNumberFormat="1" applyFont="1" applyFill="1" applyBorder="1" applyAlignment="1">
      <alignment horizontal="right"/>
    </xf>
    <xf numFmtId="10" fontId="3" fillId="0" borderId="17" xfId="2" applyNumberFormat="1" applyFont="1" applyFill="1" applyBorder="1" applyAlignment="1">
      <alignment vertical="center"/>
    </xf>
    <xf numFmtId="10" fontId="3" fillId="0" borderId="27" xfId="3" applyNumberFormat="1" applyFont="1" applyFill="1" applyBorder="1" applyAlignment="1">
      <alignment vertical="center"/>
    </xf>
    <xf numFmtId="1" fontId="11" fillId="0" borderId="18" xfId="2" applyNumberFormat="1" applyFont="1" applyFill="1" applyBorder="1" applyAlignment="1">
      <alignment horizontal="center" vertical="center"/>
    </xf>
    <xf numFmtId="1" fontId="11" fillId="0" borderId="17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49" fontId="11" fillId="0" borderId="17" xfId="2" applyNumberFormat="1" applyFont="1" applyFill="1" applyBorder="1" applyAlignment="1">
      <alignment horizontal="center" vertical="center"/>
    </xf>
    <xf numFmtId="49" fontId="11" fillId="0" borderId="17" xfId="2" applyNumberFormat="1" applyFont="1" applyFill="1" applyBorder="1" applyAlignment="1">
      <alignment wrapText="1"/>
    </xf>
    <xf numFmtId="38" fontId="1" fillId="0" borderId="17" xfId="2" applyNumberFormat="1" applyFont="1" applyFill="1" applyBorder="1"/>
    <xf numFmtId="10" fontId="12" fillId="0" borderId="17" xfId="2" applyNumberFormat="1" applyFont="1" applyFill="1" applyBorder="1" applyAlignment="1">
      <alignment horizontal="right"/>
    </xf>
    <xf numFmtId="10" fontId="12" fillId="0" borderId="27" xfId="3" applyNumberFormat="1" applyFont="1" applyFill="1" applyBorder="1" applyAlignment="1"/>
    <xf numFmtId="0" fontId="13" fillId="0" borderId="0" xfId="2" applyFont="1" applyFill="1"/>
    <xf numFmtId="49" fontId="5" fillId="0" borderId="17" xfId="2" applyNumberFormat="1" applyFont="1" applyFill="1" applyBorder="1" applyAlignment="1">
      <alignment vertical="center" wrapText="1"/>
    </xf>
    <xf numFmtId="10" fontId="3" fillId="0" borderId="17" xfId="2" applyNumberFormat="1" applyFont="1" applyFill="1" applyBorder="1" applyAlignment="1">
      <alignment horizontal="right"/>
    </xf>
    <xf numFmtId="10" fontId="3" fillId="0" borderId="17" xfId="3" applyNumberFormat="1" applyFont="1" applyFill="1" applyBorder="1"/>
    <xf numFmtId="9" fontId="3" fillId="0" borderId="17" xfId="3" applyFont="1" applyFill="1" applyBorder="1"/>
    <xf numFmtId="3" fontId="3" fillId="0" borderId="17" xfId="2" applyNumberFormat="1" applyFont="1" applyFill="1" applyBorder="1" applyAlignment="1">
      <alignment wrapText="1"/>
    </xf>
    <xf numFmtId="10" fontId="3" fillId="0" borderId="27" xfId="2" applyNumberFormat="1" applyFont="1" applyFill="1" applyBorder="1" applyAlignment="1">
      <alignment horizontal="right"/>
    </xf>
    <xf numFmtId="164" fontId="5" fillId="0" borderId="17" xfId="2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wrapText="1"/>
    </xf>
    <xf numFmtId="38" fontId="3" fillId="0" borderId="17" xfId="2" applyNumberFormat="1" applyFont="1" applyFill="1" applyBorder="1" applyAlignment="1"/>
    <xf numFmtId="0" fontId="9" fillId="0" borderId="18" xfId="2" applyNumberFormat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wrapText="1"/>
    </xf>
    <xf numFmtId="0" fontId="11" fillId="0" borderId="18" xfId="2" applyNumberFormat="1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164" fontId="11" fillId="0" borderId="17" xfId="2" applyNumberFormat="1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wrapText="1"/>
    </xf>
    <xf numFmtId="0" fontId="5" fillId="0" borderId="18" xfId="2" applyNumberFormat="1" applyFont="1" applyFill="1" applyBorder="1" applyAlignment="1">
      <alignment horizontal="center" vertical="center"/>
    </xf>
    <xf numFmtId="49" fontId="2" fillId="0" borderId="17" xfId="2" applyNumberFormat="1" applyFont="1" applyFill="1" applyBorder="1" applyAlignment="1">
      <alignment horizontal="center" vertical="center"/>
    </xf>
    <xf numFmtId="164" fontId="2" fillId="0" borderId="17" xfId="2" applyNumberFormat="1" applyFont="1" applyFill="1" applyBorder="1" applyAlignment="1">
      <alignment horizontal="center" vertical="center"/>
    </xf>
    <xf numFmtId="0" fontId="14" fillId="0" borderId="0" xfId="2" applyFont="1" applyFill="1"/>
    <xf numFmtId="0" fontId="5" fillId="0" borderId="17" xfId="2" applyFont="1" applyFill="1" applyBorder="1" applyAlignment="1">
      <alignment vertical="center" wrapText="1"/>
    </xf>
    <xf numFmtId="40" fontId="5" fillId="0" borderId="17" xfId="2" applyNumberFormat="1" applyFont="1" applyFill="1" applyBorder="1"/>
    <xf numFmtId="0" fontId="9" fillId="0" borderId="17" xfId="2" applyFont="1" applyFill="1" applyBorder="1" applyAlignment="1">
      <alignment horizontal="center" vertical="center" wrapText="1"/>
    </xf>
    <xf numFmtId="40" fontId="9" fillId="0" borderId="17" xfId="2" applyNumberFormat="1" applyFont="1" applyFill="1" applyBorder="1"/>
    <xf numFmtId="38" fontId="3" fillId="0" borderId="17" xfId="2" applyNumberFormat="1" applyFont="1" applyFill="1" applyBorder="1" applyAlignment="1">
      <alignment horizontal="right"/>
    </xf>
    <xf numFmtId="10" fontId="3" fillId="0" borderId="17" xfId="3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5" fillId="0" borderId="18" xfId="2" applyFont="1" applyFill="1" applyBorder="1" applyAlignment="1">
      <alignment horizontal="right" vertical="center" wrapText="1"/>
    </xf>
    <xf numFmtId="0" fontId="5" fillId="0" borderId="17" xfId="2" applyFont="1" applyFill="1" applyBorder="1" applyAlignment="1">
      <alignment horizontal="right" vertical="center" wrapText="1"/>
    </xf>
    <xf numFmtId="0" fontId="5" fillId="0" borderId="17" xfId="2" applyFont="1" applyFill="1" applyBorder="1" applyAlignment="1">
      <alignment horizontal="left" vertical="center" wrapText="1"/>
    </xf>
    <xf numFmtId="38" fontId="3" fillId="0" borderId="17" xfId="2" applyNumberFormat="1" applyFont="1" applyFill="1" applyBorder="1" applyAlignment="1">
      <alignment horizontal="right" vertical="center"/>
    </xf>
    <xf numFmtId="10" fontId="3" fillId="0" borderId="17" xfId="3" applyNumberFormat="1" applyFont="1" applyFill="1" applyBorder="1" applyAlignment="1">
      <alignment horizontal="right" vertical="center"/>
    </xf>
    <xf numFmtId="10" fontId="3" fillId="0" borderId="27" xfId="3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164" fontId="9" fillId="0" borderId="17" xfId="2" applyNumberFormat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vertical="center" wrapText="1"/>
    </xf>
    <xf numFmtId="38" fontId="4" fillId="0" borderId="17" xfId="2" applyNumberFormat="1" applyFont="1" applyFill="1" applyBorder="1" applyAlignment="1">
      <alignment vertical="center"/>
    </xf>
    <xf numFmtId="10" fontId="4" fillId="0" borderId="17" xfId="2" applyNumberFormat="1" applyFont="1" applyFill="1" applyBorder="1" applyAlignment="1">
      <alignment horizontal="right" vertical="center"/>
    </xf>
    <xf numFmtId="10" fontId="4" fillId="0" borderId="27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3" fillId="0" borderId="17" xfId="3" applyNumberFormat="1" applyFont="1" applyFill="1" applyBorder="1" applyAlignment="1">
      <alignment vertical="center"/>
    </xf>
    <xf numFmtId="10" fontId="4" fillId="0" borderId="27" xfId="3" applyNumberFormat="1" applyFont="1" applyFill="1" applyBorder="1" applyAlignment="1">
      <alignment vertical="center"/>
    </xf>
    <xf numFmtId="49" fontId="9" fillId="0" borderId="17" xfId="2" applyNumberFormat="1" applyFont="1" applyFill="1" applyBorder="1" applyAlignment="1">
      <alignment horizontal="left" vertical="center" wrapText="1"/>
    </xf>
    <xf numFmtId="0" fontId="5" fillId="0" borderId="26" xfId="2" applyNumberFormat="1" applyFont="1" applyFill="1" applyBorder="1" applyAlignment="1">
      <alignment horizontal="center" vertical="center"/>
    </xf>
    <xf numFmtId="1" fontId="5" fillId="0" borderId="32" xfId="2" applyNumberFormat="1" applyFont="1" applyFill="1" applyBorder="1" applyAlignment="1">
      <alignment horizontal="center" vertical="center"/>
    </xf>
    <xf numFmtId="49" fontId="9" fillId="0" borderId="32" xfId="2" applyNumberFormat="1" applyFont="1" applyFill="1" applyBorder="1" applyAlignment="1">
      <alignment horizontal="center" vertical="center"/>
    </xf>
    <xf numFmtId="49" fontId="5" fillId="0" borderId="32" xfId="2" applyNumberFormat="1" applyFont="1" applyFill="1" applyBorder="1" applyAlignment="1">
      <alignment horizontal="left" vertical="center" wrapText="1"/>
    </xf>
    <xf numFmtId="38" fontId="3" fillId="0" borderId="32" xfId="2" applyNumberFormat="1" applyFont="1" applyFill="1" applyBorder="1" applyAlignment="1">
      <alignment vertical="center"/>
    </xf>
    <xf numFmtId="10" fontId="3" fillId="0" borderId="32" xfId="3" applyNumberFormat="1" applyFont="1" applyFill="1" applyBorder="1" applyAlignment="1">
      <alignment vertical="center"/>
    </xf>
    <xf numFmtId="0" fontId="9" fillId="0" borderId="22" xfId="2" applyNumberFormat="1" applyFont="1" applyFill="1" applyBorder="1" applyAlignment="1">
      <alignment horizontal="center" vertical="center"/>
    </xf>
    <xf numFmtId="1" fontId="9" fillId="0" borderId="22" xfId="2" applyNumberFormat="1" applyFont="1" applyFill="1" applyBorder="1" applyAlignment="1">
      <alignment horizontal="center" vertical="center"/>
    </xf>
    <xf numFmtId="49" fontId="9" fillId="0" borderId="22" xfId="2" applyNumberFormat="1" applyFont="1" applyFill="1" applyBorder="1" applyAlignment="1">
      <alignment horizontal="center" vertical="center"/>
    </xf>
    <xf numFmtId="49" fontId="9" fillId="0" borderId="22" xfId="2" applyNumberFormat="1" applyFont="1" applyFill="1" applyBorder="1" applyAlignment="1">
      <alignment horizontal="left" vertical="center" wrapText="1"/>
    </xf>
    <xf numFmtId="38" fontId="4" fillId="0" borderId="22" xfId="2" applyNumberFormat="1" applyFont="1" applyFill="1" applyBorder="1" applyAlignment="1">
      <alignment vertical="center"/>
    </xf>
    <xf numFmtId="38" fontId="3" fillId="0" borderId="23" xfId="2" applyNumberFormat="1" applyFont="1" applyFill="1" applyBorder="1" applyAlignment="1">
      <alignment horizontal="right" vertical="center"/>
    </xf>
    <xf numFmtId="10" fontId="3" fillId="0" borderId="9" xfId="2" applyNumberFormat="1" applyFont="1" applyFill="1" applyBorder="1" applyAlignment="1">
      <alignment horizontal="right" vertical="center"/>
    </xf>
    <xf numFmtId="10" fontId="3" fillId="0" borderId="23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7" fillId="0" borderId="4" xfId="2" applyNumberFormat="1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wrapText="1"/>
    </xf>
    <xf numFmtId="170" fontId="16" fillId="0" borderId="0" xfId="1" applyNumberFormat="1" applyFont="1" applyFill="1" applyBorder="1" applyAlignment="1"/>
    <xf numFmtId="4" fontId="16" fillId="0" borderId="0" xfId="1" applyNumberFormat="1" applyFont="1" applyFill="1" applyBorder="1" applyAlignment="1"/>
    <xf numFmtId="4" fontId="16" fillId="0" borderId="0" xfId="1" applyNumberFormat="1" applyFont="1" applyFill="1" applyBorder="1"/>
    <xf numFmtId="4" fontId="16" fillId="0" borderId="0" xfId="3" applyNumberFormat="1" applyFont="1" applyFill="1" applyBorder="1"/>
    <xf numFmtId="0" fontId="17" fillId="0" borderId="0" xfId="2" applyFont="1" applyFill="1" applyBorder="1"/>
    <xf numFmtId="0" fontId="17" fillId="0" borderId="5" xfId="2" applyFont="1" applyFill="1" applyBorder="1"/>
    <xf numFmtId="0" fontId="17" fillId="0" borderId="0" xfId="2" applyFont="1" applyFill="1"/>
    <xf numFmtId="0" fontId="17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wrapText="1"/>
    </xf>
    <xf numFmtId="4" fontId="7" fillId="0" borderId="0" xfId="2" applyNumberFormat="1" applyFont="1" applyFill="1"/>
    <xf numFmtId="4" fontId="9" fillId="0" borderId="0" xfId="2" applyNumberFormat="1" applyFont="1" applyFill="1"/>
    <xf numFmtId="49" fontId="6" fillId="0" borderId="13" xfId="2" applyNumberFormat="1" applyFont="1" applyFill="1" applyBorder="1" applyAlignment="1">
      <alignment horizontal="center" vertical="center"/>
    </xf>
    <xf numFmtId="49" fontId="6" fillId="0" borderId="14" xfId="2" applyNumberFormat="1" applyFont="1" applyFill="1" applyBorder="1" applyAlignment="1">
      <alignment horizontal="center" vertical="center"/>
    </xf>
    <xf numFmtId="1" fontId="3" fillId="0" borderId="7" xfId="2" applyNumberFormat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/>
    </xf>
    <xf numFmtId="169" fontId="3" fillId="0" borderId="7" xfId="2" applyNumberFormat="1" applyFont="1" applyFill="1" applyBorder="1" applyAlignment="1">
      <alignment horizontal="centerContinuous"/>
    </xf>
    <xf numFmtId="0" fontId="3" fillId="0" borderId="7" xfId="2" applyFont="1" applyFill="1" applyBorder="1" applyAlignment="1">
      <alignment horizontal="centerContinuous"/>
    </xf>
    <xf numFmtId="0" fontId="4" fillId="0" borderId="8" xfId="2" applyFont="1" applyFill="1" applyBorder="1"/>
    <xf numFmtId="9" fontId="3" fillId="0" borderId="27" xfId="3" applyFont="1" applyFill="1" applyBorder="1"/>
    <xf numFmtId="0" fontId="9" fillId="0" borderId="33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3" fillId="0" borderId="6" xfId="2" applyNumberFormat="1" applyFont="1" applyFill="1" applyBorder="1" applyAlignment="1">
      <alignment horizontal="center" vertical="center"/>
    </xf>
    <xf numFmtId="1" fontId="3" fillId="0" borderId="7" xfId="2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/>
    </xf>
    <xf numFmtId="165" fontId="3" fillId="0" borderId="24" xfId="2" applyNumberFormat="1" applyFont="1" applyFill="1" applyBorder="1" applyAlignment="1">
      <alignment horizontal="center" vertical="center" wrapText="1"/>
    </xf>
    <xf numFmtId="165" fontId="3" fillId="0" borderId="26" xfId="2" applyNumberFormat="1" applyFont="1" applyFill="1" applyBorder="1" applyAlignment="1">
      <alignment horizontal="center" vertical="center" wrapText="1"/>
    </xf>
    <xf numFmtId="165" fontId="3" fillId="0" borderId="28" xfId="2" applyNumberFormat="1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4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/>
    </xf>
    <xf numFmtId="165" fontId="3" fillId="0" borderId="13" xfId="2" applyNumberFormat="1" applyFont="1" applyFill="1" applyBorder="1" applyAlignment="1">
      <alignment horizontal="center" vertical="center"/>
    </xf>
    <xf numFmtId="165" fontId="3" fillId="0" borderId="14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center" wrapText="1"/>
    </xf>
    <xf numFmtId="49" fontId="3" fillId="0" borderId="14" xfId="2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4" xfId="2" applyNumberFormat="1" applyFont="1" applyFill="1" applyBorder="1" applyAlignment="1">
      <alignment horizontal="center" vertical="center"/>
    </xf>
    <xf numFmtId="1" fontId="6" fillId="0" borderId="13" xfId="2" applyNumberFormat="1" applyFont="1" applyFill="1" applyBorder="1" applyAlignment="1">
      <alignment horizontal="center" vertical="center"/>
    </xf>
    <xf numFmtId="1" fontId="6" fillId="0" borderId="14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5" fillId="0" borderId="30" xfId="2" applyNumberFormat="1" applyFont="1" applyFill="1" applyBorder="1" applyAlignment="1">
      <alignment horizontal="center" wrapText="1"/>
    </xf>
    <xf numFmtId="49" fontId="5" fillId="0" borderId="31" xfId="2" applyNumberFormat="1" applyFont="1" applyFill="1" applyBorder="1" applyAlignment="1">
      <alignment horizontal="center" wrapText="1"/>
    </xf>
    <xf numFmtId="49" fontId="5" fillId="0" borderId="16" xfId="2" applyNumberFormat="1" applyFont="1" applyFill="1" applyBorder="1" applyAlignment="1">
      <alignment horizontal="center" wrapText="1"/>
    </xf>
    <xf numFmtId="0" fontId="5" fillId="0" borderId="20" xfId="2" applyFont="1" applyFill="1" applyBorder="1" applyAlignment="1">
      <alignment horizontal="center" wrapText="1"/>
    </xf>
    <xf numFmtId="0" fontId="5" fillId="0" borderId="21" xfId="2" applyFont="1" applyFill="1" applyBorder="1" applyAlignment="1">
      <alignment horizontal="center" wrapText="1"/>
    </xf>
    <xf numFmtId="0" fontId="5" fillId="0" borderId="19" xfId="2" applyFont="1" applyFill="1" applyBorder="1" applyAlignment="1">
      <alignment horizontal="center" wrapText="1"/>
    </xf>
    <xf numFmtId="0" fontId="15" fillId="0" borderId="9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37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42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42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42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42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69"/>
  <sheetViews>
    <sheetView showGridLines="0" tabSelected="1" zoomScale="85" zoomScaleNormal="85" workbookViewId="0">
      <selection activeCell="J30" sqref="J30"/>
    </sheetView>
  </sheetViews>
  <sheetFormatPr baseColWidth="10" defaultColWidth="11.42578125" defaultRowHeight="15" x14ac:dyDescent="0.2"/>
  <cols>
    <col min="1" max="1" width="4.7109375" style="125" customWidth="1"/>
    <col min="2" max="2" width="5.28515625" style="125" customWidth="1"/>
    <col min="3" max="3" width="2.85546875" style="125" customWidth="1"/>
    <col min="4" max="4" width="3.7109375" style="125" customWidth="1"/>
    <col min="5" max="5" width="6" style="125" customWidth="1"/>
    <col min="6" max="6" width="4" style="125" customWidth="1"/>
    <col min="7" max="7" width="40.140625" style="126" customWidth="1"/>
    <col min="8" max="8" width="16.42578125" style="124" customWidth="1"/>
    <col min="9" max="9" width="15.28515625" style="124" hidden="1" customWidth="1"/>
    <col min="10" max="10" width="17.140625" style="124" customWidth="1"/>
    <col min="11" max="11" width="17.28515625" style="124" hidden="1" customWidth="1"/>
    <col min="12" max="12" width="16.42578125" style="124" customWidth="1"/>
    <col min="13" max="13" width="20" style="124" hidden="1" customWidth="1"/>
    <col min="14" max="14" width="16.28515625" style="124" customWidth="1"/>
    <col min="15" max="15" width="15.5703125" style="124" hidden="1" customWidth="1"/>
    <col min="16" max="16" width="15.140625" style="124" customWidth="1"/>
    <col min="17" max="17" width="12.42578125" style="124" hidden="1" customWidth="1"/>
    <col min="18" max="18" width="12.7109375" style="124" hidden="1" customWidth="1"/>
    <col min="19" max="16384" width="11.42578125" style="124"/>
  </cols>
  <sheetData>
    <row r="1" spans="1:18" s="1" customFormat="1" x14ac:dyDescent="0.2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1"/>
    </row>
    <row r="2" spans="1:18" s="1" customFormat="1" x14ac:dyDescent="0.2">
      <c r="A2" s="142" t="s">
        <v>163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spans="1:18" s="1" customFormat="1" x14ac:dyDescent="0.2">
      <c r="A3" s="142" t="s">
        <v>1</v>
      </c>
      <c r="B3" s="143"/>
      <c r="C3" s="143"/>
      <c r="D3" s="143"/>
      <c r="E3" s="143"/>
      <c r="F3" s="143"/>
      <c r="G3" s="143" t="s">
        <v>36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</row>
    <row r="4" spans="1:18" s="1" customFormat="1" ht="13.5" thickBot="1" x14ac:dyDescent="0.25">
      <c r="A4" s="145"/>
      <c r="B4" s="146"/>
      <c r="C4" s="146"/>
      <c r="D4" s="146"/>
      <c r="E4" s="131"/>
      <c r="F4" s="132"/>
      <c r="G4" s="147"/>
      <c r="H4" s="147"/>
      <c r="I4" s="147"/>
      <c r="J4" s="147"/>
      <c r="K4" s="147"/>
      <c r="L4" s="147"/>
      <c r="M4" s="147"/>
      <c r="N4" s="133"/>
      <c r="O4" s="134"/>
      <c r="P4" s="135"/>
      <c r="Q4" s="2"/>
      <c r="R4" s="136"/>
    </row>
    <row r="5" spans="1:18" s="1" customFormat="1" ht="15.75" customHeight="1" thickBot="1" x14ac:dyDescent="0.25">
      <c r="A5" s="154" t="s">
        <v>2</v>
      </c>
      <c r="B5" s="155"/>
      <c r="C5" s="155"/>
      <c r="D5" s="155"/>
      <c r="E5" s="155"/>
      <c r="F5" s="155"/>
      <c r="G5" s="156"/>
      <c r="H5" s="157" t="s">
        <v>37</v>
      </c>
      <c r="I5" s="160" t="s">
        <v>38</v>
      </c>
      <c r="J5" s="157" t="s">
        <v>39</v>
      </c>
      <c r="K5" s="157" t="s">
        <v>40</v>
      </c>
      <c r="L5" s="157" t="s">
        <v>41</v>
      </c>
      <c r="M5" s="157" t="s">
        <v>42</v>
      </c>
      <c r="N5" s="157" t="s">
        <v>43</v>
      </c>
      <c r="O5" s="160" t="s">
        <v>44</v>
      </c>
      <c r="P5" s="148" t="s">
        <v>3</v>
      </c>
      <c r="Q5" s="148" t="s">
        <v>45</v>
      </c>
      <c r="R5" s="151" t="s">
        <v>46</v>
      </c>
    </row>
    <row r="6" spans="1:18" s="8" customFormat="1" x14ac:dyDescent="0.2">
      <c r="A6" s="3" t="s">
        <v>4</v>
      </c>
      <c r="B6" s="4" t="s">
        <v>5</v>
      </c>
      <c r="C6" s="3" t="s">
        <v>6</v>
      </c>
      <c r="D6" s="5" t="s">
        <v>7</v>
      </c>
      <c r="E6" s="6" t="s">
        <v>47</v>
      </c>
      <c r="F6" s="7" t="s">
        <v>8</v>
      </c>
      <c r="G6" s="163" t="s">
        <v>9</v>
      </c>
      <c r="H6" s="158"/>
      <c r="I6" s="161"/>
      <c r="J6" s="158"/>
      <c r="K6" s="158"/>
      <c r="L6" s="158"/>
      <c r="M6" s="158"/>
      <c r="N6" s="158"/>
      <c r="O6" s="161"/>
      <c r="P6" s="149"/>
      <c r="Q6" s="149"/>
      <c r="R6" s="152"/>
    </row>
    <row r="7" spans="1:18" s="8" customFormat="1" x14ac:dyDescent="0.2">
      <c r="A7" s="166" t="s">
        <v>10</v>
      </c>
      <c r="B7" s="168" t="s">
        <v>11</v>
      </c>
      <c r="C7" s="166" t="s">
        <v>12</v>
      </c>
      <c r="D7" s="170" t="s">
        <v>13</v>
      </c>
      <c r="E7" s="129"/>
      <c r="F7" s="9" t="s">
        <v>14</v>
      </c>
      <c r="G7" s="164"/>
      <c r="H7" s="158"/>
      <c r="I7" s="161"/>
      <c r="J7" s="158"/>
      <c r="K7" s="158"/>
      <c r="L7" s="158"/>
      <c r="M7" s="158"/>
      <c r="N7" s="158"/>
      <c r="O7" s="161"/>
      <c r="P7" s="149"/>
      <c r="Q7" s="149"/>
      <c r="R7" s="152"/>
    </row>
    <row r="8" spans="1:18" s="8" customFormat="1" ht="15.75" thickBot="1" x14ac:dyDescent="0.25">
      <c r="A8" s="167"/>
      <c r="B8" s="169"/>
      <c r="C8" s="167"/>
      <c r="D8" s="171"/>
      <c r="E8" s="130"/>
      <c r="F8" s="10" t="s">
        <v>15</v>
      </c>
      <c r="G8" s="165"/>
      <c r="H8" s="159"/>
      <c r="I8" s="162"/>
      <c r="J8" s="159"/>
      <c r="K8" s="159"/>
      <c r="L8" s="159"/>
      <c r="M8" s="159"/>
      <c r="N8" s="159"/>
      <c r="O8" s="162"/>
      <c r="P8" s="150"/>
      <c r="Q8" s="150"/>
      <c r="R8" s="153"/>
    </row>
    <row r="9" spans="1:18" s="14" customFormat="1" ht="14.25" x14ac:dyDescent="0.2">
      <c r="A9" s="172" t="s">
        <v>16</v>
      </c>
      <c r="B9" s="173"/>
      <c r="C9" s="173"/>
      <c r="D9" s="173"/>
      <c r="E9" s="173"/>
      <c r="F9" s="173"/>
      <c r="G9" s="174"/>
      <c r="H9" s="11">
        <f>+H10+H49+H114+H115+H127</f>
        <v>134008863000</v>
      </c>
      <c r="I9" s="11">
        <f t="shared" ref="I9:P9" si="0">I10+I49+I114+I127+I115</f>
        <v>46812391422.959999</v>
      </c>
      <c r="J9" s="11">
        <f t="shared" si="0"/>
        <v>107716791546.69</v>
      </c>
      <c r="K9" s="11">
        <f t="shared" si="0"/>
        <v>54913056561.639999</v>
      </c>
      <c r="L9" s="11">
        <f t="shared" si="0"/>
        <v>107716791546.69</v>
      </c>
      <c r="M9" s="11">
        <f t="shared" si="0"/>
        <v>64857295760.5</v>
      </c>
      <c r="N9" s="11">
        <f t="shared" si="0"/>
        <v>106137446808.73001</v>
      </c>
      <c r="O9" s="11">
        <f t="shared" si="0"/>
        <v>8874099548.0400009</v>
      </c>
      <c r="P9" s="11">
        <f t="shared" si="0"/>
        <v>50107400251.270004</v>
      </c>
      <c r="Q9" s="12">
        <f>IFERROR((L9/H9),0)</f>
        <v>0.80380348833114124</v>
      </c>
      <c r="R9" s="13">
        <f>IFERROR((N9/H9),0)</f>
        <v>0.79201811307607328</v>
      </c>
    </row>
    <row r="10" spans="1:18" s="22" customFormat="1" ht="14.25" x14ac:dyDescent="0.2">
      <c r="A10" s="15">
        <v>1</v>
      </c>
      <c r="B10" s="16"/>
      <c r="C10" s="16"/>
      <c r="D10" s="17"/>
      <c r="E10" s="17"/>
      <c r="F10" s="17"/>
      <c r="G10" s="18" t="s">
        <v>17</v>
      </c>
      <c r="H10" s="19">
        <f>+H11+H33+H38+H34</f>
        <v>26293431000</v>
      </c>
      <c r="I10" s="19">
        <f t="shared" ref="I10:P10" si="1">+I11+I33+I38+I34</f>
        <v>-2828034490.48</v>
      </c>
      <c r="J10" s="19">
        <f t="shared" si="1"/>
        <v>18768380287</v>
      </c>
      <c r="K10" s="19">
        <f t="shared" si="1"/>
        <v>1505728942.52</v>
      </c>
      <c r="L10" s="19">
        <f t="shared" si="1"/>
        <v>18768380287</v>
      </c>
      <c r="M10" s="19">
        <f t="shared" si="1"/>
        <v>2669160796</v>
      </c>
      <c r="N10" s="19">
        <f t="shared" si="1"/>
        <v>18752140287</v>
      </c>
      <c r="O10" s="19">
        <f t="shared" si="1"/>
        <v>2619834812</v>
      </c>
      <c r="P10" s="19">
        <f t="shared" si="1"/>
        <v>18700683615</v>
      </c>
      <c r="Q10" s="20">
        <f t="shared" ref="Q10:Q75" si="2">IFERROR((L10/H10),0)</f>
        <v>0.71380491526571788</v>
      </c>
      <c r="R10" s="21">
        <f t="shared" ref="R10:R75" si="3">IFERROR((N10/H10),0)</f>
        <v>0.71318727050113773</v>
      </c>
    </row>
    <row r="11" spans="1:18" s="22" customFormat="1" ht="26.25" customHeight="1" x14ac:dyDescent="0.2">
      <c r="A11" s="15">
        <v>1</v>
      </c>
      <c r="B11" s="16">
        <v>0</v>
      </c>
      <c r="C11" s="16">
        <v>1</v>
      </c>
      <c r="D11" s="17"/>
      <c r="E11" s="17"/>
      <c r="F11" s="17"/>
      <c r="G11" s="23" t="s">
        <v>48</v>
      </c>
      <c r="H11" s="19">
        <f t="shared" ref="H11:P11" si="4">+H12+H16+H19+H28+H30</f>
        <v>17966813000</v>
      </c>
      <c r="I11" s="19">
        <f t="shared" si="4"/>
        <v>-1755340095</v>
      </c>
      <c r="J11" s="19">
        <f t="shared" si="4"/>
        <v>12760103113</v>
      </c>
      <c r="K11" s="19">
        <f t="shared" si="4"/>
        <v>1835804040</v>
      </c>
      <c r="L11" s="19">
        <f t="shared" si="4"/>
        <v>12760103113</v>
      </c>
      <c r="M11" s="19">
        <f t="shared" si="4"/>
        <v>1931102265</v>
      </c>
      <c r="N11" s="19">
        <f t="shared" si="4"/>
        <v>12760103113</v>
      </c>
      <c r="O11" s="19">
        <f t="shared" si="4"/>
        <v>1931102265</v>
      </c>
      <c r="P11" s="19">
        <f t="shared" si="4"/>
        <v>12760103113</v>
      </c>
      <c r="Q11" s="20">
        <f t="shared" si="2"/>
        <v>0.71020403635302487</v>
      </c>
      <c r="R11" s="21">
        <f t="shared" si="3"/>
        <v>0.71020403635302487</v>
      </c>
    </row>
    <row r="12" spans="1:18" s="22" customFormat="1" ht="14.25" x14ac:dyDescent="0.2">
      <c r="A12" s="15">
        <v>1</v>
      </c>
      <c r="B12" s="16">
        <v>0</v>
      </c>
      <c r="C12" s="16">
        <v>1</v>
      </c>
      <c r="D12" s="17" t="s">
        <v>49</v>
      </c>
      <c r="E12" s="17"/>
      <c r="F12" s="17"/>
      <c r="G12" s="23" t="s">
        <v>50</v>
      </c>
      <c r="H12" s="19">
        <f t="shared" ref="H12:I12" si="5">SUM(H13:H15)</f>
        <v>10078000000</v>
      </c>
      <c r="I12" s="19">
        <f t="shared" si="5"/>
        <v>97817538</v>
      </c>
      <c r="J12" s="19">
        <f t="shared" ref="J12:P12" si="6">SUM(J13:J15)</f>
        <v>8944521117</v>
      </c>
      <c r="K12" s="19">
        <f t="shared" si="6"/>
        <v>736242020</v>
      </c>
      <c r="L12" s="19">
        <f t="shared" si="6"/>
        <v>8944521117</v>
      </c>
      <c r="M12" s="19">
        <f t="shared" si="6"/>
        <v>784222017</v>
      </c>
      <c r="N12" s="19">
        <f t="shared" si="6"/>
        <v>8944521117</v>
      </c>
      <c r="O12" s="19">
        <f t="shared" si="6"/>
        <v>784222017</v>
      </c>
      <c r="P12" s="19">
        <f t="shared" si="6"/>
        <v>8944521117</v>
      </c>
      <c r="Q12" s="20">
        <f t="shared" si="2"/>
        <v>0.88752938251637226</v>
      </c>
      <c r="R12" s="21">
        <f t="shared" si="3"/>
        <v>0.88752938251637226</v>
      </c>
    </row>
    <row r="13" spans="1:18" s="32" customFormat="1" ht="12.75" hidden="1" customHeight="1" x14ac:dyDescent="0.2">
      <c r="A13" s="24">
        <v>1</v>
      </c>
      <c r="B13" s="25">
        <v>0</v>
      </c>
      <c r="C13" s="25">
        <v>1</v>
      </c>
      <c r="D13" s="26">
        <v>1</v>
      </c>
      <c r="E13" s="26">
        <v>1</v>
      </c>
      <c r="F13" s="27" t="s">
        <v>19</v>
      </c>
      <c r="G13" s="28" t="s">
        <v>51</v>
      </c>
      <c r="H13" s="29">
        <v>8780100515</v>
      </c>
      <c r="I13" s="29">
        <v>662146919</v>
      </c>
      <c r="J13" s="29">
        <v>8502218949</v>
      </c>
      <c r="K13" s="29">
        <v>662146919</v>
      </c>
      <c r="L13" s="29">
        <v>8502218949</v>
      </c>
      <c r="M13" s="29">
        <v>701183772</v>
      </c>
      <c r="N13" s="29">
        <v>8502218949</v>
      </c>
      <c r="O13" s="29">
        <v>701183772</v>
      </c>
      <c r="P13" s="29">
        <v>8502218949</v>
      </c>
      <c r="Q13" s="30">
        <f t="shared" si="2"/>
        <v>0.96835098123019614</v>
      </c>
      <c r="R13" s="31">
        <f t="shared" si="3"/>
        <v>0.96835098123019614</v>
      </c>
    </row>
    <row r="14" spans="1:18" s="32" customFormat="1" ht="14.25" hidden="1" x14ac:dyDescent="0.2">
      <c r="A14" s="24">
        <v>1</v>
      </c>
      <c r="B14" s="25">
        <v>0</v>
      </c>
      <c r="C14" s="25">
        <v>1</v>
      </c>
      <c r="D14" s="26">
        <v>1</v>
      </c>
      <c r="E14" s="26">
        <v>2</v>
      </c>
      <c r="F14" s="27" t="s">
        <v>19</v>
      </c>
      <c r="G14" s="28" t="s">
        <v>52</v>
      </c>
      <c r="H14" s="29">
        <v>1169292144</v>
      </c>
      <c r="I14" s="29">
        <v>-572118830</v>
      </c>
      <c r="J14" s="29">
        <v>314204615</v>
      </c>
      <c r="K14" s="29">
        <v>66305652</v>
      </c>
      <c r="L14" s="29">
        <v>314204615</v>
      </c>
      <c r="M14" s="29">
        <v>74705811</v>
      </c>
      <c r="N14" s="29">
        <v>314204615</v>
      </c>
      <c r="O14" s="29">
        <v>74705811</v>
      </c>
      <c r="P14" s="29">
        <v>314204615</v>
      </c>
      <c r="Q14" s="30">
        <f t="shared" si="2"/>
        <v>0.26871352605273296</v>
      </c>
      <c r="R14" s="31">
        <f t="shared" si="3"/>
        <v>0.26871352605273296</v>
      </c>
    </row>
    <row r="15" spans="1:18" s="32" customFormat="1" ht="14.25" hidden="1" x14ac:dyDescent="0.2">
      <c r="A15" s="24">
        <v>1</v>
      </c>
      <c r="B15" s="25">
        <v>0</v>
      </c>
      <c r="C15" s="25">
        <v>1</v>
      </c>
      <c r="D15" s="26">
        <v>1</v>
      </c>
      <c r="E15" s="26">
        <v>4</v>
      </c>
      <c r="F15" s="27" t="s">
        <v>19</v>
      </c>
      <c r="G15" s="28" t="s">
        <v>53</v>
      </c>
      <c r="H15" s="29">
        <v>128607341</v>
      </c>
      <c r="I15" s="29">
        <v>7789449</v>
      </c>
      <c r="J15" s="29">
        <v>128097553</v>
      </c>
      <c r="K15" s="29">
        <v>7789449</v>
      </c>
      <c r="L15" s="29">
        <v>128097553</v>
      </c>
      <c r="M15" s="29">
        <v>8332434</v>
      </c>
      <c r="N15" s="29">
        <v>128097553</v>
      </c>
      <c r="O15" s="29">
        <v>8332434</v>
      </c>
      <c r="P15" s="29">
        <v>128097553</v>
      </c>
      <c r="Q15" s="30">
        <f t="shared" si="2"/>
        <v>0.9960360894173218</v>
      </c>
      <c r="R15" s="31">
        <f t="shared" si="3"/>
        <v>0.9960360894173218</v>
      </c>
    </row>
    <row r="16" spans="1:18" s="22" customFormat="1" ht="14.25" x14ac:dyDescent="0.2">
      <c r="A16" s="15">
        <v>1</v>
      </c>
      <c r="B16" s="16">
        <v>0</v>
      </c>
      <c r="C16" s="16">
        <v>1</v>
      </c>
      <c r="D16" s="33">
        <v>4</v>
      </c>
      <c r="E16" s="17"/>
      <c r="F16" s="17"/>
      <c r="G16" s="23" t="s">
        <v>54</v>
      </c>
      <c r="H16" s="19">
        <f t="shared" ref="H16:P16" si="7">SUM(H17:H18)</f>
        <v>4085000000</v>
      </c>
      <c r="I16" s="19">
        <f t="shared" si="7"/>
        <v>-1474421368</v>
      </c>
      <c r="J16" s="19">
        <f t="shared" si="7"/>
        <v>1806656159</v>
      </c>
      <c r="K16" s="19">
        <f t="shared" si="7"/>
        <v>118638502</v>
      </c>
      <c r="L16" s="19">
        <f t="shared" si="7"/>
        <v>1806656159</v>
      </c>
      <c r="M16" s="19">
        <f t="shared" si="7"/>
        <v>144697147</v>
      </c>
      <c r="N16" s="19">
        <f t="shared" si="7"/>
        <v>1806656159</v>
      </c>
      <c r="O16" s="19">
        <f t="shared" si="7"/>
        <v>144697147</v>
      </c>
      <c r="P16" s="19">
        <f t="shared" si="7"/>
        <v>1806656159</v>
      </c>
      <c r="Q16" s="34">
        <f t="shared" si="2"/>
        <v>0.44226588959608321</v>
      </c>
      <c r="R16" s="31">
        <f t="shared" si="3"/>
        <v>0.44226588959608321</v>
      </c>
    </row>
    <row r="17" spans="1:18" s="32" customFormat="1" ht="14.25" hidden="1" x14ac:dyDescent="0.2">
      <c r="A17" s="24">
        <v>1</v>
      </c>
      <c r="B17" s="25">
        <v>0</v>
      </c>
      <c r="C17" s="25">
        <v>1</v>
      </c>
      <c r="D17" s="26">
        <v>4</v>
      </c>
      <c r="E17" s="26">
        <v>1</v>
      </c>
      <c r="F17" s="27" t="s">
        <v>19</v>
      </c>
      <c r="G17" s="28" t="s">
        <v>55</v>
      </c>
      <c r="H17" s="29">
        <v>2986219119</v>
      </c>
      <c r="I17" s="29">
        <v>-1523297071</v>
      </c>
      <c r="J17" s="29">
        <v>1119257021</v>
      </c>
      <c r="K17" s="29">
        <v>69762799</v>
      </c>
      <c r="L17" s="29">
        <v>1119257021</v>
      </c>
      <c r="M17" s="29">
        <v>93566135</v>
      </c>
      <c r="N17" s="29">
        <v>1119257021</v>
      </c>
      <c r="O17" s="29">
        <v>93566135</v>
      </c>
      <c r="P17" s="29">
        <v>1119257021</v>
      </c>
      <c r="Q17" s="30">
        <f t="shared" si="2"/>
        <v>0.3748073990547644</v>
      </c>
      <c r="R17" s="31">
        <f t="shared" si="3"/>
        <v>0.3748073990547644</v>
      </c>
    </row>
    <row r="18" spans="1:18" s="32" customFormat="1" ht="14.25" hidden="1" x14ac:dyDescent="0.2">
      <c r="A18" s="24">
        <v>1</v>
      </c>
      <c r="B18" s="25">
        <v>0</v>
      </c>
      <c r="C18" s="25">
        <v>1</v>
      </c>
      <c r="D18" s="26">
        <v>4</v>
      </c>
      <c r="E18" s="26">
        <v>2</v>
      </c>
      <c r="F18" s="27" t="s">
        <v>19</v>
      </c>
      <c r="G18" s="28" t="s">
        <v>56</v>
      </c>
      <c r="H18" s="29">
        <v>1098780881</v>
      </c>
      <c r="I18" s="29">
        <v>48875703</v>
      </c>
      <c r="J18" s="29">
        <v>687399138</v>
      </c>
      <c r="K18" s="29">
        <v>48875703</v>
      </c>
      <c r="L18" s="29">
        <v>687399138</v>
      </c>
      <c r="M18" s="29">
        <v>51131012</v>
      </c>
      <c r="N18" s="29">
        <v>687399138</v>
      </c>
      <c r="O18" s="29">
        <v>51131012</v>
      </c>
      <c r="P18" s="29">
        <v>687399138</v>
      </c>
      <c r="Q18" s="30">
        <f t="shared" si="2"/>
        <v>0.6256016553313144</v>
      </c>
      <c r="R18" s="31">
        <f t="shared" si="3"/>
        <v>0.6256016553313144</v>
      </c>
    </row>
    <row r="19" spans="1:18" s="22" customFormat="1" ht="14.25" x14ac:dyDescent="0.2">
      <c r="A19" s="15">
        <v>1</v>
      </c>
      <c r="B19" s="16">
        <v>0</v>
      </c>
      <c r="C19" s="16">
        <v>1</v>
      </c>
      <c r="D19" s="33">
        <v>5</v>
      </c>
      <c r="E19" s="17"/>
      <c r="F19" s="17"/>
      <c r="G19" s="18" t="s">
        <v>57</v>
      </c>
      <c r="H19" s="19">
        <f>SUM(H20:H27)</f>
        <v>2922950000</v>
      </c>
      <c r="I19" s="19">
        <f t="shared" ref="I19:P19" si="8">SUM(I20:I27)</f>
        <v>-357157659</v>
      </c>
      <c r="J19" s="19">
        <f t="shared" si="8"/>
        <v>1858438442</v>
      </c>
      <c r="K19" s="19">
        <f t="shared" si="8"/>
        <v>939570394</v>
      </c>
      <c r="L19" s="19">
        <f t="shared" si="8"/>
        <v>1858438442</v>
      </c>
      <c r="M19" s="19">
        <f t="shared" si="8"/>
        <v>959445701</v>
      </c>
      <c r="N19" s="19">
        <f t="shared" si="8"/>
        <v>1858438442</v>
      </c>
      <c r="O19" s="19">
        <f t="shared" si="8"/>
        <v>959445701</v>
      </c>
      <c r="P19" s="19">
        <f t="shared" si="8"/>
        <v>1858438442</v>
      </c>
      <c r="Q19" s="34">
        <f t="shared" si="2"/>
        <v>0.63580917976701623</v>
      </c>
      <c r="R19" s="35">
        <f t="shared" si="3"/>
        <v>0.63580917976701623</v>
      </c>
    </row>
    <row r="20" spans="1:18" s="32" customFormat="1" ht="14.25" hidden="1" x14ac:dyDescent="0.2">
      <c r="A20" s="24">
        <v>1</v>
      </c>
      <c r="B20" s="25">
        <v>0</v>
      </c>
      <c r="C20" s="25">
        <v>1</v>
      </c>
      <c r="D20" s="26">
        <v>5</v>
      </c>
      <c r="E20" s="26">
        <v>2</v>
      </c>
      <c r="F20" s="27" t="s">
        <v>19</v>
      </c>
      <c r="G20" s="36" t="s">
        <v>58</v>
      </c>
      <c r="H20" s="29">
        <v>330931510</v>
      </c>
      <c r="I20" s="29">
        <v>2754549</v>
      </c>
      <c r="J20" s="29">
        <v>253600633</v>
      </c>
      <c r="K20" s="29">
        <v>24317272</v>
      </c>
      <c r="L20" s="29">
        <v>253600633</v>
      </c>
      <c r="M20" s="29">
        <v>26058178</v>
      </c>
      <c r="N20" s="29">
        <v>253600633</v>
      </c>
      <c r="O20" s="29">
        <v>26058178</v>
      </c>
      <c r="P20" s="29">
        <v>253600633</v>
      </c>
      <c r="Q20" s="30">
        <f t="shared" si="2"/>
        <v>0.76632362086040096</v>
      </c>
      <c r="R20" s="31">
        <f t="shared" si="3"/>
        <v>0.76632362086040096</v>
      </c>
    </row>
    <row r="21" spans="1:18" s="32" customFormat="1" ht="14.25" hidden="1" x14ac:dyDescent="0.2">
      <c r="A21" s="24">
        <v>1</v>
      </c>
      <c r="B21" s="25">
        <v>0</v>
      </c>
      <c r="C21" s="25">
        <v>1</v>
      </c>
      <c r="D21" s="26">
        <v>5</v>
      </c>
      <c r="E21" s="26">
        <v>5</v>
      </c>
      <c r="F21" s="27" t="s">
        <v>19</v>
      </c>
      <c r="G21" s="36" t="s">
        <v>59</v>
      </c>
      <c r="H21" s="29">
        <v>63032839</v>
      </c>
      <c r="I21" s="29">
        <v>-17953420</v>
      </c>
      <c r="J21" s="29">
        <v>29825472</v>
      </c>
      <c r="K21" s="29">
        <v>7472355</v>
      </c>
      <c r="L21" s="29">
        <v>29825472</v>
      </c>
      <c r="M21" s="29">
        <v>7889224</v>
      </c>
      <c r="N21" s="29">
        <v>29825472</v>
      </c>
      <c r="O21" s="29">
        <v>7889224</v>
      </c>
      <c r="P21" s="29">
        <v>29825472</v>
      </c>
      <c r="Q21" s="30">
        <f t="shared" si="2"/>
        <v>0.4731735468872027</v>
      </c>
      <c r="R21" s="31">
        <f t="shared" si="3"/>
        <v>0.4731735468872027</v>
      </c>
    </row>
    <row r="22" spans="1:18" s="32" customFormat="1" ht="14.25" hidden="1" x14ac:dyDescent="0.2">
      <c r="A22" s="24">
        <v>1</v>
      </c>
      <c r="B22" s="25">
        <v>0</v>
      </c>
      <c r="C22" s="25">
        <v>1</v>
      </c>
      <c r="D22" s="26">
        <v>5</v>
      </c>
      <c r="E22" s="26">
        <v>12</v>
      </c>
      <c r="F22" s="27" t="s">
        <v>19</v>
      </c>
      <c r="G22" s="36" t="s">
        <v>60</v>
      </c>
      <c r="H22" s="29">
        <v>5803609</v>
      </c>
      <c r="I22" s="29">
        <v>-4399136</v>
      </c>
      <c r="J22" s="29">
        <v>0</v>
      </c>
      <c r="K22" s="29">
        <v>-46429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f t="shared" si="2"/>
        <v>0</v>
      </c>
      <c r="R22" s="31">
        <f t="shared" si="3"/>
        <v>0</v>
      </c>
    </row>
    <row r="23" spans="1:18" s="32" customFormat="1" ht="14.25" hidden="1" x14ac:dyDescent="0.2">
      <c r="A23" s="24">
        <v>1</v>
      </c>
      <c r="B23" s="25">
        <v>0</v>
      </c>
      <c r="C23" s="25">
        <v>1</v>
      </c>
      <c r="D23" s="26">
        <v>5</v>
      </c>
      <c r="E23" s="26">
        <v>14</v>
      </c>
      <c r="F23" s="27" t="s">
        <v>19</v>
      </c>
      <c r="G23" s="36" t="s">
        <v>61</v>
      </c>
      <c r="H23" s="29">
        <v>486792369</v>
      </c>
      <c r="I23" s="29">
        <v>-25767901</v>
      </c>
      <c r="J23" s="29">
        <v>343220715</v>
      </c>
      <c r="K23" s="29">
        <v>-2610069</v>
      </c>
      <c r="L23" s="29">
        <v>343220715</v>
      </c>
      <c r="M23" s="29">
        <v>0</v>
      </c>
      <c r="N23" s="29">
        <v>343220715</v>
      </c>
      <c r="O23" s="29">
        <v>0</v>
      </c>
      <c r="P23" s="29">
        <v>343220715</v>
      </c>
      <c r="Q23" s="30">
        <f t="shared" si="2"/>
        <v>0.70506593130263306</v>
      </c>
      <c r="R23" s="31">
        <f t="shared" si="3"/>
        <v>0.70506593130263306</v>
      </c>
    </row>
    <row r="24" spans="1:18" s="32" customFormat="1" ht="14.25" hidden="1" x14ac:dyDescent="0.2">
      <c r="A24" s="24">
        <v>1</v>
      </c>
      <c r="B24" s="25">
        <v>0</v>
      </c>
      <c r="C24" s="25">
        <v>1</v>
      </c>
      <c r="D24" s="26">
        <v>5</v>
      </c>
      <c r="E24" s="26">
        <v>15</v>
      </c>
      <c r="F24" s="27" t="s">
        <v>19</v>
      </c>
      <c r="G24" s="36" t="s">
        <v>62</v>
      </c>
      <c r="H24" s="29">
        <v>579798962</v>
      </c>
      <c r="I24" s="29">
        <v>-156642760</v>
      </c>
      <c r="J24" s="29">
        <v>282844854</v>
      </c>
      <c r="K24" s="29">
        <v>68447296</v>
      </c>
      <c r="L24" s="29">
        <v>282844854</v>
      </c>
      <c r="M24" s="29">
        <v>72228264</v>
      </c>
      <c r="N24" s="29">
        <v>282844854</v>
      </c>
      <c r="O24" s="29">
        <v>72228264</v>
      </c>
      <c r="P24" s="29">
        <v>282844854</v>
      </c>
      <c r="Q24" s="30">
        <f t="shared" si="2"/>
        <v>0.48783263258067028</v>
      </c>
      <c r="R24" s="31">
        <f t="shared" si="3"/>
        <v>0.48783263258067028</v>
      </c>
    </row>
    <row r="25" spans="1:18" s="32" customFormat="1" ht="14.25" hidden="1" x14ac:dyDescent="0.2">
      <c r="A25" s="24">
        <v>1</v>
      </c>
      <c r="B25" s="25">
        <v>0</v>
      </c>
      <c r="C25" s="25">
        <v>1</v>
      </c>
      <c r="D25" s="26">
        <v>5</v>
      </c>
      <c r="E25" s="26">
        <v>16</v>
      </c>
      <c r="F25" s="27" t="s">
        <v>19</v>
      </c>
      <c r="G25" s="36" t="s">
        <v>63</v>
      </c>
      <c r="H25" s="29">
        <v>1207911751</v>
      </c>
      <c r="I25" s="29">
        <v>-6634658</v>
      </c>
      <c r="J25" s="29">
        <v>908962449</v>
      </c>
      <c r="K25" s="29">
        <v>838841973</v>
      </c>
      <c r="L25" s="29">
        <v>908962449</v>
      </c>
      <c r="M25" s="29">
        <v>848271995</v>
      </c>
      <c r="N25" s="29">
        <v>908962449</v>
      </c>
      <c r="O25" s="29">
        <v>848271995</v>
      </c>
      <c r="P25" s="29">
        <v>908962449</v>
      </c>
      <c r="Q25" s="30">
        <f t="shared" si="2"/>
        <v>0.75250733196981701</v>
      </c>
      <c r="R25" s="31">
        <f t="shared" si="3"/>
        <v>0.75250733196981701</v>
      </c>
    </row>
    <row r="26" spans="1:18" s="32" customFormat="1" ht="14.25" hidden="1" x14ac:dyDescent="0.2">
      <c r="A26" s="24">
        <v>1</v>
      </c>
      <c r="B26" s="25">
        <v>0</v>
      </c>
      <c r="C26" s="25">
        <v>1</v>
      </c>
      <c r="D26" s="26">
        <v>5</v>
      </c>
      <c r="E26" s="26">
        <v>47</v>
      </c>
      <c r="F26" s="27" t="s">
        <v>19</v>
      </c>
      <c r="G26" s="36" t="s">
        <v>64</v>
      </c>
      <c r="H26" s="29">
        <v>187678960</v>
      </c>
      <c r="I26" s="29">
        <v>-142260652</v>
      </c>
      <c r="J26" s="29">
        <v>0</v>
      </c>
      <c r="K26" s="29">
        <v>-1501432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f t="shared" si="2"/>
        <v>0</v>
      </c>
      <c r="R26" s="31">
        <f t="shared" si="3"/>
        <v>0</v>
      </c>
    </row>
    <row r="27" spans="1:18" s="32" customFormat="1" ht="14.25" hidden="1" x14ac:dyDescent="0.2">
      <c r="A27" s="24">
        <v>1</v>
      </c>
      <c r="B27" s="25">
        <v>0</v>
      </c>
      <c r="C27" s="25">
        <v>1</v>
      </c>
      <c r="D27" s="26">
        <v>5</v>
      </c>
      <c r="E27" s="26">
        <v>92</v>
      </c>
      <c r="F27" s="27" t="s">
        <v>19</v>
      </c>
      <c r="G27" s="36" t="s">
        <v>65</v>
      </c>
      <c r="H27" s="29">
        <v>61000000</v>
      </c>
      <c r="I27" s="29">
        <v>-6253681</v>
      </c>
      <c r="J27" s="29">
        <v>39984319</v>
      </c>
      <c r="K27" s="29">
        <v>4649428</v>
      </c>
      <c r="L27" s="29">
        <v>39984319</v>
      </c>
      <c r="M27" s="29">
        <v>4998040</v>
      </c>
      <c r="N27" s="29">
        <v>39984319</v>
      </c>
      <c r="O27" s="29">
        <v>4998040</v>
      </c>
      <c r="P27" s="29">
        <v>39984319</v>
      </c>
      <c r="Q27" s="30">
        <f t="shared" si="2"/>
        <v>0.65548063934426226</v>
      </c>
      <c r="R27" s="31">
        <f t="shared" si="3"/>
        <v>0.65548063934426226</v>
      </c>
    </row>
    <row r="28" spans="1:18" s="41" customFormat="1" ht="24" customHeight="1" x14ac:dyDescent="0.25">
      <c r="A28" s="15">
        <v>1</v>
      </c>
      <c r="B28" s="16">
        <v>0</v>
      </c>
      <c r="C28" s="16">
        <v>1</v>
      </c>
      <c r="D28" s="33">
        <v>8</v>
      </c>
      <c r="E28" s="17"/>
      <c r="F28" s="17"/>
      <c r="G28" s="37" t="s">
        <v>66</v>
      </c>
      <c r="H28" s="38">
        <f t="shared" ref="H28:P28" si="9">+H29</f>
        <v>653863000</v>
      </c>
      <c r="I28" s="38">
        <f t="shared" si="9"/>
        <v>0</v>
      </c>
      <c r="J28" s="38">
        <f t="shared" si="9"/>
        <v>0</v>
      </c>
      <c r="K28" s="38">
        <f t="shared" si="9"/>
        <v>0</v>
      </c>
      <c r="L28" s="38">
        <f t="shared" si="9"/>
        <v>0</v>
      </c>
      <c r="M28" s="38">
        <f t="shared" si="9"/>
        <v>0</v>
      </c>
      <c r="N28" s="38">
        <f t="shared" si="9"/>
        <v>0</v>
      </c>
      <c r="O28" s="38">
        <f t="shared" si="9"/>
        <v>0</v>
      </c>
      <c r="P28" s="38">
        <f t="shared" si="9"/>
        <v>0</v>
      </c>
      <c r="Q28" s="39">
        <f t="shared" si="2"/>
        <v>0</v>
      </c>
      <c r="R28" s="40">
        <f t="shared" si="3"/>
        <v>0</v>
      </c>
    </row>
    <row r="29" spans="1:18" s="32" customFormat="1" ht="14.25" hidden="1" x14ac:dyDescent="0.2">
      <c r="A29" s="24">
        <v>1</v>
      </c>
      <c r="B29" s="25">
        <v>0</v>
      </c>
      <c r="C29" s="25">
        <v>1</v>
      </c>
      <c r="D29" s="26">
        <v>8</v>
      </c>
      <c r="E29" s="26">
        <v>1</v>
      </c>
      <c r="F29" s="27" t="s">
        <v>19</v>
      </c>
      <c r="G29" s="36" t="s">
        <v>67</v>
      </c>
      <c r="H29" s="29">
        <v>653863000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f t="shared" si="2"/>
        <v>0</v>
      </c>
      <c r="R29" s="42">
        <f t="shared" si="3"/>
        <v>0</v>
      </c>
    </row>
    <row r="30" spans="1:18" s="41" customFormat="1" ht="24" x14ac:dyDescent="0.25">
      <c r="A30" s="15">
        <v>1</v>
      </c>
      <c r="B30" s="16">
        <v>0</v>
      </c>
      <c r="C30" s="16">
        <v>1</v>
      </c>
      <c r="D30" s="33">
        <v>9</v>
      </c>
      <c r="E30" s="17"/>
      <c r="F30" s="17"/>
      <c r="G30" s="37" t="s">
        <v>68</v>
      </c>
      <c r="H30" s="38">
        <f t="shared" ref="H30:P30" si="10">SUM(H31:H32)</f>
        <v>227000000</v>
      </c>
      <c r="I30" s="38">
        <f t="shared" si="10"/>
        <v>-21578606</v>
      </c>
      <c r="J30" s="38">
        <f t="shared" si="10"/>
        <v>150487395</v>
      </c>
      <c r="K30" s="38">
        <f t="shared" si="10"/>
        <v>41353124</v>
      </c>
      <c r="L30" s="38">
        <f t="shared" si="10"/>
        <v>150487395</v>
      </c>
      <c r="M30" s="38">
        <f t="shared" si="10"/>
        <v>42737400</v>
      </c>
      <c r="N30" s="38">
        <f t="shared" si="10"/>
        <v>150487395</v>
      </c>
      <c r="O30" s="38">
        <f t="shared" si="10"/>
        <v>42737400</v>
      </c>
      <c r="P30" s="38">
        <f t="shared" si="10"/>
        <v>150487395</v>
      </c>
      <c r="Q30" s="43">
        <f t="shared" si="2"/>
        <v>0.66294006607929512</v>
      </c>
      <c r="R30" s="44">
        <f t="shared" si="3"/>
        <v>0.66294006607929512</v>
      </c>
    </row>
    <row r="31" spans="1:18" s="32" customFormat="1" ht="14.25" hidden="1" x14ac:dyDescent="0.2">
      <c r="A31" s="24">
        <v>1</v>
      </c>
      <c r="B31" s="25">
        <v>0</v>
      </c>
      <c r="C31" s="25">
        <v>1</v>
      </c>
      <c r="D31" s="26">
        <v>9</v>
      </c>
      <c r="E31" s="26">
        <v>1</v>
      </c>
      <c r="F31" s="27" t="s">
        <v>19</v>
      </c>
      <c r="G31" s="28" t="s">
        <v>69</v>
      </c>
      <c r="H31" s="29">
        <v>80089770</v>
      </c>
      <c r="I31" s="29">
        <v>-6385640</v>
      </c>
      <c r="J31" s="29">
        <v>54322406</v>
      </c>
      <c r="K31" s="29">
        <v>10412595</v>
      </c>
      <c r="L31" s="29">
        <v>54322406</v>
      </c>
      <c r="M31" s="29">
        <v>10877784</v>
      </c>
      <c r="N31" s="29">
        <v>54322406</v>
      </c>
      <c r="O31" s="29">
        <v>10877784</v>
      </c>
      <c r="P31" s="29">
        <v>54322406</v>
      </c>
      <c r="Q31" s="30">
        <f t="shared" si="2"/>
        <v>0.67826897242931272</v>
      </c>
      <c r="R31" s="31">
        <f t="shared" si="3"/>
        <v>0.67826897242931272</v>
      </c>
    </row>
    <row r="32" spans="1:18" s="32" customFormat="1" ht="14.25" hidden="1" x14ac:dyDescent="0.2">
      <c r="A32" s="24">
        <v>1</v>
      </c>
      <c r="B32" s="25">
        <v>0</v>
      </c>
      <c r="C32" s="25">
        <v>1</v>
      </c>
      <c r="D32" s="26">
        <v>9</v>
      </c>
      <c r="E32" s="26">
        <v>3</v>
      </c>
      <c r="F32" s="27" t="s">
        <v>19</v>
      </c>
      <c r="G32" s="28" t="s">
        <v>70</v>
      </c>
      <c r="H32" s="29">
        <v>146910230</v>
      </c>
      <c r="I32" s="29">
        <v>-15192966</v>
      </c>
      <c r="J32" s="29">
        <v>96164989</v>
      </c>
      <c r="K32" s="29">
        <v>30940529</v>
      </c>
      <c r="L32" s="29">
        <v>96164989</v>
      </c>
      <c r="M32" s="29">
        <v>31859616</v>
      </c>
      <c r="N32" s="29">
        <v>96164989</v>
      </c>
      <c r="O32" s="29">
        <v>31859616</v>
      </c>
      <c r="P32" s="29">
        <v>96164989</v>
      </c>
      <c r="Q32" s="30">
        <f t="shared" si="2"/>
        <v>0.6545833397715054</v>
      </c>
      <c r="R32" s="31">
        <f t="shared" si="3"/>
        <v>0.6545833397715054</v>
      </c>
    </row>
    <row r="33" spans="1:18" s="22" customFormat="1" ht="18.75" customHeight="1" x14ac:dyDescent="0.2">
      <c r="A33" s="15">
        <v>1</v>
      </c>
      <c r="B33" s="16">
        <v>0</v>
      </c>
      <c r="C33" s="16">
        <v>2</v>
      </c>
      <c r="D33" s="17"/>
      <c r="E33" s="17"/>
      <c r="F33" s="33">
        <v>20</v>
      </c>
      <c r="G33" s="23" t="s">
        <v>18</v>
      </c>
      <c r="H33" s="19">
        <f t="shared" ref="H33:P33" si="11">H35+H37</f>
        <v>1716100000</v>
      </c>
      <c r="I33" s="19">
        <f t="shared" si="11"/>
        <v>-247307635.47999999</v>
      </c>
      <c r="J33" s="19">
        <f t="shared" si="11"/>
        <v>1334872312</v>
      </c>
      <c r="K33" s="19">
        <f t="shared" si="11"/>
        <v>-14994757.48</v>
      </c>
      <c r="L33" s="19">
        <f t="shared" si="11"/>
        <v>1334872312</v>
      </c>
      <c r="M33" s="19">
        <f t="shared" si="11"/>
        <v>324941066</v>
      </c>
      <c r="N33" s="19">
        <f t="shared" si="11"/>
        <v>1318632312</v>
      </c>
      <c r="O33" s="19">
        <f t="shared" si="11"/>
        <v>275615082</v>
      </c>
      <c r="P33" s="19">
        <f t="shared" si="11"/>
        <v>1267175640</v>
      </c>
      <c r="Q33" s="34">
        <f t="shared" si="2"/>
        <v>0.77785228832818598</v>
      </c>
      <c r="R33" s="35">
        <f t="shared" si="3"/>
        <v>0.76838897033972375</v>
      </c>
    </row>
    <row r="34" spans="1:18" s="22" customFormat="1" ht="15" customHeight="1" x14ac:dyDescent="0.2">
      <c r="A34" s="15">
        <v>1</v>
      </c>
      <c r="B34" s="16">
        <v>0</v>
      </c>
      <c r="C34" s="16">
        <v>2</v>
      </c>
      <c r="D34" s="17"/>
      <c r="E34" s="17"/>
      <c r="F34" s="17" t="s">
        <v>71</v>
      </c>
      <c r="G34" s="23" t="s">
        <v>18</v>
      </c>
      <c r="H34" s="19">
        <f>+H36</f>
        <v>1397568000</v>
      </c>
      <c r="I34" s="19">
        <f t="shared" ref="I34:P34" si="12">+I36</f>
        <v>-805956960</v>
      </c>
      <c r="J34" s="19">
        <f t="shared" si="12"/>
        <v>464011040</v>
      </c>
      <c r="K34" s="19">
        <f t="shared" si="12"/>
        <v>-701556960</v>
      </c>
      <c r="L34" s="19">
        <f t="shared" si="12"/>
        <v>464011040</v>
      </c>
      <c r="M34" s="19">
        <f t="shared" si="12"/>
        <v>0</v>
      </c>
      <c r="N34" s="19">
        <f t="shared" si="12"/>
        <v>464011040</v>
      </c>
      <c r="O34" s="19">
        <f t="shared" si="12"/>
        <v>0</v>
      </c>
      <c r="P34" s="19">
        <f t="shared" si="12"/>
        <v>464011040</v>
      </c>
      <c r="Q34" s="34">
        <f t="shared" si="2"/>
        <v>0.33201321152172919</v>
      </c>
      <c r="R34" s="35">
        <f t="shared" si="3"/>
        <v>0.33201321152172919</v>
      </c>
    </row>
    <row r="35" spans="1:18" s="32" customFormat="1" ht="14.25" hidden="1" x14ac:dyDescent="0.2">
      <c r="A35" s="24">
        <v>1</v>
      </c>
      <c r="B35" s="25">
        <v>0</v>
      </c>
      <c r="C35" s="25">
        <v>2</v>
      </c>
      <c r="D35" s="26">
        <v>12</v>
      </c>
      <c r="E35" s="27"/>
      <c r="F35" s="26">
        <v>20</v>
      </c>
      <c r="G35" s="28" t="s">
        <v>20</v>
      </c>
      <c r="H35" s="29">
        <v>1569737660</v>
      </c>
      <c r="I35" s="29">
        <v>-245595975</v>
      </c>
      <c r="J35" s="29">
        <v>1310215320</v>
      </c>
      <c r="K35" s="29">
        <v>-13283097</v>
      </c>
      <c r="L35" s="29">
        <v>1310215320</v>
      </c>
      <c r="M35" s="29">
        <v>324941066</v>
      </c>
      <c r="N35" s="29">
        <v>1293975320</v>
      </c>
      <c r="O35" s="29">
        <v>275615082</v>
      </c>
      <c r="P35" s="29">
        <v>1242518648</v>
      </c>
      <c r="Q35" s="30">
        <f t="shared" si="2"/>
        <v>0.83467152084508189</v>
      </c>
      <c r="R35" s="31">
        <f t="shared" si="3"/>
        <v>0.82432584308386914</v>
      </c>
    </row>
    <row r="36" spans="1:18" s="53" customFormat="1" ht="14.25" hidden="1" x14ac:dyDescent="0.2">
      <c r="A36" s="45">
        <v>1</v>
      </c>
      <c r="B36" s="46">
        <v>0</v>
      </c>
      <c r="C36" s="46">
        <v>2</v>
      </c>
      <c r="D36" s="47">
        <v>13</v>
      </c>
      <c r="E36" s="48"/>
      <c r="F36" s="47">
        <v>21</v>
      </c>
      <c r="G36" s="49" t="s">
        <v>20</v>
      </c>
      <c r="H36" s="50">
        <v>1397568000</v>
      </c>
      <c r="I36" s="50">
        <v>-805956960</v>
      </c>
      <c r="J36" s="50">
        <v>464011040</v>
      </c>
      <c r="K36" s="50">
        <v>-701556960</v>
      </c>
      <c r="L36" s="50">
        <v>464011040</v>
      </c>
      <c r="M36" s="50">
        <v>0</v>
      </c>
      <c r="N36" s="50">
        <v>464011040</v>
      </c>
      <c r="O36" s="50">
        <v>0</v>
      </c>
      <c r="P36" s="50">
        <v>464011040</v>
      </c>
      <c r="Q36" s="51">
        <f t="shared" si="2"/>
        <v>0.33201321152172919</v>
      </c>
      <c r="R36" s="52">
        <f t="shared" si="3"/>
        <v>0.33201321152172919</v>
      </c>
    </row>
    <row r="37" spans="1:18" s="32" customFormat="1" ht="14.25" hidden="1" x14ac:dyDescent="0.2">
      <c r="A37" s="24">
        <v>1</v>
      </c>
      <c r="B37" s="25">
        <v>0</v>
      </c>
      <c r="C37" s="25">
        <v>2</v>
      </c>
      <c r="D37" s="26">
        <v>14</v>
      </c>
      <c r="E37" s="27"/>
      <c r="F37" s="26">
        <v>20</v>
      </c>
      <c r="G37" s="28" t="s">
        <v>72</v>
      </c>
      <c r="H37" s="29">
        <v>146362340</v>
      </c>
      <c r="I37" s="29">
        <v>-1711660.48</v>
      </c>
      <c r="J37" s="29">
        <v>24656992</v>
      </c>
      <c r="K37" s="29">
        <v>-1711660.48</v>
      </c>
      <c r="L37" s="29">
        <v>24656992</v>
      </c>
      <c r="M37" s="29">
        <v>0</v>
      </c>
      <c r="N37" s="29">
        <v>24656992</v>
      </c>
      <c r="O37" s="29">
        <v>0</v>
      </c>
      <c r="P37" s="29">
        <v>24656992</v>
      </c>
      <c r="Q37" s="30">
        <f t="shared" si="2"/>
        <v>0.16846541261912046</v>
      </c>
      <c r="R37" s="31">
        <f t="shared" si="3"/>
        <v>0.16846541261912046</v>
      </c>
    </row>
    <row r="38" spans="1:18" s="41" customFormat="1" ht="27.75" customHeight="1" x14ac:dyDescent="0.25">
      <c r="A38" s="15">
        <v>1</v>
      </c>
      <c r="B38" s="16">
        <v>0</v>
      </c>
      <c r="C38" s="16">
        <v>5</v>
      </c>
      <c r="D38" s="17"/>
      <c r="E38" s="17"/>
      <c r="F38" s="17"/>
      <c r="G38" s="54" t="s">
        <v>73</v>
      </c>
      <c r="H38" s="38">
        <f t="shared" ref="H38:P38" si="13">H39+H44+H47+H48</f>
        <v>5212950000</v>
      </c>
      <c r="I38" s="38">
        <f t="shared" si="13"/>
        <v>-19429800</v>
      </c>
      <c r="J38" s="38">
        <f t="shared" si="13"/>
        <v>4209393822</v>
      </c>
      <c r="K38" s="38">
        <f t="shared" si="13"/>
        <v>386476620</v>
      </c>
      <c r="L38" s="38">
        <f t="shared" si="13"/>
        <v>4209393822</v>
      </c>
      <c r="M38" s="38">
        <f t="shared" si="13"/>
        <v>413117465</v>
      </c>
      <c r="N38" s="38">
        <f t="shared" si="13"/>
        <v>4209393822</v>
      </c>
      <c r="O38" s="38">
        <f t="shared" si="13"/>
        <v>413117465</v>
      </c>
      <c r="P38" s="38">
        <f t="shared" si="13"/>
        <v>4209393822</v>
      </c>
      <c r="Q38" s="43">
        <f t="shared" si="2"/>
        <v>0.80748785658792044</v>
      </c>
      <c r="R38" s="44">
        <f t="shared" si="3"/>
        <v>0.80748785658792044</v>
      </c>
    </row>
    <row r="39" spans="1:18" s="22" customFormat="1" ht="14.25" x14ac:dyDescent="0.2">
      <c r="A39" s="15">
        <v>1</v>
      </c>
      <c r="B39" s="16">
        <v>0</v>
      </c>
      <c r="C39" s="16">
        <v>5</v>
      </c>
      <c r="D39" s="33">
        <v>1</v>
      </c>
      <c r="E39" s="17"/>
      <c r="F39" s="17"/>
      <c r="G39" s="23" t="s">
        <v>74</v>
      </c>
      <c r="H39" s="19">
        <f t="shared" ref="H39:O39" si="14">SUM(H40:H43)</f>
        <v>3083060854</v>
      </c>
      <c r="I39" s="19">
        <f t="shared" si="14"/>
        <v>-10967256</v>
      </c>
      <c r="J39" s="19">
        <f t="shared" si="14"/>
        <v>2361569353</v>
      </c>
      <c r="K39" s="19">
        <f t="shared" si="14"/>
        <v>180486964</v>
      </c>
      <c r="L39" s="19">
        <f t="shared" si="14"/>
        <v>2361569353</v>
      </c>
      <c r="M39" s="19">
        <f t="shared" si="14"/>
        <v>196587876</v>
      </c>
      <c r="N39" s="19">
        <f t="shared" si="14"/>
        <v>2361569353</v>
      </c>
      <c r="O39" s="19">
        <f t="shared" si="14"/>
        <v>196587876</v>
      </c>
      <c r="P39" s="19">
        <f t="shared" ref="P39" si="15">SUM(P40:P43)</f>
        <v>2361569353</v>
      </c>
      <c r="Q39" s="34">
        <f t="shared" si="2"/>
        <v>0.76598207587633949</v>
      </c>
      <c r="R39" s="35">
        <f t="shared" si="3"/>
        <v>0.76598207587633949</v>
      </c>
    </row>
    <row r="40" spans="1:18" s="32" customFormat="1" ht="14.25" hidden="1" x14ac:dyDescent="0.2">
      <c r="A40" s="24">
        <v>1</v>
      </c>
      <c r="B40" s="25">
        <v>0</v>
      </c>
      <c r="C40" s="25">
        <v>5</v>
      </c>
      <c r="D40" s="26">
        <v>1</v>
      </c>
      <c r="E40" s="26">
        <v>1</v>
      </c>
      <c r="F40" s="26">
        <v>20</v>
      </c>
      <c r="G40" s="28" t="s">
        <v>75</v>
      </c>
      <c r="H40" s="29">
        <v>550124558</v>
      </c>
      <c r="I40" s="29">
        <v>25247307</v>
      </c>
      <c r="J40" s="29">
        <v>442241721</v>
      </c>
      <c r="K40" s="29">
        <v>35799125</v>
      </c>
      <c r="L40" s="29">
        <v>442241721</v>
      </c>
      <c r="M40" s="29">
        <v>38591952</v>
      </c>
      <c r="N40" s="29">
        <v>442241721</v>
      </c>
      <c r="O40" s="29">
        <v>38591952</v>
      </c>
      <c r="P40" s="29">
        <v>442241721</v>
      </c>
      <c r="Q40" s="30">
        <f t="shared" si="2"/>
        <v>0.80389379926572924</v>
      </c>
      <c r="R40" s="31">
        <f t="shared" si="3"/>
        <v>0.80389379926572924</v>
      </c>
    </row>
    <row r="41" spans="1:18" s="32" customFormat="1" ht="14.25" hidden="1" x14ac:dyDescent="0.2">
      <c r="A41" s="24">
        <v>1</v>
      </c>
      <c r="B41" s="25">
        <v>0</v>
      </c>
      <c r="C41" s="25">
        <v>5</v>
      </c>
      <c r="D41" s="26">
        <v>1</v>
      </c>
      <c r="E41" s="26">
        <v>3</v>
      </c>
      <c r="F41" s="26">
        <v>20</v>
      </c>
      <c r="G41" s="28" t="s">
        <v>76</v>
      </c>
      <c r="H41" s="29">
        <v>1285108357</v>
      </c>
      <c r="I41" s="29">
        <v>-91218230</v>
      </c>
      <c r="J41" s="29">
        <v>882893904</v>
      </c>
      <c r="K41" s="29">
        <v>66868964</v>
      </c>
      <c r="L41" s="29">
        <v>882893904</v>
      </c>
      <c r="M41" s="29">
        <v>73926855</v>
      </c>
      <c r="N41" s="29">
        <v>882893904</v>
      </c>
      <c r="O41" s="29">
        <v>73926855</v>
      </c>
      <c r="P41" s="29">
        <v>882893904</v>
      </c>
      <c r="Q41" s="30">
        <f t="shared" si="2"/>
        <v>0.68701903554736587</v>
      </c>
      <c r="R41" s="31">
        <f t="shared" si="3"/>
        <v>0.68701903554736587</v>
      </c>
    </row>
    <row r="42" spans="1:18" s="32" customFormat="1" ht="11.25" hidden="1" customHeight="1" x14ac:dyDescent="0.2">
      <c r="A42" s="24">
        <v>1</v>
      </c>
      <c r="B42" s="25">
        <v>0</v>
      </c>
      <c r="C42" s="25">
        <v>5</v>
      </c>
      <c r="D42" s="26">
        <v>1</v>
      </c>
      <c r="E42" s="26">
        <v>4</v>
      </c>
      <c r="F42" s="26">
        <v>20</v>
      </c>
      <c r="G42" s="28" t="s">
        <v>77</v>
      </c>
      <c r="H42" s="29">
        <v>1007223395</v>
      </c>
      <c r="I42" s="29">
        <v>65654137</v>
      </c>
      <c r="J42" s="29">
        <v>864705954</v>
      </c>
      <c r="K42" s="29">
        <v>65654137</v>
      </c>
      <c r="L42" s="29">
        <v>864705954</v>
      </c>
      <c r="M42" s="29">
        <v>70610047</v>
      </c>
      <c r="N42" s="29">
        <v>864705954</v>
      </c>
      <c r="O42" s="29">
        <v>70610047</v>
      </c>
      <c r="P42" s="29">
        <v>864705954</v>
      </c>
      <c r="Q42" s="30">
        <f t="shared" si="2"/>
        <v>0.85850463590552317</v>
      </c>
      <c r="R42" s="31">
        <f t="shared" si="3"/>
        <v>0.85850463590552317</v>
      </c>
    </row>
    <row r="43" spans="1:18" s="32" customFormat="1" ht="14.25" hidden="1" x14ac:dyDescent="0.2">
      <c r="A43" s="24">
        <v>1</v>
      </c>
      <c r="B43" s="25">
        <v>0</v>
      </c>
      <c r="C43" s="25">
        <v>5</v>
      </c>
      <c r="D43" s="26">
        <v>1</v>
      </c>
      <c r="E43" s="26">
        <v>5</v>
      </c>
      <c r="F43" s="26">
        <v>20</v>
      </c>
      <c r="G43" s="28" t="s">
        <v>78</v>
      </c>
      <c r="H43" s="29">
        <v>240604544</v>
      </c>
      <c r="I43" s="29">
        <v>-10650470</v>
      </c>
      <c r="J43" s="29">
        <v>171727774</v>
      </c>
      <c r="K43" s="29">
        <v>12164738</v>
      </c>
      <c r="L43" s="29">
        <v>171727774</v>
      </c>
      <c r="M43" s="29">
        <v>13459022</v>
      </c>
      <c r="N43" s="29">
        <v>171727774</v>
      </c>
      <c r="O43" s="29">
        <v>13459022</v>
      </c>
      <c r="P43" s="29">
        <v>171727774</v>
      </c>
      <c r="Q43" s="30">
        <f t="shared" si="2"/>
        <v>0.71373454193782804</v>
      </c>
      <c r="R43" s="31">
        <f t="shared" si="3"/>
        <v>0.71373454193782804</v>
      </c>
    </row>
    <row r="44" spans="1:18" s="22" customFormat="1" ht="14.25" x14ac:dyDescent="0.2">
      <c r="A44" s="15">
        <v>1</v>
      </c>
      <c r="B44" s="16">
        <v>0</v>
      </c>
      <c r="C44" s="16">
        <v>5</v>
      </c>
      <c r="D44" s="33">
        <v>2</v>
      </c>
      <c r="E44" s="17"/>
      <c r="F44" s="17"/>
      <c r="G44" s="23" t="s">
        <v>79</v>
      </c>
      <c r="H44" s="19">
        <f>+H45+H46</f>
        <v>1434959351</v>
      </c>
      <c r="I44" s="19">
        <f t="shared" ref="I44:P44" si="16">+I45+I46</f>
        <v>-2435507</v>
      </c>
      <c r="J44" s="19">
        <f t="shared" si="16"/>
        <v>1295034721</v>
      </c>
      <c r="K44" s="19">
        <f t="shared" si="16"/>
        <v>161300046</v>
      </c>
      <c r="L44" s="19">
        <f t="shared" si="16"/>
        <v>1295034721</v>
      </c>
      <c r="M44" s="19">
        <f t="shared" si="16"/>
        <v>168290702</v>
      </c>
      <c r="N44" s="19">
        <f t="shared" si="16"/>
        <v>1295034721</v>
      </c>
      <c r="O44" s="19">
        <f t="shared" si="16"/>
        <v>168290702</v>
      </c>
      <c r="P44" s="19">
        <f t="shared" si="16"/>
        <v>1295034721</v>
      </c>
      <c r="Q44" s="34">
        <f t="shared" si="2"/>
        <v>0.90248878485478434</v>
      </c>
      <c r="R44" s="35">
        <f t="shared" si="3"/>
        <v>0.90248878485478434</v>
      </c>
    </row>
    <row r="45" spans="1:18" s="32" customFormat="1" ht="14.25" hidden="1" x14ac:dyDescent="0.2">
      <c r="A45" s="24">
        <v>1</v>
      </c>
      <c r="B45" s="25">
        <v>0</v>
      </c>
      <c r="C45" s="25">
        <v>5</v>
      </c>
      <c r="D45" s="26">
        <v>2</v>
      </c>
      <c r="E45" s="26">
        <v>2</v>
      </c>
      <c r="F45" s="26">
        <v>20</v>
      </c>
      <c r="G45" s="28" t="s">
        <v>80</v>
      </c>
      <c r="H45" s="29">
        <v>1100501351</v>
      </c>
      <c r="I45" s="29">
        <v>-24020173</v>
      </c>
      <c r="J45" s="29">
        <v>1024969731</v>
      </c>
      <c r="K45" s="29">
        <v>139715380</v>
      </c>
      <c r="L45" s="29">
        <v>1024969731</v>
      </c>
      <c r="M45" s="29">
        <v>146242485</v>
      </c>
      <c r="N45" s="29">
        <v>1024969731</v>
      </c>
      <c r="O45" s="29">
        <v>146242485</v>
      </c>
      <c r="P45" s="29">
        <v>1024969731</v>
      </c>
      <c r="Q45" s="30">
        <f t="shared" si="2"/>
        <v>0.93136617239827446</v>
      </c>
      <c r="R45" s="31">
        <f t="shared" si="3"/>
        <v>0.93136617239827446</v>
      </c>
    </row>
    <row r="46" spans="1:18" s="32" customFormat="1" ht="14.25" hidden="1" x14ac:dyDescent="0.2">
      <c r="A46" s="24">
        <v>1</v>
      </c>
      <c r="B46" s="25">
        <v>0</v>
      </c>
      <c r="C46" s="25">
        <v>5</v>
      </c>
      <c r="D46" s="26">
        <v>2</v>
      </c>
      <c r="E46" s="26">
        <v>3</v>
      </c>
      <c r="F46" s="26">
        <v>20</v>
      </c>
      <c r="G46" s="28" t="s">
        <v>81</v>
      </c>
      <c r="H46" s="29">
        <v>334458000</v>
      </c>
      <c r="I46" s="29">
        <v>21584666</v>
      </c>
      <c r="J46" s="29">
        <v>270064990</v>
      </c>
      <c r="K46" s="29">
        <v>21584666</v>
      </c>
      <c r="L46" s="29">
        <v>270064990</v>
      </c>
      <c r="M46" s="29">
        <v>22048217</v>
      </c>
      <c r="N46" s="29">
        <v>270064990</v>
      </c>
      <c r="O46" s="29">
        <v>22048217</v>
      </c>
      <c r="P46" s="29">
        <v>270064990</v>
      </c>
      <c r="Q46" s="30">
        <f t="shared" si="2"/>
        <v>0.80747056431599784</v>
      </c>
      <c r="R46" s="31">
        <f t="shared" si="3"/>
        <v>0.80747056431599784</v>
      </c>
    </row>
    <row r="47" spans="1:18" s="22" customFormat="1" ht="14.25" x14ac:dyDescent="0.2">
      <c r="A47" s="15">
        <v>1</v>
      </c>
      <c r="B47" s="16">
        <v>0</v>
      </c>
      <c r="C47" s="16">
        <v>5</v>
      </c>
      <c r="D47" s="33">
        <v>6</v>
      </c>
      <c r="E47" s="17"/>
      <c r="F47" s="33">
        <v>20</v>
      </c>
      <c r="G47" s="23" t="s">
        <v>82</v>
      </c>
      <c r="H47" s="19">
        <v>416957174</v>
      </c>
      <c r="I47" s="19">
        <v>-16444647</v>
      </c>
      <c r="J47" s="19">
        <v>331668891</v>
      </c>
      <c r="K47" s="19">
        <v>26813134</v>
      </c>
      <c r="L47" s="19">
        <v>331668891</v>
      </c>
      <c r="M47" s="19">
        <v>28942710</v>
      </c>
      <c r="N47" s="19">
        <v>331668891</v>
      </c>
      <c r="O47" s="19">
        <v>28942710</v>
      </c>
      <c r="P47" s="19">
        <v>331668891</v>
      </c>
      <c r="Q47" s="55">
        <f t="shared" si="2"/>
        <v>0.79545073614682549</v>
      </c>
      <c r="R47" s="21">
        <f t="shared" si="3"/>
        <v>0.79545073614682549</v>
      </c>
    </row>
    <row r="48" spans="1:18" s="22" customFormat="1" ht="14.25" x14ac:dyDescent="0.2">
      <c r="A48" s="15">
        <v>1</v>
      </c>
      <c r="B48" s="16">
        <v>0</v>
      </c>
      <c r="C48" s="16">
        <v>5</v>
      </c>
      <c r="D48" s="33">
        <v>7</v>
      </c>
      <c r="E48" s="17"/>
      <c r="F48" s="33">
        <v>20</v>
      </c>
      <c r="G48" s="23" t="s">
        <v>83</v>
      </c>
      <c r="H48" s="19">
        <v>277972621</v>
      </c>
      <c r="I48" s="19">
        <v>10417610</v>
      </c>
      <c r="J48" s="19">
        <v>221120857</v>
      </c>
      <c r="K48" s="19">
        <v>17876476</v>
      </c>
      <c r="L48" s="19">
        <v>221120857</v>
      </c>
      <c r="M48" s="19">
        <v>19296177</v>
      </c>
      <c r="N48" s="19">
        <v>221120857</v>
      </c>
      <c r="O48" s="19">
        <v>19296177</v>
      </c>
      <c r="P48" s="19">
        <v>221120857</v>
      </c>
      <c r="Q48" s="55">
        <f t="shared" si="2"/>
        <v>0.79547710923659631</v>
      </c>
      <c r="R48" s="21">
        <f t="shared" si="3"/>
        <v>0.79547710923659631</v>
      </c>
    </row>
    <row r="49" spans="1:18" s="22" customFormat="1" ht="14.25" x14ac:dyDescent="0.2">
      <c r="A49" s="15">
        <v>2</v>
      </c>
      <c r="B49" s="16"/>
      <c r="C49" s="16"/>
      <c r="D49" s="17"/>
      <c r="E49" s="17"/>
      <c r="F49" s="17"/>
      <c r="G49" s="23" t="s">
        <v>21</v>
      </c>
      <c r="H49" s="19">
        <f>H50+H58</f>
        <v>9654000000</v>
      </c>
      <c r="I49" s="19">
        <f t="shared" ref="I49:P49" si="17">I50+I58</f>
        <v>-574853566.25</v>
      </c>
      <c r="J49" s="19">
        <f t="shared" si="17"/>
        <v>7702518349.6500006</v>
      </c>
      <c r="K49" s="19">
        <f t="shared" si="17"/>
        <v>-389347046.65000004</v>
      </c>
      <c r="L49" s="19">
        <f t="shared" si="17"/>
        <v>7702518349.6500006</v>
      </c>
      <c r="M49" s="19">
        <f t="shared" si="17"/>
        <v>2331654617.5</v>
      </c>
      <c r="N49" s="19">
        <f t="shared" si="17"/>
        <v>7435498013.6900005</v>
      </c>
      <c r="O49" s="19">
        <f t="shared" si="17"/>
        <v>1839783751.04</v>
      </c>
      <c r="P49" s="19">
        <f t="shared" si="17"/>
        <v>6925837241.2299995</v>
      </c>
      <c r="Q49" s="56">
        <f t="shared" si="2"/>
        <v>0.79785771179303921</v>
      </c>
      <c r="R49" s="35">
        <f t="shared" si="3"/>
        <v>0.77019867554278021</v>
      </c>
    </row>
    <row r="50" spans="1:18" s="22" customFormat="1" ht="14.25" x14ac:dyDescent="0.2">
      <c r="A50" s="15">
        <v>2</v>
      </c>
      <c r="B50" s="16">
        <v>0</v>
      </c>
      <c r="C50" s="16">
        <v>3</v>
      </c>
      <c r="D50" s="17"/>
      <c r="E50" s="17"/>
      <c r="F50" s="17"/>
      <c r="G50" s="23" t="s">
        <v>84</v>
      </c>
      <c r="H50" s="19">
        <f>+H51+H56</f>
        <v>833000000</v>
      </c>
      <c r="I50" s="19">
        <f t="shared" ref="I50:P50" si="18">+I51+I56</f>
        <v>-6998002</v>
      </c>
      <c r="J50" s="19">
        <f t="shared" si="18"/>
        <v>283605144</v>
      </c>
      <c r="K50" s="19">
        <f t="shared" si="18"/>
        <v>-6998002</v>
      </c>
      <c r="L50" s="19">
        <f t="shared" si="18"/>
        <v>283605144</v>
      </c>
      <c r="M50" s="19">
        <f t="shared" si="18"/>
        <v>1235553</v>
      </c>
      <c r="N50" s="19">
        <f t="shared" si="18"/>
        <v>283605144</v>
      </c>
      <c r="O50" s="19">
        <f t="shared" si="18"/>
        <v>1235553</v>
      </c>
      <c r="P50" s="19">
        <f t="shared" si="18"/>
        <v>283605144</v>
      </c>
      <c r="Q50" s="56">
        <f t="shared" si="2"/>
        <v>0.34046235774309724</v>
      </c>
      <c r="R50" s="35">
        <f t="shared" si="3"/>
        <v>0.34046235774309724</v>
      </c>
    </row>
    <row r="51" spans="1:18" s="22" customFormat="1" ht="14.25" x14ac:dyDescent="0.2">
      <c r="A51" s="15">
        <v>2</v>
      </c>
      <c r="B51" s="16">
        <v>0</v>
      </c>
      <c r="C51" s="16">
        <v>3</v>
      </c>
      <c r="D51" s="33">
        <v>50</v>
      </c>
      <c r="E51" s="17"/>
      <c r="F51" s="17"/>
      <c r="G51" s="23" t="s">
        <v>85</v>
      </c>
      <c r="H51" s="19">
        <f t="shared" ref="H51:P51" si="19">SUM(H52:H55)</f>
        <v>752660000</v>
      </c>
      <c r="I51" s="19">
        <f t="shared" si="19"/>
        <v>-6355282</v>
      </c>
      <c r="J51" s="19">
        <f t="shared" si="19"/>
        <v>283605144</v>
      </c>
      <c r="K51" s="19">
        <f t="shared" si="19"/>
        <v>-6355282</v>
      </c>
      <c r="L51" s="19">
        <f t="shared" si="19"/>
        <v>283605144</v>
      </c>
      <c r="M51" s="19">
        <f t="shared" si="19"/>
        <v>1235553</v>
      </c>
      <c r="N51" s="19">
        <f t="shared" si="19"/>
        <v>283605144</v>
      </c>
      <c r="O51" s="19">
        <f t="shared" si="19"/>
        <v>1235553</v>
      </c>
      <c r="P51" s="19">
        <f t="shared" si="19"/>
        <v>283605144</v>
      </c>
      <c r="Q51" s="56">
        <f t="shared" si="2"/>
        <v>0.37680379454202428</v>
      </c>
      <c r="R51" s="35">
        <f t="shared" si="3"/>
        <v>0.37680379454202428</v>
      </c>
    </row>
    <row r="52" spans="1:18" s="32" customFormat="1" ht="14.25" hidden="1" x14ac:dyDescent="0.2">
      <c r="A52" s="24">
        <v>2</v>
      </c>
      <c r="B52" s="25">
        <v>0</v>
      </c>
      <c r="C52" s="25">
        <v>3</v>
      </c>
      <c r="D52" s="26">
        <v>50</v>
      </c>
      <c r="E52" s="26">
        <v>2</v>
      </c>
      <c r="F52" s="26">
        <v>20</v>
      </c>
      <c r="G52" s="28" t="s">
        <v>86</v>
      </c>
      <c r="H52" s="29">
        <v>12861021</v>
      </c>
      <c r="I52" s="29">
        <v>-3998108</v>
      </c>
      <c r="J52" s="29">
        <v>195780</v>
      </c>
      <c r="K52" s="29">
        <v>-3998108</v>
      </c>
      <c r="L52" s="29">
        <v>195780</v>
      </c>
      <c r="M52" s="29">
        <v>0</v>
      </c>
      <c r="N52" s="29">
        <v>195780</v>
      </c>
      <c r="O52" s="29">
        <v>0</v>
      </c>
      <c r="P52" s="29">
        <v>195780</v>
      </c>
      <c r="Q52" s="30">
        <f t="shared" si="2"/>
        <v>1.5222741647027868E-2</v>
      </c>
      <c r="R52" s="31">
        <f t="shared" si="3"/>
        <v>1.5222741647027868E-2</v>
      </c>
    </row>
    <row r="53" spans="1:18" s="32" customFormat="1" ht="14.25" hidden="1" x14ac:dyDescent="0.2">
      <c r="A53" s="24">
        <v>2</v>
      </c>
      <c r="B53" s="25">
        <v>0</v>
      </c>
      <c r="C53" s="25">
        <v>3</v>
      </c>
      <c r="D53" s="26">
        <v>50</v>
      </c>
      <c r="E53" s="26">
        <v>3</v>
      </c>
      <c r="F53" s="26">
        <v>20</v>
      </c>
      <c r="G53" s="28" t="s">
        <v>87</v>
      </c>
      <c r="H53" s="29">
        <v>500000000</v>
      </c>
      <c r="I53" s="29">
        <v>-3331330</v>
      </c>
      <c r="J53" s="29">
        <v>167836267</v>
      </c>
      <c r="K53" s="29">
        <v>-3331330</v>
      </c>
      <c r="L53" s="29">
        <v>167836267</v>
      </c>
      <c r="M53" s="29">
        <v>0</v>
      </c>
      <c r="N53" s="29">
        <v>167836267</v>
      </c>
      <c r="O53" s="29">
        <v>0</v>
      </c>
      <c r="P53" s="29">
        <v>167836267</v>
      </c>
      <c r="Q53" s="30">
        <f t="shared" si="2"/>
        <v>0.33567253400000002</v>
      </c>
      <c r="R53" s="31">
        <f t="shared" si="3"/>
        <v>0.33567253400000002</v>
      </c>
    </row>
    <row r="54" spans="1:18" s="32" customFormat="1" ht="14.25" hidden="1" x14ac:dyDescent="0.2">
      <c r="A54" s="24">
        <v>2</v>
      </c>
      <c r="B54" s="25">
        <v>0</v>
      </c>
      <c r="C54" s="25">
        <v>3</v>
      </c>
      <c r="D54" s="26">
        <v>50</v>
      </c>
      <c r="E54" s="26">
        <v>8</v>
      </c>
      <c r="F54" s="26">
        <v>20</v>
      </c>
      <c r="G54" s="28" t="s">
        <v>88</v>
      </c>
      <c r="H54" s="29">
        <v>10000000</v>
      </c>
      <c r="I54" s="29">
        <v>-219395</v>
      </c>
      <c r="J54" s="29">
        <v>326054</v>
      </c>
      <c r="K54" s="29">
        <v>-219395</v>
      </c>
      <c r="L54" s="29">
        <v>326054</v>
      </c>
      <c r="M54" s="29">
        <v>-156196</v>
      </c>
      <c r="N54" s="29">
        <v>326054</v>
      </c>
      <c r="O54" s="29">
        <v>-156196</v>
      </c>
      <c r="P54" s="29">
        <v>326054</v>
      </c>
      <c r="Q54" s="30">
        <f t="shared" si="2"/>
        <v>3.26054E-2</v>
      </c>
      <c r="R54" s="31">
        <f t="shared" si="3"/>
        <v>3.26054E-2</v>
      </c>
    </row>
    <row r="55" spans="1:18" s="32" customFormat="1" ht="14.25" hidden="1" x14ac:dyDescent="0.2">
      <c r="A55" s="24">
        <v>2</v>
      </c>
      <c r="B55" s="25">
        <v>0</v>
      </c>
      <c r="C55" s="25">
        <v>3</v>
      </c>
      <c r="D55" s="26">
        <v>50</v>
      </c>
      <c r="E55" s="26">
        <v>90</v>
      </c>
      <c r="F55" s="26">
        <v>20</v>
      </c>
      <c r="G55" s="28" t="s">
        <v>89</v>
      </c>
      <c r="H55" s="29">
        <v>229798979</v>
      </c>
      <c r="I55" s="29">
        <v>1193551</v>
      </c>
      <c r="J55" s="29">
        <v>115247043</v>
      </c>
      <c r="K55" s="29">
        <v>1193551</v>
      </c>
      <c r="L55" s="29">
        <v>115247043</v>
      </c>
      <c r="M55" s="29">
        <v>1391749</v>
      </c>
      <c r="N55" s="29">
        <v>115247043</v>
      </c>
      <c r="O55" s="29">
        <v>1391749</v>
      </c>
      <c r="P55" s="29">
        <v>115247043</v>
      </c>
      <c r="Q55" s="30">
        <f t="shared" si="2"/>
        <v>0.50151242403909901</v>
      </c>
      <c r="R55" s="31">
        <f t="shared" si="3"/>
        <v>0.50151242403909901</v>
      </c>
    </row>
    <row r="56" spans="1:18" s="22" customFormat="1" ht="14.25" x14ac:dyDescent="0.2">
      <c r="A56" s="15">
        <v>2</v>
      </c>
      <c r="B56" s="16">
        <v>0</v>
      </c>
      <c r="C56" s="16">
        <v>3</v>
      </c>
      <c r="D56" s="33">
        <v>51</v>
      </c>
      <c r="E56" s="17"/>
      <c r="F56" s="17"/>
      <c r="G56" s="23" t="s">
        <v>90</v>
      </c>
      <c r="H56" s="19">
        <f>+H57</f>
        <v>80340000</v>
      </c>
      <c r="I56" s="19">
        <f t="shared" ref="I56:P56" si="20">+I57</f>
        <v>-642720</v>
      </c>
      <c r="J56" s="19">
        <f t="shared" si="20"/>
        <v>0</v>
      </c>
      <c r="K56" s="19">
        <f t="shared" si="20"/>
        <v>-642720</v>
      </c>
      <c r="L56" s="19">
        <f t="shared" si="20"/>
        <v>0</v>
      </c>
      <c r="M56" s="19">
        <f t="shared" si="20"/>
        <v>0</v>
      </c>
      <c r="N56" s="19">
        <f t="shared" si="20"/>
        <v>0</v>
      </c>
      <c r="O56" s="19">
        <f t="shared" si="20"/>
        <v>0</v>
      </c>
      <c r="P56" s="19">
        <f t="shared" si="20"/>
        <v>0</v>
      </c>
      <c r="Q56" s="56">
        <f t="shared" si="2"/>
        <v>0</v>
      </c>
      <c r="R56" s="35">
        <f t="shared" si="3"/>
        <v>0</v>
      </c>
    </row>
    <row r="57" spans="1:18" s="32" customFormat="1" ht="14.25" hidden="1" x14ac:dyDescent="0.2">
      <c r="A57" s="24">
        <v>2</v>
      </c>
      <c r="B57" s="25">
        <v>0</v>
      </c>
      <c r="C57" s="25">
        <v>3</v>
      </c>
      <c r="D57" s="26">
        <v>51</v>
      </c>
      <c r="E57" s="26">
        <v>1</v>
      </c>
      <c r="F57" s="26">
        <v>20</v>
      </c>
      <c r="G57" s="28" t="s">
        <v>91</v>
      </c>
      <c r="H57" s="29">
        <v>80340000</v>
      </c>
      <c r="I57" s="29">
        <v>-642720</v>
      </c>
      <c r="J57" s="29">
        <v>0</v>
      </c>
      <c r="K57" s="29">
        <v>-642720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30">
        <f t="shared" si="2"/>
        <v>0</v>
      </c>
      <c r="R57" s="31">
        <f t="shared" si="3"/>
        <v>0</v>
      </c>
    </row>
    <row r="58" spans="1:18" s="22" customFormat="1" ht="14.25" x14ac:dyDescent="0.2">
      <c r="A58" s="15">
        <v>2</v>
      </c>
      <c r="B58" s="16">
        <v>0</v>
      </c>
      <c r="C58" s="16">
        <v>4</v>
      </c>
      <c r="D58" s="17"/>
      <c r="E58" s="17"/>
      <c r="F58" s="17"/>
      <c r="G58" s="23" t="s">
        <v>92</v>
      </c>
      <c r="H58" s="19">
        <f>H59+H62+H64+H70+H79+H85+H88+H94+H97+H100+H106+H111+H112+H103+H102</f>
        <v>8821000000</v>
      </c>
      <c r="I58" s="19">
        <f t="shared" ref="I58:P58" si="21">I59+I62+I64+I70+I79+I85+I88+I94+I97+I100+I106+I111+I112+I103+I102</f>
        <v>-567855564.25</v>
      </c>
      <c r="J58" s="19">
        <f t="shared" si="21"/>
        <v>7418913205.6500006</v>
      </c>
      <c r="K58" s="19">
        <f t="shared" si="21"/>
        <v>-382349044.65000004</v>
      </c>
      <c r="L58" s="19">
        <f t="shared" si="21"/>
        <v>7418913205.6500006</v>
      </c>
      <c r="M58" s="19">
        <f t="shared" si="21"/>
        <v>2330419064.5</v>
      </c>
      <c r="N58" s="19">
        <f t="shared" si="21"/>
        <v>7151892869.6900005</v>
      </c>
      <c r="O58" s="19">
        <f t="shared" si="21"/>
        <v>1838548198.04</v>
      </c>
      <c r="P58" s="19">
        <f t="shared" si="21"/>
        <v>6642232097.2299995</v>
      </c>
      <c r="Q58" s="56">
        <f t="shared" si="2"/>
        <v>0.84105126466953861</v>
      </c>
      <c r="R58" s="35">
        <f t="shared" si="3"/>
        <v>0.81078028224577714</v>
      </c>
    </row>
    <row r="59" spans="1:18" s="22" customFormat="1" ht="14.25" x14ac:dyDescent="0.2">
      <c r="A59" s="15">
        <v>2</v>
      </c>
      <c r="B59" s="16">
        <v>0</v>
      </c>
      <c r="C59" s="16">
        <v>4</v>
      </c>
      <c r="D59" s="33">
        <v>1</v>
      </c>
      <c r="E59" s="17"/>
      <c r="F59" s="17"/>
      <c r="G59" s="23" t="s">
        <v>93</v>
      </c>
      <c r="H59" s="19">
        <f>SUM(H60:H61)</f>
        <v>606090333</v>
      </c>
      <c r="I59" s="19">
        <f t="shared" ref="I59:P59" si="22">SUM(I60:I61)</f>
        <v>-7121408</v>
      </c>
      <c r="J59" s="19">
        <f t="shared" si="22"/>
        <v>551428611</v>
      </c>
      <c r="K59" s="19">
        <f t="shared" si="22"/>
        <v>-2074568</v>
      </c>
      <c r="L59" s="19">
        <f t="shared" si="22"/>
        <v>551428611</v>
      </c>
      <c r="M59" s="19">
        <f t="shared" si="22"/>
        <v>211020534</v>
      </c>
      <c r="N59" s="19">
        <f t="shared" si="22"/>
        <v>531475451</v>
      </c>
      <c r="O59" s="19">
        <f t="shared" si="22"/>
        <v>211020534</v>
      </c>
      <c r="P59" s="19">
        <f t="shared" si="22"/>
        <v>531475451</v>
      </c>
      <c r="Q59" s="56">
        <f t="shared" si="2"/>
        <v>0.90981258234323303</v>
      </c>
      <c r="R59" s="35">
        <f t="shared" si="3"/>
        <v>0.87689148310504406</v>
      </c>
    </row>
    <row r="60" spans="1:18" s="32" customFormat="1" ht="14.25" hidden="1" x14ac:dyDescent="0.2">
      <c r="A60" s="24">
        <v>2</v>
      </c>
      <c r="B60" s="25">
        <v>0</v>
      </c>
      <c r="C60" s="25">
        <v>4</v>
      </c>
      <c r="D60" s="26">
        <v>1</v>
      </c>
      <c r="E60" s="26">
        <v>16</v>
      </c>
      <c r="F60" s="26">
        <v>20</v>
      </c>
      <c r="G60" s="28" t="s">
        <v>94</v>
      </c>
      <c r="H60" s="29">
        <v>270640000</v>
      </c>
      <c r="I60" s="29">
        <v>-1725966</v>
      </c>
      <c r="J60" s="29">
        <v>268914034</v>
      </c>
      <c r="K60" s="29">
        <v>-1725966</v>
      </c>
      <c r="L60" s="29">
        <v>268914034</v>
      </c>
      <c r="M60" s="29">
        <v>0</v>
      </c>
      <c r="N60" s="29">
        <v>268914034</v>
      </c>
      <c r="O60" s="29">
        <v>0</v>
      </c>
      <c r="P60" s="29">
        <v>268914034</v>
      </c>
      <c r="Q60" s="30">
        <f t="shared" si="2"/>
        <v>0.99362265001477978</v>
      </c>
      <c r="R60" s="31">
        <f t="shared" si="3"/>
        <v>0.99362265001477978</v>
      </c>
    </row>
    <row r="61" spans="1:18" s="32" customFormat="1" ht="14.25" hidden="1" x14ac:dyDescent="0.2">
      <c r="A61" s="24">
        <v>2</v>
      </c>
      <c r="B61" s="25">
        <v>0</v>
      </c>
      <c r="C61" s="25">
        <v>4</v>
      </c>
      <c r="D61" s="26">
        <v>1</v>
      </c>
      <c r="E61" s="26">
        <v>25</v>
      </c>
      <c r="F61" s="26">
        <v>20</v>
      </c>
      <c r="G61" s="28" t="s">
        <v>95</v>
      </c>
      <c r="H61" s="29">
        <v>335450333</v>
      </c>
      <c r="I61" s="29">
        <v>-5395442</v>
      </c>
      <c r="J61" s="29">
        <v>282514577</v>
      </c>
      <c r="K61" s="29">
        <v>-348602</v>
      </c>
      <c r="L61" s="29">
        <v>282514577</v>
      </c>
      <c r="M61" s="29">
        <v>211020534</v>
      </c>
      <c r="N61" s="29">
        <v>262561417</v>
      </c>
      <c r="O61" s="29">
        <v>211020534</v>
      </c>
      <c r="P61" s="29">
        <v>262561417</v>
      </c>
      <c r="Q61" s="30">
        <f t="shared" si="2"/>
        <v>0.84219495170392333</v>
      </c>
      <c r="R61" s="42">
        <f t="shared" si="3"/>
        <v>0.7827132399955018</v>
      </c>
    </row>
    <row r="62" spans="1:18" s="22" customFormat="1" ht="14.25" x14ac:dyDescent="0.2">
      <c r="A62" s="15">
        <v>2</v>
      </c>
      <c r="B62" s="16">
        <v>0</v>
      </c>
      <c r="C62" s="16">
        <v>4</v>
      </c>
      <c r="D62" s="33">
        <v>2</v>
      </c>
      <c r="E62" s="17"/>
      <c r="F62" s="17"/>
      <c r="G62" s="23" t="s">
        <v>96</v>
      </c>
      <c r="H62" s="19">
        <f>SUM(H63:H63)</f>
        <v>620000000</v>
      </c>
      <c r="I62" s="19">
        <f t="shared" ref="I62:P62" si="23">SUM(I63:I63)</f>
        <v>-751201</v>
      </c>
      <c r="J62" s="19">
        <f t="shared" si="23"/>
        <v>617027924</v>
      </c>
      <c r="K62" s="19">
        <f t="shared" si="23"/>
        <v>-751201</v>
      </c>
      <c r="L62" s="19">
        <f t="shared" si="23"/>
        <v>617027924</v>
      </c>
      <c r="M62" s="19">
        <f t="shared" si="23"/>
        <v>617027856</v>
      </c>
      <c r="N62" s="19">
        <f t="shared" si="23"/>
        <v>617027924</v>
      </c>
      <c r="O62" s="19">
        <f t="shared" si="23"/>
        <v>432414119</v>
      </c>
      <c r="P62" s="19">
        <f t="shared" si="23"/>
        <v>432414187</v>
      </c>
      <c r="Q62" s="56">
        <f t="shared" si="2"/>
        <v>0.99520632903225803</v>
      </c>
      <c r="R62" s="35">
        <f t="shared" si="3"/>
        <v>0.99520632903225803</v>
      </c>
    </row>
    <row r="63" spans="1:18" s="32" customFormat="1" ht="14.25" hidden="1" x14ac:dyDescent="0.2">
      <c r="A63" s="24">
        <v>2</v>
      </c>
      <c r="B63" s="25">
        <v>0</v>
      </c>
      <c r="C63" s="25">
        <v>4</v>
      </c>
      <c r="D63" s="26">
        <v>2</v>
      </c>
      <c r="E63" s="26">
        <v>2</v>
      </c>
      <c r="F63" s="26">
        <v>20</v>
      </c>
      <c r="G63" s="28" t="s">
        <v>97</v>
      </c>
      <c r="H63" s="29">
        <v>620000000</v>
      </c>
      <c r="I63" s="29">
        <v>-751201</v>
      </c>
      <c r="J63" s="29">
        <v>617027924</v>
      </c>
      <c r="K63" s="29">
        <v>-751201</v>
      </c>
      <c r="L63" s="29">
        <v>617027924</v>
      </c>
      <c r="M63" s="29">
        <v>617027856</v>
      </c>
      <c r="N63" s="29">
        <v>617027924</v>
      </c>
      <c r="O63" s="29">
        <v>432414119</v>
      </c>
      <c r="P63" s="29">
        <v>432414187</v>
      </c>
      <c r="Q63" s="30">
        <f t="shared" si="2"/>
        <v>0.99520632903225803</v>
      </c>
      <c r="R63" s="31">
        <f t="shared" si="3"/>
        <v>0.99520632903225803</v>
      </c>
    </row>
    <row r="64" spans="1:18" s="22" customFormat="1" ht="14.25" x14ac:dyDescent="0.2">
      <c r="A64" s="15">
        <v>2</v>
      </c>
      <c r="B64" s="16">
        <v>0</v>
      </c>
      <c r="C64" s="16">
        <v>4</v>
      </c>
      <c r="D64" s="33">
        <v>4</v>
      </c>
      <c r="E64" s="17"/>
      <c r="F64" s="17"/>
      <c r="G64" s="23" t="s">
        <v>98</v>
      </c>
      <c r="H64" s="19">
        <f>SUM(H65:H69)</f>
        <v>309378091</v>
      </c>
      <c r="I64" s="19">
        <f t="shared" ref="I64:P64" si="24">SUM(I65:I69)</f>
        <v>-2800192</v>
      </c>
      <c r="J64" s="19">
        <f t="shared" si="24"/>
        <v>277104055</v>
      </c>
      <c r="K64" s="19">
        <f t="shared" si="24"/>
        <v>-2800192</v>
      </c>
      <c r="L64" s="19">
        <f t="shared" si="24"/>
        <v>277104055</v>
      </c>
      <c r="M64" s="19">
        <f t="shared" si="24"/>
        <v>115618656</v>
      </c>
      <c r="N64" s="19">
        <f t="shared" si="24"/>
        <v>243930357</v>
      </c>
      <c r="O64" s="19">
        <f t="shared" si="24"/>
        <v>115618656</v>
      </c>
      <c r="P64" s="19">
        <f t="shared" si="24"/>
        <v>243930357</v>
      </c>
      <c r="Q64" s="56">
        <f t="shared" si="2"/>
        <v>0.89568092589982395</v>
      </c>
      <c r="R64" s="35">
        <f t="shared" si="3"/>
        <v>0.78845388246965431</v>
      </c>
    </row>
    <row r="65" spans="1:18" s="32" customFormat="1" ht="14.25" hidden="1" x14ac:dyDescent="0.2">
      <c r="A65" s="24">
        <v>2</v>
      </c>
      <c r="B65" s="25">
        <v>0</v>
      </c>
      <c r="C65" s="25">
        <v>4</v>
      </c>
      <c r="D65" s="26">
        <v>4</v>
      </c>
      <c r="E65" s="26">
        <v>1</v>
      </c>
      <c r="F65" s="26">
        <v>20</v>
      </c>
      <c r="G65" s="28" t="s">
        <v>99</v>
      </c>
      <c r="H65" s="29">
        <v>58576956</v>
      </c>
      <c r="I65" s="29">
        <v>-341152</v>
      </c>
      <c r="J65" s="29">
        <v>48248848</v>
      </c>
      <c r="K65" s="29">
        <v>-341152</v>
      </c>
      <c r="L65" s="29">
        <v>48248848</v>
      </c>
      <c r="M65" s="29">
        <v>3590450</v>
      </c>
      <c r="N65" s="29">
        <v>32129048</v>
      </c>
      <c r="O65" s="29">
        <v>3590450</v>
      </c>
      <c r="P65" s="29">
        <v>32129048</v>
      </c>
      <c r="Q65" s="30">
        <f t="shared" si="2"/>
        <v>0.82368308793649159</v>
      </c>
      <c r="R65" s="31">
        <f t="shared" si="3"/>
        <v>0.54849296026922256</v>
      </c>
    </row>
    <row r="66" spans="1:18" s="32" customFormat="1" ht="14.25" hidden="1" x14ac:dyDescent="0.2">
      <c r="A66" s="24">
        <v>2</v>
      </c>
      <c r="B66" s="25">
        <v>0</v>
      </c>
      <c r="C66" s="25">
        <v>4</v>
      </c>
      <c r="D66" s="26">
        <v>4</v>
      </c>
      <c r="E66" s="26">
        <v>15</v>
      </c>
      <c r="F66" s="26">
        <v>20</v>
      </c>
      <c r="G66" s="28" t="s">
        <v>100</v>
      </c>
      <c r="H66" s="29">
        <v>124378091</v>
      </c>
      <c r="I66" s="29">
        <v>-885212</v>
      </c>
      <c r="J66" s="29">
        <v>120534788</v>
      </c>
      <c r="K66" s="29">
        <v>-885212</v>
      </c>
      <c r="L66" s="29">
        <v>120534788</v>
      </c>
      <c r="M66" s="29">
        <v>68036408</v>
      </c>
      <c r="N66" s="29">
        <v>107431094</v>
      </c>
      <c r="O66" s="29">
        <v>68036408</v>
      </c>
      <c r="P66" s="29">
        <v>107431094</v>
      </c>
      <c r="Q66" s="30">
        <f t="shared" si="2"/>
        <v>0.96909983929565213</v>
      </c>
      <c r="R66" s="31">
        <f t="shared" si="3"/>
        <v>0.86374612390537497</v>
      </c>
    </row>
    <row r="67" spans="1:18" s="32" customFormat="1" ht="14.25" hidden="1" x14ac:dyDescent="0.2">
      <c r="A67" s="24">
        <v>2</v>
      </c>
      <c r="B67" s="25">
        <v>0</v>
      </c>
      <c r="C67" s="25">
        <v>4</v>
      </c>
      <c r="D67" s="26">
        <v>4</v>
      </c>
      <c r="E67" s="26">
        <v>17</v>
      </c>
      <c r="F67" s="26">
        <v>20</v>
      </c>
      <c r="G67" s="28" t="s">
        <v>101</v>
      </c>
      <c r="H67" s="29">
        <v>45000000</v>
      </c>
      <c r="I67" s="29">
        <v>-419626</v>
      </c>
      <c r="J67" s="29">
        <v>40260374</v>
      </c>
      <c r="K67" s="29">
        <v>-419626</v>
      </c>
      <c r="L67" s="29">
        <v>40260374</v>
      </c>
      <c r="M67" s="29">
        <v>19932762</v>
      </c>
      <c r="N67" s="29">
        <v>36310504</v>
      </c>
      <c r="O67" s="29">
        <v>19932762</v>
      </c>
      <c r="P67" s="29">
        <v>36310504</v>
      </c>
      <c r="Q67" s="30">
        <f t="shared" si="2"/>
        <v>0.89467497777777782</v>
      </c>
      <c r="R67" s="31">
        <f t="shared" si="3"/>
        <v>0.80690008888888887</v>
      </c>
    </row>
    <row r="68" spans="1:18" s="32" customFormat="1" ht="14.25" hidden="1" x14ac:dyDescent="0.2">
      <c r="A68" s="24">
        <v>2</v>
      </c>
      <c r="B68" s="25">
        <v>0</v>
      </c>
      <c r="C68" s="25">
        <v>4</v>
      </c>
      <c r="D68" s="26">
        <v>4</v>
      </c>
      <c r="E68" s="26">
        <v>18</v>
      </c>
      <c r="F68" s="26">
        <v>20</v>
      </c>
      <c r="G68" s="28" t="s">
        <v>102</v>
      </c>
      <c r="H68" s="29">
        <v>60000000</v>
      </c>
      <c r="I68" s="29">
        <v>-435879</v>
      </c>
      <c r="J68" s="29">
        <v>50244121</v>
      </c>
      <c r="K68" s="29">
        <v>-435879</v>
      </c>
      <c r="L68" s="29">
        <v>50244121</v>
      </c>
      <c r="M68" s="29">
        <v>24162323</v>
      </c>
      <c r="N68" s="29">
        <v>50243787</v>
      </c>
      <c r="O68" s="29">
        <v>24162323</v>
      </c>
      <c r="P68" s="29">
        <v>50243787</v>
      </c>
      <c r="Q68" s="30">
        <f t="shared" si="2"/>
        <v>0.83740201666666669</v>
      </c>
      <c r="R68" s="31">
        <f t="shared" si="3"/>
        <v>0.83739644999999996</v>
      </c>
    </row>
    <row r="69" spans="1:18" s="32" customFormat="1" ht="14.25" hidden="1" x14ac:dyDescent="0.2">
      <c r="A69" s="24">
        <v>2</v>
      </c>
      <c r="B69" s="25">
        <v>0</v>
      </c>
      <c r="C69" s="25">
        <v>4</v>
      </c>
      <c r="D69" s="26">
        <v>4</v>
      </c>
      <c r="E69" s="26">
        <v>23</v>
      </c>
      <c r="F69" s="26">
        <v>20</v>
      </c>
      <c r="G69" s="28" t="s">
        <v>103</v>
      </c>
      <c r="H69" s="29">
        <v>21423044</v>
      </c>
      <c r="I69" s="29">
        <v>-718323</v>
      </c>
      <c r="J69" s="29">
        <v>17815924</v>
      </c>
      <c r="K69" s="29">
        <v>-718323</v>
      </c>
      <c r="L69" s="29">
        <v>17815924</v>
      </c>
      <c r="M69" s="29">
        <v>-103287</v>
      </c>
      <c r="N69" s="29">
        <v>17815924</v>
      </c>
      <c r="O69" s="29">
        <v>-103287</v>
      </c>
      <c r="P69" s="29">
        <v>17815924</v>
      </c>
      <c r="Q69" s="30">
        <f t="shared" si="2"/>
        <v>0.83162430138312748</v>
      </c>
      <c r="R69" s="31">
        <f t="shared" si="3"/>
        <v>0.83162430138312748</v>
      </c>
    </row>
    <row r="70" spans="1:18" s="22" customFormat="1" ht="14.25" x14ac:dyDescent="0.2">
      <c r="A70" s="15">
        <v>2</v>
      </c>
      <c r="B70" s="16">
        <v>0</v>
      </c>
      <c r="C70" s="16">
        <v>4</v>
      </c>
      <c r="D70" s="33">
        <v>5</v>
      </c>
      <c r="E70" s="17"/>
      <c r="F70" s="17"/>
      <c r="G70" s="23" t="s">
        <v>104</v>
      </c>
      <c r="H70" s="19">
        <f t="shared" ref="H70:P70" si="25">SUM(H71:H78)</f>
        <v>1969555000</v>
      </c>
      <c r="I70" s="19">
        <f t="shared" si="25"/>
        <v>-220869266.39999998</v>
      </c>
      <c r="J70" s="19">
        <f t="shared" si="25"/>
        <v>1419269508</v>
      </c>
      <c r="K70" s="19">
        <f t="shared" si="25"/>
        <v>-203275345.80000001</v>
      </c>
      <c r="L70" s="19">
        <f t="shared" si="25"/>
        <v>1419269508</v>
      </c>
      <c r="M70" s="19">
        <f t="shared" si="25"/>
        <v>448138982</v>
      </c>
      <c r="N70" s="19">
        <f t="shared" si="25"/>
        <v>1351409669</v>
      </c>
      <c r="O70" s="19">
        <f t="shared" si="25"/>
        <v>339084831</v>
      </c>
      <c r="P70" s="19">
        <f t="shared" si="25"/>
        <v>1242355518</v>
      </c>
      <c r="Q70" s="56">
        <f t="shared" si="2"/>
        <v>0.72060415068378392</v>
      </c>
      <c r="R70" s="35">
        <f t="shared" si="3"/>
        <v>0.6861497490549896</v>
      </c>
    </row>
    <row r="71" spans="1:18" s="32" customFormat="1" ht="14.25" hidden="1" x14ac:dyDescent="0.2">
      <c r="A71" s="24">
        <v>2</v>
      </c>
      <c r="B71" s="25">
        <v>0</v>
      </c>
      <c r="C71" s="25">
        <v>4</v>
      </c>
      <c r="D71" s="26">
        <v>5</v>
      </c>
      <c r="E71" s="26">
        <v>1</v>
      </c>
      <c r="F71" s="26">
        <v>20</v>
      </c>
      <c r="G71" s="28" t="s">
        <v>105</v>
      </c>
      <c r="H71" s="29">
        <v>1273300000</v>
      </c>
      <c r="I71" s="29">
        <v>-196440840.94999999</v>
      </c>
      <c r="J71" s="29">
        <v>920800324</v>
      </c>
      <c r="K71" s="29">
        <v>-193173113.80000001</v>
      </c>
      <c r="L71" s="29">
        <v>920800324</v>
      </c>
      <c r="M71" s="29">
        <v>388077070</v>
      </c>
      <c r="N71" s="29">
        <v>901607809</v>
      </c>
      <c r="O71" s="29">
        <v>301035147</v>
      </c>
      <c r="P71" s="29">
        <v>814565886</v>
      </c>
      <c r="Q71" s="30">
        <f t="shared" si="2"/>
        <v>0.7231605466111678</v>
      </c>
      <c r="R71" s="31">
        <f t="shared" si="3"/>
        <v>0.70808749626953582</v>
      </c>
    </row>
    <row r="72" spans="1:18" s="32" customFormat="1" ht="14.25" hidden="1" x14ac:dyDescent="0.2">
      <c r="A72" s="24">
        <v>2</v>
      </c>
      <c r="B72" s="25">
        <v>0</v>
      </c>
      <c r="C72" s="25">
        <v>4</v>
      </c>
      <c r="D72" s="26">
        <v>5</v>
      </c>
      <c r="E72" s="26">
        <v>2</v>
      </c>
      <c r="F72" s="26">
        <v>20</v>
      </c>
      <c r="G72" s="28" t="s">
        <v>106</v>
      </c>
      <c r="H72" s="29">
        <v>240000000</v>
      </c>
      <c r="I72" s="29">
        <v>-13860239</v>
      </c>
      <c r="J72" s="29">
        <v>185959175</v>
      </c>
      <c r="K72" s="29">
        <v>-13860239</v>
      </c>
      <c r="L72" s="29">
        <v>185959175</v>
      </c>
      <c r="M72" s="29">
        <v>30843976</v>
      </c>
      <c r="N72" s="29">
        <v>173947946</v>
      </c>
      <c r="O72" s="29">
        <v>10357413</v>
      </c>
      <c r="P72" s="29">
        <v>153461383</v>
      </c>
      <c r="Q72" s="30">
        <f t="shared" si="2"/>
        <v>0.77482989583333328</v>
      </c>
      <c r="R72" s="31">
        <f t="shared" si="3"/>
        <v>0.72478310833333337</v>
      </c>
    </row>
    <row r="73" spans="1:18" s="32" customFormat="1" ht="14.25" hidden="1" x14ac:dyDescent="0.2">
      <c r="A73" s="24">
        <v>2</v>
      </c>
      <c r="B73" s="25">
        <v>0</v>
      </c>
      <c r="C73" s="25">
        <v>4</v>
      </c>
      <c r="D73" s="26">
        <v>5</v>
      </c>
      <c r="E73" s="26">
        <v>5</v>
      </c>
      <c r="F73" s="26">
        <v>20</v>
      </c>
      <c r="G73" s="28" t="s">
        <v>107</v>
      </c>
      <c r="H73" s="29">
        <v>7175000</v>
      </c>
      <c r="I73" s="29">
        <v>-25689</v>
      </c>
      <c r="J73" s="29">
        <v>173111</v>
      </c>
      <c r="K73" s="29">
        <v>-25689</v>
      </c>
      <c r="L73" s="29">
        <v>173111</v>
      </c>
      <c r="M73" s="29">
        <v>0</v>
      </c>
      <c r="N73" s="29">
        <v>173111</v>
      </c>
      <c r="O73" s="29">
        <v>0</v>
      </c>
      <c r="P73" s="29">
        <v>173111</v>
      </c>
      <c r="Q73" s="30">
        <f t="shared" si="2"/>
        <v>2.4126968641114983E-2</v>
      </c>
      <c r="R73" s="31">
        <f t="shared" si="3"/>
        <v>2.4126968641114983E-2</v>
      </c>
    </row>
    <row r="74" spans="1:18" s="32" customFormat="1" ht="14.25" hidden="1" x14ac:dyDescent="0.2">
      <c r="A74" s="24">
        <v>2</v>
      </c>
      <c r="B74" s="25">
        <v>0</v>
      </c>
      <c r="C74" s="25">
        <v>4</v>
      </c>
      <c r="D74" s="26">
        <v>5</v>
      </c>
      <c r="E74" s="26">
        <v>6</v>
      </c>
      <c r="F74" s="26">
        <v>20</v>
      </c>
      <c r="G74" s="28" t="s">
        <v>108</v>
      </c>
      <c r="H74" s="29">
        <v>23000000</v>
      </c>
      <c r="I74" s="29">
        <v>-1118947</v>
      </c>
      <c r="J74" s="29">
        <v>14064652</v>
      </c>
      <c r="K74" s="29">
        <v>-1118947</v>
      </c>
      <c r="L74" s="29">
        <v>14064652</v>
      </c>
      <c r="M74" s="29">
        <v>-828299</v>
      </c>
      <c r="N74" s="29">
        <v>7928228</v>
      </c>
      <c r="O74" s="29">
        <v>-828299</v>
      </c>
      <c r="P74" s="29">
        <v>7928228</v>
      </c>
      <c r="Q74" s="30">
        <f t="shared" si="2"/>
        <v>0.61150660869565221</v>
      </c>
      <c r="R74" s="31">
        <f t="shared" si="3"/>
        <v>0.34470556521739132</v>
      </c>
    </row>
    <row r="75" spans="1:18" s="32" customFormat="1" ht="14.25" hidden="1" x14ac:dyDescent="0.2">
      <c r="A75" s="24">
        <v>2</v>
      </c>
      <c r="B75" s="25">
        <v>0</v>
      </c>
      <c r="C75" s="25">
        <v>4</v>
      </c>
      <c r="D75" s="26">
        <v>5</v>
      </c>
      <c r="E75" s="26">
        <v>8</v>
      </c>
      <c r="F75" s="26">
        <v>20</v>
      </c>
      <c r="G75" s="28" t="s">
        <v>109</v>
      </c>
      <c r="H75" s="29">
        <v>100000000</v>
      </c>
      <c r="I75" s="29">
        <v>-1194236.73</v>
      </c>
      <c r="J75" s="29">
        <v>64442214.799999997</v>
      </c>
      <c r="K75" s="29">
        <v>2546982</v>
      </c>
      <c r="L75" s="29">
        <v>64442214.799999997</v>
      </c>
      <c r="M75" s="29">
        <v>8820782</v>
      </c>
      <c r="N75" s="29">
        <v>53676858.799999997</v>
      </c>
      <c r="O75" s="29">
        <v>7495002</v>
      </c>
      <c r="P75" s="29">
        <v>52351078.799999997</v>
      </c>
      <c r="Q75" s="30">
        <f t="shared" si="2"/>
        <v>0.64442214799999997</v>
      </c>
      <c r="R75" s="31">
        <f t="shared" si="3"/>
        <v>0.53676858799999994</v>
      </c>
    </row>
    <row r="76" spans="1:18" s="32" customFormat="1" ht="14.25" hidden="1" x14ac:dyDescent="0.2">
      <c r="A76" s="24">
        <v>2</v>
      </c>
      <c r="B76" s="25">
        <v>0</v>
      </c>
      <c r="C76" s="25">
        <v>4</v>
      </c>
      <c r="D76" s="26">
        <v>5</v>
      </c>
      <c r="E76" s="26">
        <v>9</v>
      </c>
      <c r="F76" s="26">
        <v>20</v>
      </c>
      <c r="G76" s="28" t="s">
        <v>110</v>
      </c>
      <c r="H76" s="29">
        <v>37080000</v>
      </c>
      <c r="I76" s="29">
        <v>27721.279999999999</v>
      </c>
      <c r="J76" s="29">
        <v>32691064.199999999</v>
      </c>
      <c r="K76" s="29">
        <v>676453</v>
      </c>
      <c r="L76" s="29">
        <v>32691064.199999999</v>
      </c>
      <c r="M76" s="29">
        <v>2801060</v>
      </c>
      <c r="N76" s="29">
        <v>32071812.199999999</v>
      </c>
      <c r="O76" s="29">
        <v>2601175</v>
      </c>
      <c r="P76" s="29">
        <v>31871927.199999999</v>
      </c>
      <c r="Q76" s="30">
        <f t="shared" ref="Q76:Q143" si="26">IFERROR((L76/H76),0)</f>
        <v>0.88163603559870551</v>
      </c>
      <c r="R76" s="31">
        <f t="shared" ref="R76:R143" si="27">IFERROR((N76/H76),0)</f>
        <v>0.86493560409924486</v>
      </c>
    </row>
    <row r="77" spans="1:18" s="32" customFormat="1" ht="14.25" hidden="1" x14ac:dyDescent="0.2">
      <c r="A77" s="24">
        <v>2</v>
      </c>
      <c r="B77" s="25">
        <v>0</v>
      </c>
      <c r="C77" s="25">
        <v>4</v>
      </c>
      <c r="D77" s="26">
        <v>5</v>
      </c>
      <c r="E77" s="26">
        <v>10</v>
      </c>
      <c r="F77" s="26">
        <v>20</v>
      </c>
      <c r="G77" s="28" t="s">
        <v>111</v>
      </c>
      <c r="H77" s="29">
        <v>274000000</v>
      </c>
      <c r="I77" s="29">
        <v>-7667716</v>
      </c>
      <c r="J77" s="29">
        <v>200599904</v>
      </c>
      <c r="K77" s="29">
        <v>2268527</v>
      </c>
      <c r="L77" s="29">
        <v>200599904</v>
      </c>
      <c r="M77" s="29">
        <v>18924393</v>
      </c>
      <c r="N77" s="29">
        <v>181464841</v>
      </c>
      <c r="O77" s="29">
        <v>18924393</v>
      </c>
      <c r="P77" s="29">
        <v>181464841</v>
      </c>
      <c r="Q77" s="30">
        <f t="shared" si="26"/>
        <v>0.7321164379562044</v>
      </c>
      <c r="R77" s="31">
        <f t="shared" si="27"/>
        <v>0.66228044160583943</v>
      </c>
    </row>
    <row r="78" spans="1:18" s="32" customFormat="1" ht="14.25" hidden="1" x14ac:dyDescent="0.2">
      <c r="A78" s="24">
        <v>2</v>
      </c>
      <c r="B78" s="25">
        <v>0</v>
      </c>
      <c r="C78" s="25">
        <v>4</v>
      </c>
      <c r="D78" s="26">
        <v>5</v>
      </c>
      <c r="E78" s="26">
        <v>12</v>
      </c>
      <c r="F78" s="26">
        <v>20</v>
      </c>
      <c r="G78" s="28" t="s">
        <v>112</v>
      </c>
      <c r="H78" s="29">
        <v>15000000</v>
      </c>
      <c r="I78" s="29">
        <v>-589319</v>
      </c>
      <c r="J78" s="29">
        <v>539063</v>
      </c>
      <c r="K78" s="29">
        <v>-589319</v>
      </c>
      <c r="L78" s="29">
        <v>539063</v>
      </c>
      <c r="M78" s="29">
        <v>-500000</v>
      </c>
      <c r="N78" s="29">
        <v>539063</v>
      </c>
      <c r="O78" s="29">
        <v>-500000</v>
      </c>
      <c r="P78" s="29">
        <v>539063</v>
      </c>
      <c r="Q78" s="30">
        <f t="shared" si="26"/>
        <v>3.5937533333333334E-2</v>
      </c>
      <c r="R78" s="31">
        <f t="shared" si="27"/>
        <v>3.5937533333333334E-2</v>
      </c>
    </row>
    <row r="79" spans="1:18" s="22" customFormat="1" ht="14.25" x14ac:dyDescent="0.2">
      <c r="A79" s="15">
        <v>2</v>
      </c>
      <c r="B79" s="16">
        <v>0</v>
      </c>
      <c r="C79" s="16">
        <v>4</v>
      </c>
      <c r="D79" s="33">
        <v>6</v>
      </c>
      <c r="E79" s="17"/>
      <c r="F79" s="17"/>
      <c r="G79" s="23" t="s">
        <v>113</v>
      </c>
      <c r="H79" s="19">
        <f t="shared" ref="H79:P79" si="28">SUM(H80:H84)</f>
        <v>205330000</v>
      </c>
      <c r="I79" s="19">
        <f t="shared" si="28"/>
        <v>-4208471</v>
      </c>
      <c r="J79" s="19">
        <f t="shared" si="28"/>
        <v>188594825</v>
      </c>
      <c r="K79" s="19">
        <f t="shared" si="28"/>
        <v>-4208471</v>
      </c>
      <c r="L79" s="19">
        <f t="shared" si="28"/>
        <v>188594825</v>
      </c>
      <c r="M79" s="19">
        <f t="shared" si="28"/>
        <v>28900726</v>
      </c>
      <c r="N79" s="19">
        <f t="shared" si="28"/>
        <v>112684575</v>
      </c>
      <c r="O79" s="19">
        <f t="shared" si="28"/>
        <v>28900726</v>
      </c>
      <c r="P79" s="19">
        <f t="shared" si="28"/>
        <v>112684575</v>
      </c>
      <c r="Q79" s="56">
        <f t="shared" si="26"/>
        <v>0.91849620123703302</v>
      </c>
      <c r="R79" s="35">
        <f t="shared" si="27"/>
        <v>0.54879742365947504</v>
      </c>
    </row>
    <row r="80" spans="1:18" s="32" customFormat="1" ht="14.25" hidden="1" x14ac:dyDescent="0.2">
      <c r="A80" s="24">
        <v>2</v>
      </c>
      <c r="B80" s="25">
        <v>0</v>
      </c>
      <c r="C80" s="25">
        <v>4</v>
      </c>
      <c r="D80" s="26">
        <v>6</v>
      </c>
      <c r="E80" s="26">
        <v>2</v>
      </c>
      <c r="F80" s="26">
        <v>20</v>
      </c>
      <c r="G80" s="28" t="s">
        <v>114</v>
      </c>
      <c r="H80" s="29">
        <v>186180000</v>
      </c>
      <c r="I80" s="29">
        <v>-1323534</v>
      </c>
      <c r="J80" s="29">
        <v>181285842</v>
      </c>
      <c r="K80" s="29">
        <v>-1323534</v>
      </c>
      <c r="L80" s="29">
        <v>181285842</v>
      </c>
      <c r="M80" s="29">
        <v>30117302</v>
      </c>
      <c r="N80" s="29">
        <v>105375592</v>
      </c>
      <c r="O80" s="29">
        <v>30117302</v>
      </c>
      <c r="P80" s="29">
        <v>105375592</v>
      </c>
      <c r="Q80" s="30">
        <f t="shared" si="26"/>
        <v>0.97371276184337741</v>
      </c>
      <c r="R80" s="31">
        <f t="shared" si="27"/>
        <v>0.56598771081748844</v>
      </c>
    </row>
    <row r="81" spans="1:18" s="32" customFormat="1" ht="14.25" hidden="1" x14ac:dyDescent="0.2">
      <c r="A81" s="24">
        <v>2</v>
      </c>
      <c r="B81" s="25">
        <v>0</v>
      </c>
      <c r="C81" s="25">
        <v>4</v>
      </c>
      <c r="D81" s="26">
        <v>6</v>
      </c>
      <c r="E81" s="26">
        <v>3</v>
      </c>
      <c r="F81" s="26">
        <v>20</v>
      </c>
      <c r="G81" s="28" t="s">
        <v>115</v>
      </c>
      <c r="H81" s="29">
        <v>3000000</v>
      </c>
      <c r="I81" s="29">
        <v>-1219200</v>
      </c>
      <c r="J81" s="29">
        <v>4800</v>
      </c>
      <c r="K81" s="29">
        <v>-1219200</v>
      </c>
      <c r="L81" s="29">
        <v>4800</v>
      </c>
      <c r="M81" s="29">
        <v>-1200000</v>
      </c>
      <c r="N81" s="29">
        <v>4800</v>
      </c>
      <c r="O81" s="29">
        <v>-1200000</v>
      </c>
      <c r="P81" s="29">
        <v>4800</v>
      </c>
      <c r="Q81" s="30">
        <f t="shared" si="26"/>
        <v>1.6000000000000001E-3</v>
      </c>
      <c r="R81" s="31">
        <f t="shared" si="27"/>
        <v>1.6000000000000001E-3</v>
      </c>
    </row>
    <row r="82" spans="1:18" s="32" customFormat="1" ht="14.25" hidden="1" x14ac:dyDescent="0.2">
      <c r="A82" s="24">
        <v>2</v>
      </c>
      <c r="B82" s="25">
        <v>0</v>
      </c>
      <c r="C82" s="25">
        <v>4</v>
      </c>
      <c r="D82" s="26">
        <v>6</v>
      </c>
      <c r="E82" s="26">
        <v>5</v>
      </c>
      <c r="F82" s="26">
        <v>20</v>
      </c>
      <c r="G82" s="28" t="s">
        <v>116</v>
      </c>
      <c r="H82" s="29">
        <v>2200000</v>
      </c>
      <c r="I82" s="29">
        <v>-1735108</v>
      </c>
      <c r="J82" s="29">
        <v>147812</v>
      </c>
      <c r="K82" s="29">
        <v>-1735108</v>
      </c>
      <c r="L82" s="29">
        <v>147812</v>
      </c>
      <c r="M82" s="29">
        <v>-128080</v>
      </c>
      <c r="N82" s="29">
        <v>147812</v>
      </c>
      <c r="O82" s="29">
        <v>-128080</v>
      </c>
      <c r="P82" s="29">
        <v>147812</v>
      </c>
      <c r="Q82" s="30">
        <f t="shared" si="26"/>
        <v>6.718727272727272E-2</v>
      </c>
      <c r="R82" s="31">
        <f t="shared" si="27"/>
        <v>6.718727272727272E-2</v>
      </c>
    </row>
    <row r="83" spans="1:18" s="32" customFormat="1" ht="14.25" hidden="1" x14ac:dyDescent="0.2">
      <c r="A83" s="24">
        <v>2</v>
      </c>
      <c r="B83" s="25">
        <v>0</v>
      </c>
      <c r="C83" s="25">
        <v>4</v>
      </c>
      <c r="D83" s="26">
        <v>6</v>
      </c>
      <c r="E83" s="26">
        <v>7</v>
      </c>
      <c r="F83" s="26">
        <v>20</v>
      </c>
      <c r="G83" s="28" t="s">
        <v>117</v>
      </c>
      <c r="H83" s="29">
        <v>8800000</v>
      </c>
      <c r="I83" s="29">
        <v>91571</v>
      </c>
      <c r="J83" s="29">
        <v>7156371</v>
      </c>
      <c r="K83" s="29">
        <v>91571</v>
      </c>
      <c r="L83" s="29">
        <v>7156371</v>
      </c>
      <c r="M83" s="29">
        <v>111504</v>
      </c>
      <c r="N83" s="29">
        <v>7156371</v>
      </c>
      <c r="O83" s="29">
        <v>111504</v>
      </c>
      <c r="P83" s="29">
        <v>7156371</v>
      </c>
      <c r="Q83" s="30">
        <f t="shared" si="26"/>
        <v>0.81322397727272733</v>
      </c>
      <c r="R83" s="31">
        <f t="shared" si="27"/>
        <v>0.81322397727272733</v>
      </c>
    </row>
    <row r="84" spans="1:18" s="32" customFormat="1" ht="14.25" hidden="1" x14ac:dyDescent="0.2">
      <c r="A84" s="24">
        <v>2</v>
      </c>
      <c r="B84" s="25">
        <v>0</v>
      </c>
      <c r="C84" s="25">
        <v>4</v>
      </c>
      <c r="D84" s="26">
        <v>6</v>
      </c>
      <c r="E84" s="26">
        <v>8</v>
      </c>
      <c r="F84" s="26">
        <v>20</v>
      </c>
      <c r="G84" s="28" t="s">
        <v>118</v>
      </c>
      <c r="H84" s="29">
        <v>5150000</v>
      </c>
      <c r="I84" s="29">
        <v>-22200</v>
      </c>
      <c r="J84" s="29">
        <v>0</v>
      </c>
      <c r="K84" s="29">
        <v>-22200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f t="shared" si="26"/>
        <v>0</v>
      </c>
      <c r="R84" s="31">
        <f t="shared" si="27"/>
        <v>0</v>
      </c>
    </row>
    <row r="85" spans="1:18" s="22" customFormat="1" ht="14.25" x14ac:dyDescent="0.2">
      <c r="A85" s="15">
        <v>2</v>
      </c>
      <c r="B85" s="16">
        <v>0</v>
      </c>
      <c r="C85" s="16">
        <v>4</v>
      </c>
      <c r="D85" s="33">
        <v>7</v>
      </c>
      <c r="E85" s="17"/>
      <c r="F85" s="17"/>
      <c r="G85" s="23" t="s">
        <v>119</v>
      </c>
      <c r="H85" s="19">
        <f>SUM(H86:H87)</f>
        <v>122690667</v>
      </c>
      <c r="I85" s="19">
        <f t="shared" ref="I85:P85" si="29">SUM(I86:I87)</f>
        <v>-1454693</v>
      </c>
      <c r="J85" s="19">
        <f t="shared" si="29"/>
        <v>83246460</v>
      </c>
      <c r="K85" s="19">
        <f t="shared" si="29"/>
        <v>-131986</v>
      </c>
      <c r="L85" s="19">
        <f t="shared" si="29"/>
        <v>83246460</v>
      </c>
      <c r="M85" s="19">
        <f t="shared" si="29"/>
        <v>28593172</v>
      </c>
      <c r="N85" s="19">
        <f t="shared" si="29"/>
        <v>64180798</v>
      </c>
      <c r="O85" s="19">
        <f t="shared" si="29"/>
        <v>6176809</v>
      </c>
      <c r="P85" s="19">
        <f t="shared" si="29"/>
        <v>40366635</v>
      </c>
      <c r="Q85" s="56">
        <f t="shared" si="26"/>
        <v>0.67850686637802693</v>
      </c>
      <c r="R85" s="35">
        <f t="shared" si="27"/>
        <v>0.5231106780110667</v>
      </c>
    </row>
    <row r="86" spans="1:18" s="32" customFormat="1" ht="14.25" hidden="1" x14ac:dyDescent="0.2">
      <c r="A86" s="24">
        <v>2</v>
      </c>
      <c r="B86" s="25">
        <v>0</v>
      </c>
      <c r="C86" s="25">
        <v>4</v>
      </c>
      <c r="D86" s="26">
        <v>7</v>
      </c>
      <c r="E86" s="26">
        <v>5</v>
      </c>
      <c r="F86" s="26">
        <v>20</v>
      </c>
      <c r="G86" s="28" t="s">
        <v>120</v>
      </c>
      <c r="H86" s="29">
        <v>22900000</v>
      </c>
      <c r="I86" s="29">
        <v>-315509</v>
      </c>
      <c r="J86" s="29">
        <v>18795044</v>
      </c>
      <c r="K86" s="29">
        <v>1007198</v>
      </c>
      <c r="L86" s="29">
        <v>18795044</v>
      </c>
      <c r="M86" s="29">
        <v>5161339</v>
      </c>
      <c r="N86" s="29">
        <v>18795044</v>
      </c>
      <c r="O86" s="29">
        <v>6559139</v>
      </c>
      <c r="P86" s="29">
        <v>18795044</v>
      </c>
      <c r="Q86" s="30">
        <f t="shared" si="26"/>
        <v>0.8207442794759825</v>
      </c>
      <c r="R86" s="31">
        <f t="shared" si="27"/>
        <v>0.8207442794759825</v>
      </c>
    </row>
    <row r="87" spans="1:18" s="32" customFormat="1" ht="14.25" hidden="1" x14ac:dyDescent="0.2">
      <c r="A87" s="24">
        <v>2</v>
      </c>
      <c r="B87" s="25">
        <v>0</v>
      </c>
      <c r="C87" s="25">
        <v>4</v>
      </c>
      <c r="D87" s="26">
        <v>7</v>
      </c>
      <c r="E87" s="26">
        <v>6</v>
      </c>
      <c r="F87" s="26">
        <v>20</v>
      </c>
      <c r="G87" s="28" t="s">
        <v>121</v>
      </c>
      <c r="H87" s="29">
        <v>99790667</v>
      </c>
      <c r="I87" s="29">
        <v>-1139184</v>
      </c>
      <c r="J87" s="29">
        <v>64451416</v>
      </c>
      <c r="K87" s="29">
        <v>-1139184</v>
      </c>
      <c r="L87" s="29">
        <v>64451416</v>
      </c>
      <c r="M87" s="29">
        <v>23431833</v>
      </c>
      <c r="N87" s="29">
        <v>45385754</v>
      </c>
      <c r="O87" s="29">
        <v>-382330</v>
      </c>
      <c r="P87" s="29">
        <v>21571591</v>
      </c>
      <c r="Q87" s="30">
        <f t="shared" si="26"/>
        <v>0.64586617103180599</v>
      </c>
      <c r="R87" s="31">
        <f t="shared" si="27"/>
        <v>0.45480960659377095</v>
      </c>
    </row>
    <row r="88" spans="1:18" s="22" customFormat="1" ht="14.25" x14ac:dyDescent="0.2">
      <c r="A88" s="15">
        <v>2</v>
      </c>
      <c r="B88" s="16">
        <v>0</v>
      </c>
      <c r="C88" s="16">
        <v>4</v>
      </c>
      <c r="D88" s="33">
        <v>8</v>
      </c>
      <c r="E88" s="17"/>
      <c r="F88" s="17"/>
      <c r="G88" s="23" t="s">
        <v>122</v>
      </c>
      <c r="H88" s="19">
        <f t="shared" ref="H88:P88" si="30">SUM(H89:H93)</f>
        <v>456000000</v>
      </c>
      <c r="I88" s="19">
        <f t="shared" si="30"/>
        <v>-156363330.31</v>
      </c>
      <c r="J88" s="19">
        <f t="shared" si="30"/>
        <v>299636669.69</v>
      </c>
      <c r="K88" s="19">
        <f t="shared" si="30"/>
        <v>-70309730.310000002</v>
      </c>
      <c r="L88" s="19">
        <f t="shared" si="30"/>
        <v>299636669.69</v>
      </c>
      <c r="M88" s="19">
        <f t="shared" si="30"/>
        <v>42405086.5</v>
      </c>
      <c r="N88" s="19">
        <f t="shared" si="30"/>
        <v>299636669.69</v>
      </c>
      <c r="O88" s="19">
        <f t="shared" si="30"/>
        <v>39743566.039999999</v>
      </c>
      <c r="P88" s="19">
        <f t="shared" si="30"/>
        <v>296975149.23000002</v>
      </c>
      <c r="Q88" s="56">
        <f t="shared" si="26"/>
        <v>0.65709795984649122</v>
      </c>
      <c r="R88" s="35">
        <f t="shared" si="27"/>
        <v>0.65709795984649122</v>
      </c>
    </row>
    <row r="89" spans="1:18" s="32" customFormat="1" ht="14.25" hidden="1" x14ac:dyDescent="0.2">
      <c r="A89" s="24">
        <v>2</v>
      </c>
      <c r="B89" s="25">
        <v>0</v>
      </c>
      <c r="C89" s="25">
        <v>4</v>
      </c>
      <c r="D89" s="26">
        <v>8</v>
      </c>
      <c r="E89" s="26">
        <v>1</v>
      </c>
      <c r="F89" s="26">
        <v>20</v>
      </c>
      <c r="G89" s="28" t="s">
        <v>123</v>
      </c>
      <c r="H89" s="29">
        <v>52400000</v>
      </c>
      <c r="I89" s="29">
        <v>-13415664</v>
      </c>
      <c r="J89" s="29">
        <v>38984336</v>
      </c>
      <c r="K89" s="29">
        <v>-12622864</v>
      </c>
      <c r="L89" s="29">
        <v>38984336</v>
      </c>
      <c r="M89" s="29">
        <v>1601370</v>
      </c>
      <c r="N89" s="29">
        <v>38984336</v>
      </c>
      <c r="O89" s="29">
        <v>1582888</v>
      </c>
      <c r="P89" s="29">
        <v>38965854</v>
      </c>
      <c r="Q89" s="30">
        <f t="shared" si="26"/>
        <v>0.74397587786259545</v>
      </c>
      <c r="R89" s="31">
        <f t="shared" si="27"/>
        <v>0.74397587786259545</v>
      </c>
    </row>
    <row r="90" spans="1:18" s="32" customFormat="1" ht="14.25" hidden="1" x14ac:dyDescent="0.2">
      <c r="A90" s="24">
        <v>2</v>
      </c>
      <c r="B90" s="25">
        <v>0</v>
      </c>
      <c r="C90" s="25">
        <v>4</v>
      </c>
      <c r="D90" s="26">
        <v>8</v>
      </c>
      <c r="E90" s="26">
        <v>2</v>
      </c>
      <c r="F90" s="26">
        <v>20</v>
      </c>
      <c r="G90" s="28" t="s">
        <v>124</v>
      </c>
      <c r="H90" s="29">
        <v>282000000</v>
      </c>
      <c r="I90" s="29">
        <v>-94492659</v>
      </c>
      <c r="J90" s="29">
        <v>187507341</v>
      </c>
      <c r="K90" s="29">
        <v>-33988659</v>
      </c>
      <c r="L90" s="29">
        <v>187507341</v>
      </c>
      <c r="M90" s="29">
        <v>32377179</v>
      </c>
      <c r="N90" s="29">
        <v>187507341</v>
      </c>
      <c r="O90" s="29">
        <v>32377179</v>
      </c>
      <c r="P90" s="29">
        <v>187507341</v>
      </c>
      <c r="Q90" s="30">
        <f t="shared" si="26"/>
        <v>0.66491964893617017</v>
      </c>
      <c r="R90" s="31">
        <f t="shared" si="27"/>
        <v>0.66491964893617017</v>
      </c>
    </row>
    <row r="91" spans="1:18" s="32" customFormat="1" ht="14.25" hidden="1" x14ac:dyDescent="0.2">
      <c r="A91" s="24">
        <v>2</v>
      </c>
      <c r="B91" s="25">
        <v>0</v>
      </c>
      <c r="C91" s="25"/>
      <c r="D91" s="26">
        <v>8</v>
      </c>
      <c r="E91" s="26">
        <v>3</v>
      </c>
      <c r="F91" s="26">
        <v>20</v>
      </c>
      <c r="G91" s="28" t="s">
        <v>125</v>
      </c>
      <c r="H91" s="29">
        <v>9600</v>
      </c>
      <c r="I91" s="29">
        <v>-9600</v>
      </c>
      <c r="J91" s="29">
        <v>0</v>
      </c>
      <c r="K91" s="29">
        <v>-9600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f t="shared" si="26"/>
        <v>0</v>
      </c>
      <c r="R91" s="31">
        <f t="shared" si="27"/>
        <v>0</v>
      </c>
    </row>
    <row r="92" spans="1:18" s="32" customFormat="1" ht="14.25" hidden="1" x14ac:dyDescent="0.2">
      <c r="A92" s="24">
        <v>2</v>
      </c>
      <c r="B92" s="25">
        <v>0</v>
      </c>
      <c r="C92" s="25">
        <v>4</v>
      </c>
      <c r="D92" s="26">
        <v>8</v>
      </c>
      <c r="E92" s="26">
        <v>5</v>
      </c>
      <c r="F92" s="26">
        <v>20</v>
      </c>
      <c r="G92" s="28" t="s">
        <v>126</v>
      </c>
      <c r="H92" s="29">
        <v>53190400</v>
      </c>
      <c r="I92" s="29">
        <v>-12559623.310000001</v>
      </c>
      <c r="J92" s="29">
        <v>40630776.689999998</v>
      </c>
      <c r="K92" s="29">
        <v>-12559623.310000001</v>
      </c>
      <c r="L92" s="29">
        <v>40630776.689999998</v>
      </c>
      <c r="M92" s="29">
        <v>4471544.5</v>
      </c>
      <c r="N92" s="29">
        <v>40630776.689999998</v>
      </c>
      <c r="O92" s="29">
        <v>1828506.04</v>
      </c>
      <c r="P92" s="29">
        <v>37987738.229999997</v>
      </c>
      <c r="Q92" s="30">
        <f t="shared" si="26"/>
        <v>0.76387424591655628</v>
      </c>
      <c r="R92" s="31">
        <f t="shared" si="27"/>
        <v>0.76387424591655628</v>
      </c>
    </row>
    <row r="93" spans="1:18" s="32" customFormat="1" ht="14.25" hidden="1" x14ac:dyDescent="0.2">
      <c r="A93" s="24">
        <v>2</v>
      </c>
      <c r="B93" s="25">
        <v>0</v>
      </c>
      <c r="C93" s="25">
        <v>4</v>
      </c>
      <c r="D93" s="26">
        <v>8</v>
      </c>
      <c r="E93" s="26">
        <v>6</v>
      </c>
      <c r="F93" s="26">
        <v>20</v>
      </c>
      <c r="G93" s="28" t="s">
        <v>127</v>
      </c>
      <c r="H93" s="29">
        <v>68400000</v>
      </c>
      <c r="I93" s="29">
        <v>-35885784</v>
      </c>
      <c r="J93" s="29">
        <v>32514216</v>
      </c>
      <c r="K93" s="29">
        <v>-11128984</v>
      </c>
      <c r="L93" s="29">
        <v>32514216</v>
      </c>
      <c r="M93" s="29">
        <v>3954993</v>
      </c>
      <c r="N93" s="29">
        <v>32514216</v>
      </c>
      <c r="O93" s="29">
        <v>3954993</v>
      </c>
      <c r="P93" s="29">
        <v>32514216</v>
      </c>
      <c r="Q93" s="30">
        <f t="shared" si="26"/>
        <v>0.47535403508771928</v>
      </c>
      <c r="R93" s="31">
        <f t="shared" si="27"/>
        <v>0.47535403508771928</v>
      </c>
    </row>
    <row r="94" spans="1:18" s="22" customFormat="1" ht="14.25" x14ac:dyDescent="0.2">
      <c r="A94" s="15">
        <v>2</v>
      </c>
      <c r="B94" s="16">
        <v>0</v>
      </c>
      <c r="C94" s="16">
        <v>4</v>
      </c>
      <c r="D94" s="33">
        <v>9</v>
      </c>
      <c r="E94" s="17"/>
      <c r="F94" s="17"/>
      <c r="G94" s="23" t="s">
        <v>128</v>
      </c>
      <c r="H94" s="19">
        <f t="shared" ref="H94:P94" si="31">SUM(H95:H96)</f>
        <v>727720000</v>
      </c>
      <c r="I94" s="19">
        <f t="shared" si="31"/>
        <v>-3150566</v>
      </c>
      <c r="J94" s="19">
        <f t="shared" si="31"/>
        <v>708441722</v>
      </c>
      <c r="K94" s="19">
        <f t="shared" si="31"/>
        <v>-3150566</v>
      </c>
      <c r="L94" s="19">
        <f t="shared" si="31"/>
        <v>708441722</v>
      </c>
      <c r="M94" s="19">
        <f t="shared" si="31"/>
        <v>-2000000</v>
      </c>
      <c r="N94" s="19">
        <f t="shared" si="31"/>
        <v>705832700</v>
      </c>
      <c r="O94" s="19">
        <f t="shared" si="31"/>
        <v>-2000000</v>
      </c>
      <c r="P94" s="19">
        <f t="shared" si="31"/>
        <v>705832700</v>
      </c>
      <c r="Q94" s="56">
        <f t="shared" si="26"/>
        <v>0.9735086599241467</v>
      </c>
      <c r="R94" s="35">
        <f t="shared" si="27"/>
        <v>0.96992345957236303</v>
      </c>
    </row>
    <row r="95" spans="1:18" s="32" customFormat="1" ht="14.25" hidden="1" x14ac:dyDescent="0.2">
      <c r="A95" s="24">
        <v>2</v>
      </c>
      <c r="B95" s="25">
        <v>0</v>
      </c>
      <c r="C95" s="25">
        <v>4</v>
      </c>
      <c r="D95" s="26">
        <v>9</v>
      </c>
      <c r="E95" s="26">
        <v>5</v>
      </c>
      <c r="F95" s="26">
        <v>20</v>
      </c>
      <c r="G95" s="28" t="s">
        <v>129</v>
      </c>
      <c r="H95" s="29">
        <v>183000000</v>
      </c>
      <c r="I95" s="29">
        <v>-520030</v>
      </c>
      <c r="J95" s="29">
        <v>182105198</v>
      </c>
      <c r="K95" s="29">
        <v>-520030</v>
      </c>
      <c r="L95" s="29">
        <v>182105198</v>
      </c>
      <c r="M95" s="29">
        <v>0</v>
      </c>
      <c r="N95" s="29">
        <v>182105198</v>
      </c>
      <c r="O95" s="29">
        <v>0</v>
      </c>
      <c r="P95" s="29">
        <v>182105198</v>
      </c>
      <c r="Q95" s="30">
        <f t="shared" si="26"/>
        <v>0.9951103715846995</v>
      </c>
      <c r="R95" s="31">
        <f t="shared" si="27"/>
        <v>0.9951103715846995</v>
      </c>
    </row>
    <row r="96" spans="1:18" s="32" customFormat="1" ht="14.25" hidden="1" x14ac:dyDescent="0.2">
      <c r="A96" s="24">
        <v>2</v>
      </c>
      <c r="B96" s="25">
        <v>0</v>
      </c>
      <c r="C96" s="25">
        <v>4</v>
      </c>
      <c r="D96" s="26">
        <v>9</v>
      </c>
      <c r="E96" s="26">
        <v>13</v>
      </c>
      <c r="F96" s="26">
        <v>20</v>
      </c>
      <c r="G96" s="28" t="s">
        <v>130</v>
      </c>
      <c r="H96" s="29">
        <v>544720000</v>
      </c>
      <c r="I96" s="29">
        <v>-2630536</v>
      </c>
      <c r="J96" s="29">
        <v>526336524</v>
      </c>
      <c r="K96" s="29">
        <v>-2630536</v>
      </c>
      <c r="L96" s="29">
        <v>526336524</v>
      </c>
      <c r="M96" s="29">
        <v>-2000000</v>
      </c>
      <c r="N96" s="29">
        <v>523727502</v>
      </c>
      <c r="O96" s="29">
        <v>-2000000</v>
      </c>
      <c r="P96" s="29">
        <v>523727502</v>
      </c>
      <c r="Q96" s="30">
        <f t="shared" si="26"/>
        <v>0.96625151270377441</v>
      </c>
      <c r="R96" s="31">
        <f t="shared" si="27"/>
        <v>0.96146185563225139</v>
      </c>
    </row>
    <row r="97" spans="1:18" s="22" customFormat="1" ht="14.25" x14ac:dyDescent="0.2">
      <c r="A97" s="15">
        <v>2</v>
      </c>
      <c r="B97" s="16">
        <v>0</v>
      </c>
      <c r="C97" s="16">
        <v>4</v>
      </c>
      <c r="D97" s="33">
        <v>10</v>
      </c>
      <c r="E97" s="17"/>
      <c r="F97" s="17"/>
      <c r="G97" s="23" t="s">
        <v>131</v>
      </c>
      <c r="H97" s="19">
        <f t="shared" ref="H97:P97" si="32">SUM(H98:H99)</f>
        <v>16000000</v>
      </c>
      <c r="I97" s="19">
        <f t="shared" si="32"/>
        <v>-257248</v>
      </c>
      <c r="J97" s="19">
        <f t="shared" si="32"/>
        <v>8655932</v>
      </c>
      <c r="K97" s="19">
        <f t="shared" si="32"/>
        <v>-257248</v>
      </c>
      <c r="L97" s="19">
        <f t="shared" si="32"/>
        <v>8655932</v>
      </c>
      <c r="M97" s="19">
        <f t="shared" si="32"/>
        <v>1443577</v>
      </c>
      <c r="N97" s="19">
        <f t="shared" si="32"/>
        <v>8335772</v>
      </c>
      <c r="O97" s="19">
        <f t="shared" si="32"/>
        <v>723217</v>
      </c>
      <c r="P97" s="19">
        <f t="shared" si="32"/>
        <v>7615412</v>
      </c>
      <c r="Q97" s="56">
        <f t="shared" si="26"/>
        <v>0.54099575</v>
      </c>
      <c r="R97" s="35">
        <f t="shared" si="27"/>
        <v>0.52098575000000003</v>
      </c>
    </row>
    <row r="98" spans="1:18" s="32" customFormat="1" ht="14.25" hidden="1" x14ac:dyDescent="0.2">
      <c r="A98" s="24">
        <v>2</v>
      </c>
      <c r="B98" s="25">
        <v>0</v>
      </c>
      <c r="C98" s="25">
        <v>4</v>
      </c>
      <c r="D98" s="26">
        <v>10</v>
      </c>
      <c r="E98" s="26">
        <v>1</v>
      </c>
      <c r="F98" s="26">
        <v>20</v>
      </c>
      <c r="G98" s="28" t="s">
        <v>132</v>
      </c>
      <c r="H98" s="29">
        <v>10000000</v>
      </c>
      <c r="I98" s="29">
        <v>-19248</v>
      </c>
      <c r="J98" s="29">
        <v>8655932</v>
      </c>
      <c r="K98" s="29">
        <v>-19248</v>
      </c>
      <c r="L98" s="29">
        <v>8655932</v>
      </c>
      <c r="M98" s="29">
        <v>1443577</v>
      </c>
      <c r="N98" s="29">
        <v>8335772</v>
      </c>
      <c r="O98" s="29">
        <v>723217</v>
      </c>
      <c r="P98" s="29">
        <v>7615412</v>
      </c>
      <c r="Q98" s="30">
        <f t="shared" si="26"/>
        <v>0.86559319999999995</v>
      </c>
      <c r="R98" s="31">
        <f t="shared" si="27"/>
        <v>0.83357720000000002</v>
      </c>
    </row>
    <row r="99" spans="1:18" s="32" customFormat="1" ht="14.25" hidden="1" x14ac:dyDescent="0.2">
      <c r="A99" s="24">
        <v>2</v>
      </c>
      <c r="B99" s="25">
        <v>0</v>
      </c>
      <c r="C99" s="25">
        <v>4</v>
      </c>
      <c r="D99" s="26">
        <v>10</v>
      </c>
      <c r="E99" s="26">
        <v>2</v>
      </c>
      <c r="F99" s="26">
        <v>20</v>
      </c>
      <c r="G99" s="28" t="s">
        <v>133</v>
      </c>
      <c r="H99" s="29">
        <v>6000000</v>
      </c>
      <c r="I99" s="29">
        <v>-238000</v>
      </c>
      <c r="J99" s="29">
        <v>0</v>
      </c>
      <c r="K99" s="29">
        <v>-238000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f t="shared" si="26"/>
        <v>0</v>
      </c>
      <c r="R99" s="31">
        <f t="shared" si="27"/>
        <v>0</v>
      </c>
    </row>
    <row r="100" spans="1:18" s="22" customFormat="1" ht="14.25" x14ac:dyDescent="0.2">
      <c r="A100" s="15">
        <v>2</v>
      </c>
      <c r="B100" s="16">
        <v>0</v>
      </c>
      <c r="C100" s="16">
        <v>4</v>
      </c>
      <c r="D100" s="33">
        <v>11</v>
      </c>
      <c r="E100" s="17"/>
      <c r="F100" s="17"/>
      <c r="G100" s="23" t="s">
        <v>134</v>
      </c>
      <c r="H100" s="19">
        <f>SUM(H101:H101)</f>
        <v>40000000</v>
      </c>
      <c r="I100" s="19">
        <f t="shared" ref="I100:P100" si="33">SUM(I101:I101)</f>
        <v>-14059524</v>
      </c>
      <c r="J100" s="19">
        <f t="shared" si="33"/>
        <v>25940476</v>
      </c>
      <c r="K100" s="19">
        <f t="shared" si="33"/>
        <v>730965</v>
      </c>
      <c r="L100" s="19">
        <f t="shared" si="33"/>
        <v>25940476</v>
      </c>
      <c r="M100" s="19">
        <f t="shared" si="33"/>
        <v>787496</v>
      </c>
      <c r="N100" s="19">
        <f t="shared" si="33"/>
        <v>25610706</v>
      </c>
      <c r="O100" s="19">
        <f t="shared" si="33"/>
        <v>1780486</v>
      </c>
      <c r="P100" s="19">
        <f t="shared" si="33"/>
        <v>25610706</v>
      </c>
      <c r="Q100" s="56">
        <f t="shared" si="26"/>
        <v>0.64851190000000003</v>
      </c>
      <c r="R100" s="35">
        <f t="shared" si="27"/>
        <v>0.64026764999999997</v>
      </c>
    </row>
    <row r="101" spans="1:18" s="32" customFormat="1" ht="14.25" hidden="1" x14ac:dyDescent="0.2">
      <c r="A101" s="24">
        <v>2</v>
      </c>
      <c r="B101" s="25">
        <v>0</v>
      </c>
      <c r="C101" s="25">
        <v>4</v>
      </c>
      <c r="D101" s="26">
        <v>11</v>
      </c>
      <c r="E101" s="26">
        <v>2</v>
      </c>
      <c r="F101" s="26">
        <v>20</v>
      </c>
      <c r="G101" s="28" t="s">
        <v>135</v>
      </c>
      <c r="H101" s="29">
        <v>40000000</v>
      </c>
      <c r="I101" s="29">
        <v>-14059524</v>
      </c>
      <c r="J101" s="29">
        <v>25940476</v>
      </c>
      <c r="K101" s="29">
        <v>730965</v>
      </c>
      <c r="L101" s="29">
        <v>25940476</v>
      </c>
      <c r="M101" s="29">
        <v>787496</v>
      </c>
      <c r="N101" s="29">
        <v>25610706</v>
      </c>
      <c r="O101" s="29">
        <v>1780486</v>
      </c>
      <c r="P101" s="29">
        <v>25610706</v>
      </c>
      <c r="Q101" s="30">
        <f t="shared" si="26"/>
        <v>0.64851190000000003</v>
      </c>
      <c r="R101" s="31">
        <f t="shared" si="27"/>
        <v>0.64026764999999997</v>
      </c>
    </row>
    <row r="102" spans="1:18" s="22" customFormat="1" ht="14.25" x14ac:dyDescent="0.2">
      <c r="A102" s="15">
        <v>2</v>
      </c>
      <c r="B102" s="16">
        <v>0</v>
      </c>
      <c r="C102" s="16">
        <v>4</v>
      </c>
      <c r="D102" s="33">
        <v>14</v>
      </c>
      <c r="E102" s="33"/>
      <c r="F102" s="33">
        <v>20</v>
      </c>
      <c r="G102" s="23" t="s">
        <v>136</v>
      </c>
      <c r="H102" s="19">
        <v>12358350</v>
      </c>
      <c r="I102" s="19">
        <v>-0.5</v>
      </c>
      <c r="J102" s="19">
        <v>12309112</v>
      </c>
      <c r="K102" s="19">
        <v>-0.5</v>
      </c>
      <c r="L102" s="19">
        <v>12309112</v>
      </c>
      <c r="M102" s="19">
        <v>0</v>
      </c>
      <c r="N102" s="19">
        <v>12309112</v>
      </c>
      <c r="O102" s="19">
        <v>0</v>
      </c>
      <c r="P102" s="19">
        <v>12309112</v>
      </c>
      <c r="Q102" s="55"/>
      <c r="R102" s="21"/>
    </row>
    <row r="103" spans="1:18" s="22" customFormat="1" ht="14.25" x14ac:dyDescent="0.2">
      <c r="A103" s="15">
        <v>2</v>
      </c>
      <c r="B103" s="16">
        <v>0</v>
      </c>
      <c r="C103" s="16">
        <v>4</v>
      </c>
      <c r="D103" s="33">
        <v>17</v>
      </c>
      <c r="E103" s="17"/>
      <c r="F103" s="17"/>
      <c r="G103" s="23" t="s">
        <v>137</v>
      </c>
      <c r="H103" s="19">
        <f t="shared" ref="H103:R103" si="34">SUM(H104:H105)</f>
        <v>12360000</v>
      </c>
      <c r="I103" s="19">
        <f t="shared" si="34"/>
        <v>3536746</v>
      </c>
      <c r="J103" s="19">
        <f t="shared" si="34"/>
        <v>3635626</v>
      </c>
      <c r="K103" s="19">
        <f t="shared" si="34"/>
        <v>3536746</v>
      </c>
      <c r="L103" s="19">
        <f t="shared" si="34"/>
        <v>3635626</v>
      </c>
      <c r="M103" s="19">
        <f t="shared" si="34"/>
        <v>3632656</v>
      </c>
      <c r="N103" s="19">
        <f t="shared" si="34"/>
        <v>3635626</v>
      </c>
      <c r="O103" s="19">
        <f t="shared" si="34"/>
        <v>0</v>
      </c>
      <c r="P103" s="19">
        <f t="shared" si="34"/>
        <v>2970</v>
      </c>
      <c r="Q103" s="57">
        <f t="shared" si="34"/>
        <v>0.58828899676375401</v>
      </c>
      <c r="R103" s="137">
        <f t="shared" si="34"/>
        <v>0.58828899676375401</v>
      </c>
    </row>
    <row r="104" spans="1:18" s="32" customFormat="1" ht="14.25" hidden="1" x14ac:dyDescent="0.2">
      <c r="A104" s="24">
        <v>2</v>
      </c>
      <c r="B104" s="25">
        <v>0</v>
      </c>
      <c r="C104" s="25">
        <v>4</v>
      </c>
      <c r="D104" s="26">
        <v>17</v>
      </c>
      <c r="E104" s="26">
        <v>1</v>
      </c>
      <c r="F104" s="26">
        <v>20</v>
      </c>
      <c r="G104" s="28" t="s">
        <v>138</v>
      </c>
      <c r="H104" s="29">
        <v>6180000</v>
      </c>
      <c r="I104" s="29">
        <v>3583216</v>
      </c>
      <c r="J104" s="29">
        <v>3632656</v>
      </c>
      <c r="K104" s="29">
        <v>3583216</v>
      </c>
      <c r="L104" s="29">
        <v>3632656</v>
      </c>
      <c r="M104" s="29">
        <v>3632656</v>
      </c>
      <c r="N104" s="29">
        <v>3632656</v>
      </c>
      <c r="O104" s="29">
        <v>0</v>
      </c>
      <c r="P104" s="29">
        <v>0</v>
      </c>
      <c r="Q104" s="30">
        <f t="shared" si="26"/>
        <v>0.58780841423948216</v>
      </c>
      <c r="R104" s="31">
        <f t="shared" si="27"/>
        <v>0.58780841423948216</v>
      </c>
    </row>
    <row r="105" spans="1:18" s="32" customFormat="1" ht="14.25" hidden="1" x14ac:dyDescent="0.2">
      <c r="A105" s="24">
        <v>2</v>
      </c>
      <c r="B105" s="25">
        <v>0</v>
      </c>
      <c r="C105" s="25">
        <v>4</v>
      </c>
      <c r="D105" s="26">
        <v>17</v>
      </c>
      <c r="E105" s="26">
        <v>2</v>
      </c>
      <c r="F105" s="26">
        <v>20</v>
      </c>
      <c r="G105" s="28" t="s">
        <v>139</v>
      </c>
      <c r="H105" s="29">
        <v>6180000</v>
      </c>
      <c r="I105" s="29">
        <v>-46470</v>
      </c>
      <c r="J105" s="29">
        <v>2970</v>
      </c>
      <c r="K105" s="29">
        <v>-46470</v>
      </c>
      <c r="L105" s="29">
        <v>2970</v>
      </c>
      <c r="M105" s="29">
        <v>0</v>
      </c>
      <c r="N105" s="29">
        <v>2970</v>
      </c>
      <c r="O105" s="29">
        <v>0</v>
      </c>
      <c r="P105" s="29">
        <v>2970</v>
      </c>
      <c r="Q105" s="30">
        <f t="shared" si="26"/>
        <v>4.8058252427184465E-4</v>
      </c>
      <c r="R105" s="31">
        <f t="shared" si="27"/>
        <v>4.8058252427184465E-4</v>
      </c>
    </row>
    <row r="106" spans="1:18" s="22" customFormat="1" ht="14.25" x14ac:dyDescent="0.2">
      <c r="A106" s="15">
        <v>2</v>
      </c>
      <c r="B106" s="16">
        <v>0</v>
      </c>
      <c r="C106" s="16">
        <v>4</v>
      </c>
      <c r="D106" s="33">
        <v>21</v>
      </c>
      <c r="E106" s="17"/>
      <c r="F106" s="17"/>
      <c r="G106" s="23" t="s">
        <v>140</v>
      </c>
      <c r="H106" s="19">
        <f>SUM(H107:H110)</f>
        <v>1372566576</v>
      </c>
      <c r="I106" s="19">
        <f t="shared" ref="I106:P106" si="35">SUM(I107:I110)</f>
        <v>-25443398</v>
      </c>
      <c r="J106" s="19">
        <f t="shared" si="35"/>
        <v>1122901145</v>
      </c>
      <c r="K106" s="19">
        <f t="shared" si="35"/>
        <v>-6943398</v>
      </c>
      <c r="L106" s="19">
        <f t="shared" si="35"/>
        <v>1122901145</v>
      </c>
      <c r="M106" s="19">
        <f t="shared" si="35"/>
        <v>406250092</v>
      </c>
      <c r="N106" s="19">
        <f t="shared" si="35"/>
        <v>1122901145</v>
      </c>
      <c r="O106" s="19">
        <f t="shared" si="35"/>
        <v>294463699</v>
      </c>
      <c r="P106" s="19">
        <f t="shared" si="35"/>
        <v>995715636</v>
      </c>
      <c r="Q106" s="56">
        <f t="shared" si="26"/>
        <v>0.81810322692864412</v>
      </c>
      <c r="R106" s="35">
        <f t="shared" si="27"/>
        <v>0.81810322692864412</v>
      </c>
    </row>
    <row r="107" spans="1:18" s="32" customFormat="1" ht="14.25" hidden="1" x14ac:dyDescent="0.2">
      <c r="A107" s="24">
        <v>2</v>
      </c>
      <c r="B107" s="25">
        <v>0</v>
      </c>
      <c r="C107" s="25">
        <v>4</v>
      </c>
      <c r="D107" s="26">
        <v>21</v>
      </c>
      <c r="E107" s="26">
        <v>1</v>
      </c>
      <c r="F107" s="26">
        <v>20</v>
      </c>
      <c r="G107" s="28" t="s">
        <v>141</v>
      </c>
      <c r="H107" s="29">
        <v>100000000</v>
      </c>
      <c r="I107" s="29">
        <v>-761027</v>
      </c>
      <c r="J107" s="29">
        <v>9875773</v>
      </c>
      <c r="K107" s="29">
        <v>-761027</v>
      </c>
      <c r="L107" s="29">
        <v>9875773</v>
      </c>
      <c r="M107" s="29">
        <v>1323</v>
      </c>
      <c r="N107" s="29">
        <v>9875773</v>
      </c>
      <c r="O107" s="29">
        <v>1323</v>
      </c>
      <c r="P107" s="29">
        <v>9875773</v>
      </c>
      <c r="Q107" s="30">
        <f t="shared" si="26"/>
        <v>9.8757730000000002E-2</v>
      </c>
      <c r="R107" s="31">
        <f t="shared" si="27"/>
        <v>9.8757730000000002E-2</v>
      </c>
    </row>
    <row r="108" spans="1:18" s="32" customFormat="1" ht="14.25" hidden="1" x14ac:dyDescent="0.2">
      <c r="A108" s="24">
        <v>2</v>
      </c>
      <c r="B108" s="25">
        <v>0</v>
      </c>
      <c r="C108" s="25">
        <v>4</v>
      </c>
      <c r="D108" s="26">
        <v>21</v>
      </c>
      <c r="E108" s="26">
        <v>4</v>
      </c>
      <c r="F108" s="26">
        <v>20</v>
      </c>
      <c r="G108" s="28" t="s">
        <v>142</v>
      </c>
      <c r="H108" s="29">
        <v>759000000</v>
      </c>
      <c r="I108" s="29">
        <v>-13210193</v>
      </c>
      <c r="J108" s="29">
        <v>712013984</v>
      </c>
      <c r="K108" s="29">
        <v>-13210193</v>
      </c>
      <c r="L108" s="29">
        <v>712013984</v>
      </c>
      <c r="M108" s="29">
        <v>297287407</v>
      </c>
      <c r="N108" s="29">
        <v>712013984</v>
      </c>
      <c r="O108" s="29">
        <v>202727014</v>
      </c>
      <c r="P108" s="29">
        <v>602054475</v>
      </c>
      <c r="Q108" s="30">
        <f t="shared" si="26"/>
        <v>0.93809484057971015</v>
      </c>
      <c r="R108" s="31">
        <f t="shared" si="27"/>
        <v>0.93809484057971015</v>
      </c>
    </row>
    <row r="109" spans="1:18" s="32" customFormat="1" ht="14.25" hidden="1" x14ac:dyDescent="0.2">
      <c r="A109" s="24">
        <v>2</v>
      </c>
      <c r="B109" s="25">
        <v>0</v>
      </c>
      <c r="C109" s="25">
        <v>4</v>
      </c>
      <c r="D109" s="26">
        <v>21</v>
      </c>
      <c r="E109" s="26">
        <v>5</v>
      </c>
      <c r="F109" s="26">
        <v>20</v>
      </c>
      <c r="G109" s="28" t="s">
        <v>143</v>
      </c>
      <c r="H109" s="29">
        <v>512566576</v>
      </c>
      <c r="I109" s="29">
        <v>-10832178</v>
      </c>
      <c r="J109" s="29">
        <v>401011388</v>
      </c>
      <c r="K109" s="29">
        <v>7667822</v>
      </c>
      <c r="L109" s="29">
        <v>401011388</v>
      </c>
      <c r="M109" s="29">
        <v>108961362</v>
      </c>
      <c r="N109" s="29">
        <v>401011388</v>
      </c>
      <c r="O109" s="29">
        <v>91735362</v>
      </c>
      <c r="P109" s="29">
        <v>383785388</v>
      </c>
      <c r="Q109" s="30">
        <f t="shared" si="26"/>
        <v>0.78235961292957967</v>
      </c>
      <c r="R109" s="31">
        <f t="shared" si="27"/>
        <v>0.78235961292957967</v>
      </c>
    </row>
    <row r="110" spans="1:18" s="32" customFormat="1" ht="14.25" hidden="1" x14ac:dyDescent="0.2">
      <c r="A110" s="24">
        <v>2</v>
      </c>
      <c r="B110" s="25">
        <v>0</v>
      </c>
      <c r="C110" s="25">
        <v>4</v>
      </c>
      <c r="D110" s="26">
        <v>21</v>
      </c>
      <c r="E110" s="26">
        <v>11</v>
      </c>
      <c r="F110" s="26">
        <v>20</v>
      </c>
      <c r="G110" s="28" t="s">
        <v>144</v>
      </c>
      <c r="H110" s="29">
        <v>1000000</v>
      </c>
      <c r="I110" s="29">
        <v>-640000</v>
      </c>
      <c r="J110" s="29">
        <v>0</v>
      </c>
      <c r="K110" s="29">
        <v>-640000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30">
        <f t="shared" si="26"/>
        <v>0</v>
      </c>
      <c r="R110" s="31">
        <f t="shared" si="27"/>
        <v>0</v>
      </c>
    </row>
    <row r="111" spans="1:18" s="22" customFormat="1" ht="20.25" customHeight="1" x14ac:dyDescent="0.2">
      <c r="A111" s="15">
        <v>2</v>
      </c>
      <c r="B111" s="16">
        <v>0</v>
      </c>
      <c r="C111" s="16">
        <v>4</v>
      </c>
      <c r="D111" s="33">
        <v>40</v>
      </c>
      <c r="E111" s="17"/>
      <c r="F111" s="33">
        <v>20</v>
      </c>
      <c r="G111" s="23" t="s">
        <v>145</v>
      </c>
      <c r="H111" s="58">
        <v>20600000</v>
      </c>
      <c r="I111" s="58">
        <v>-2156778</v>
      </c>
      <c r="J111" s="58">
        <v>585612</v>
      </c>
      <c r="K111" s="58">
        <v>-2156778</v>
      </c>
      <c r="L111" s="58">
        <v>585612</v>
      </c>
      <c r="M111" s="58">
        <v>-2000000</v>
      </c>
      <c r="N111" s="58">
        <v>585612</v>
      </c>
      <c r="O111" s="58">
        <v>-2000000</v>
      </c>
      <c r="P111" s="58">
        <v>585612</v>
      </c>
      <c r="Q111" s="30">
        <f t="shared" si="26"/>
        <v>2.8427766990291262E-2</v>
      </c>
      <c r="R111" s="59">
        <f t="shared" si="27"/>
        <v>2.8427766990291262E-2</v>
      </c>
    </row>
    <row r="112" spans="1:18" s="22" customFormat="1" ht="14.25" x14ac:dyDescent="0.2">
      <c r="A112" s="15">
        <v>2</v>
      </c>
      <c r="B112" s="16">
        <v>0</v>
      </c>
      <c r="C112" s="16">
        <v>4</v>
      </c>
      <c r="D112" s="33">
        <v>41</v>
      </c>
      <c r="E112" s="17"/>
      <c r="F112" s="17"/>
      <c r="G112" s="23" t="s">
        <v>146</v>
      </c>
      <c r="H112" s="19">
        <f t="shared" ref="H112:P112" si="36">+H113</f>
        <v>2330350983</v>
      </c>
      <c r="I112" s="19">
        <f t="shared" si="36"/>
        <v>-132756234.04000001</v>
      </c>
      <c r="J112" s="19">
        <f t="shared" si="36"/>
        <v>2100135527.96</v>
      </c>
      <c r="K112" s="19">
        <f t="shared" si="36"/>
        <v>-90557271.040000007</v>
      </c>
      <c r="L112" s="19">
        <f t="shared" si="36"/>
        <v>2100135527.96</v>
      </c>
      <c r="M112" s="19">
        <f t="shared" si="36"/>
        <v>430600231</v>
      </c>
      <c r="N112" s="19">
        <f t="shared" si="36"/>
        <v>2052336753</v>
      </c>
      <c r="O112" s="19">
        <f t="shared" si="36"/>
        <v>372621555</v>
      </c>
      <c r="P112" s="19">
        <f t="shared" si="36"/>
        <v>1994358077</v>
      </c>
      <c r="Q112" s="56">
        <f t="shared" si="26"/>
        <v>0.90120996505701045</v>
      </c>
      <c r="R112" s="35">
        <f t="shared" si="27"/>
        <v>0.88069855913202577</v>
      </c>
    </row>
    <row r="113" spans="1:18" s="32" customFormat="1" ht="24" hidden="1" customHeight="1" x14ac:dyDescent="0.2">
      <c r="A113" s="24">
        <v>2</v>
      </c>
      <c r="B113" s="25">
        <v>0</v>
      </c>
      <c r="C113" s="25">
        <v>4</v>
      </c>
      <c r="D113" s="26">
        <v>41</v>
      </c>
      <c r="E113" s="26">
        <v>13</v>
      </c>
      <c r="F113" s="26">
        <v>20</v>
      </c>
      <c r="G113" s="28" t="s">
        <v>146</v>
      </c>
      <c r="H113" s="29">
        <v>2330350983</v>
      </c>
      <c r="I113" s="29">
        <v>-132756234.04000001</v>
      </c>
      <c r="J113" s="29">
        <v>2100135527.96</v>
      </c>
      <c r="K113" s="29">
        <v>-90557271.040000007</v>
      </c>
      <c r="L113" s="29">
        <v>2100135527.96</v>
      </c>
      <c r="M113" s="29">
        <v>430600231</v>
      </c>
      <c r="N113" s="29">
        <v>2052336753</v>
      </c>
      <c r="O113" s="29">
        <v>372621555</v>
      </c>
      <c r="P113" s="29">
        <v>1994358077</v>
      </c>
      <c r="Q113" s="30">
        <f t="shared" si="26"/>
        <v>0.90120996505701045</v>
      </c>
      <c r="R113" s="42">
        <f t="shared" si="27"/>
        <v>0.88069855913202577</v>
      </c>
    </row>
    <row r="114" spans="1:18" s="22" customFormat="1" ht="14.25" x14ac:dyDescent="0.2">
      <c r="A114" s="15">
        <v>3</v>
      </c>
      <c r="B114" s="16"/>
      <c r="C114" s="16"/>
      <c r="D114" s="17"/>
      <c r="E114" s="17"/>
      <c r="F114" s="33">
        <v>20</v>
      </c>
      <c r="G114" s="23" t="s">
        <v>147</v>
      </c>
      <c r="H114" s="19">
        <f>+H116+H122</f>
        <v>5915000000</v>
      </c>
      <c r="I114" s="19">
        <f t="shared" ref="I114:P114" si="37">+I116+I122</f>
        <v>740618387.70000005</v>
      </c>
      <c r="J114" s="19">
        <f t="shared" si="37"/>
        <v>3398361153.04</v>
      </c>
      <c r="K114" s="19">
        <f t="shared" si="37"/>
        <v>773534887.70000005</v>
      </c>
      <c r="L114" s="19">
        <f t="shared" si="37"/>
        <v>3398361153.04</v>
      </c>
      <c r="M114" s="19">
        <f t="shared" si="37"/>
        <v>783557526</v>
      </c>
      <c r="N114" s="19">
        <f t="shared" si="37"/>
        <v>3395226922.04</v>
      </c>
      <c r="O114" s="19">
        <f t="shared" si="37"/>
        <v>0</v>
      </c>
      <c r="P114" s="19">
        <f t="shared" si="37"/>
        <v>2611669396.04</v>
      </c>
      <c r="Q114" s="56">
        <f t="shared" si="26"/>
        <v>0.57453273931360949</v>
      </c>
      <c r="R114" s="35">
        <f t="shared" si="27"/>
        <v>0.57400286086897712</v>
      </c>
    </row>
    <row r="115" spans="1:18" s="22" customFormat="1" ht="14.25" x14ac:dyDescent="0.2">
      <c r="A115" s="15">
        <v>3</v>
      </c>
      <c r="B115" s="16"/>
      <c r="C115" s="16"/>
      <c r="D115" s="17"/>
      <c r="E115" s="17"/>
      <c r="F115" s="33">
        <v>21</v>
      </c>
      <c r="G115" s="23" t="s">
        <v>147</v>
      </c>
      <c r="H115" s="19">
        <f>+H117+H124</f>
        <v>54602432000</v>
      </c>
      <c r="I115" s="19">
        <f t="shared" ref="I115:P115" si="38">+I117+I124</f>
        <v>52298360000</v>
      </c>
      <c r="J115" s="19">
        <f t="shared" si="38"/>
        <v>52298360000</v>
      </c>
      <c r="K115" s="19">
        <f t="shared" si="38"/>
        <v>52298360000</v>
      </c>
      <c r="L115" s="19">
        <f t="shared" si="38"/>
        <v>52298360000</v>
      </c>
      <c r="M115" s="19">
        <f t="shared" si="38"/>
        <v>52090000000</v>
      </c>
      <c r="N115" s="19">
        <f t="shared" si="38"/>
        <v>52090000000</v>
      </c>
      <c r="O115" s="19">
        <f t="shared" si="38"/>
        <v>0</v>
      </c>
      <c r="P115" s="19">
        <f t="shared" si="38"/>
        <v>0</v>
      </c>
      <c r="Q115" s="56">
        <f t="shared" si="26"/>
        <v>0.95780275867565756</v>
      </c>
      <c r="R115" s="35">
        <f t="shared" si="27"/>
        <v>0.9539868114299378</v>
      </c>
    </row>
    <row r="116" spans="1:18" s="22" customFormat="1" ht="14.25" x14ac:dyDescent="0.2">
      <c r="A116" s="15">
        <v>3</v>
      </c>
      <c r="B116" s="16">
        <v>2</v>
      </c>
      <c r="C116" s="16"/>
      <c r="D116" s="17"/>
      <c r="E116" s="17"/>
      <c r="F116" s="60">
        <v>20</v>
      </c>
      <c r="G116" s="23" t="s">
        <v>148</v>
      </c>
      <c r="H116" s="19">
        <f>+H118</f>
        <v>2202000000</v>
      </c>
      <c r="I116" s="19">
        <f t="shared" ref="I116:P119" si="39">+I118</f>
        <v>777883757</v>
      </c>
      <c r="J116" s="19">
        <f t="shared" si="39"/>
        <v>786691757</v>
      </c>
      <c r="K116" s="19">
        <f t="shared" si="39"/>
        <v>777883757</v>
      </c>
      <c r="L116" s="19">
        <f t="shared" si="39"/>
        <v>786691757</v>
      </c>
      <c r="M116" s="19">
        <f t="shared" si="39"/>
        <v>783557526</v>
      </c>
      <c r="N116" s="19">
        <f t="shared" si="39"/>
        <v>783557526</v>
      </c>
      <c r="O116" s="19">
        <f t="shared" si="39"/>
        <v>0</v>
      </c>
      <c r="P116" s="19">
        <f t="shared" si="39"/>
        <v>0</v>
      </c>
      <c r="Q116" s="56">
        <f t="shared" si="26"/>
        <v>0.35726237829246138</v>
      </c>
      <c r="R116" s="35">
        <f t="shared" si="27"/>
        <v>0.35583902179836513</v>
      </c>
    </row>
    <row r="117" spans="1:18" s="22" customFormat="1" ht="14.25" x14ac:dyDescent="0.2">
      <c r="A117" s="15">
        <v>3</v>
      </c>
      <c r="B117" s="16">
        <v>2</v>
      </c>
      <c r="C117" s="16"/>
      <c r="D117" s="17"/>
      <c r="E117" s="17"/>
      <c r="F117" s="60">
        <v>21</v>
      </c>
      <c r="G117" s="23" t="s">
        <v>148</v>
      </c>
      <c r="H117" s="19">
        <f>+H119</f>
        <v>53229321440</v>
      </c>
      <c r="I117" s="19">
        <f t="shared" si="39"/>
        <v>52298360000</v>
      </c>
      <c r="J117" s="19">
        <f t="shared" si="39"/>
        <v>52298360000</v>
      </c>
      <c r="K117" s="19">
        <f t="shared" si="39"/>
        <v>52298360000</v>
      </c>
      <c r="L117" s="19">
        <f t="shared" si="39"/>
        <v>52298360000</v>
      </c>
      <c r="M117" s="19">
        <f t="shared" si="39"/>
        <v>52090000000</v>
      </c>
      <c r="N117" s="19">
        <f t="shared" si="39"/>
        <v>52090000000</v>
      </c>
      <c r="O117" s="19">
        <f t="shared" si="39"/>
        <v>0</v>
      </c>
      <c r="P117" s="19">
        <f t="shared" si="39"/>
        <v>0</v>
      </c>
      <c r="Q117" s="56">
        <f t="shared" si="26"/>
        <v>0.98251036431021621</v>
      </c>
      <c r="R117" s="35">
        <f t="shared" si="27"/>
        <v>0.97859598038866147</v>
      </c>
    </row>
    <row r="118" spans="1:18" s="22" customFormat="1" ht="14.25" x14ac:dyDescent="0.2">
      <c r="A118" s="15">
        <v>3</v>
      </c>
      <c r="B118" s="16">
        <v>2</v>
      </c>
      <c r="C118" s="16">
        <v>1</v>
      </c>
      <c r="D118" s="61"/>
      <c r="E118" s="61"/>
      <c r="F118" s="60">
        <v>20</v>
      </c>
      <c r="G118" s="62" t="s">
        <v>149</v>
      </c>
      <c r="H118" s="63">
        <f>+H120</f>
        <v>2202000000</v>
      </c>
      <c r="I118" s="63">
        <f t="shared" si="39"/>
        <v>777883757</v>
      </c>
      <c r="J118" s="63">
        <f t="shared" si="39"/>
        <v>786691757</v>
      </c>
      <c r="K118" s="63">
        <f t="shared" si="39"/>
        <v>777883757</v>
      </c>
      <c r="L118" s="63">
        <f t="shared" si="39"/>
        <v>786691757</v>
      </c>
      <c r="M118" s="63">
        <f t="shared" si="39"/>
        <v>783557526</v>
      </c>
      <c r="N118" s="63">
        <f t="shared" si="39"/>
        <v>783557526</v>
      </c>
      <c r="O118" s="63">
        <f t="shared" si="39"/>
        <v>0</v>
      </c>
      <c r="P118" s="63">
        <f t="shared" si="39"/>
        <v>0</v>
      </c>
      <c r="Q118" s="20">
        <f t="shared" si="26"/>
        <v>0.35726237829246138</v>
      </c>
      <c r="R118" s="35">
        <f t="shared" si="27"/>
        <v>0.35583902179836513</v>
      </c>
    </row>
    <row r="119" spans="1:18" s="22" customFormat="1" ht="14.25" x14ac:dyDescent="0.2">
      <c r="A119" s="15">
        <v>3</v>
      </c>
      <c r="B119" s="16">
        <v>2</v>
      </c>
      <c r="C119" s="16">
        <v>1</v>
      </c>
      <c r="D119" s="61"/>
      <c r="E119" s="61"/>
      <c r="F119" s="60">
        <v>21</v>
      </c>
      <c r="G119" s="62" t="s">
        <v>149</v>
      </c>
      <c r="H119" s="63">
        <f>+H121</f>
        <v>53229321440</v>
      </c>
      <c r="I119" s="63">
        <f t="shared" si="39"/>
        <v>52298360000</v>
      </c>
      <c r="J119" s="63">
        <f t="shared" si="39"/>
        <v>52298360000</v>
      </c>
      <c r="K119" s="63">
        <f t="shared" si="39"/>
        <v>52298360000</v>
      </c>
      <c r="L119" s="63">
        <f t="shared" si="39"/>
        <v>52298360000</v>
      </c>
      <c r="M119" s="63">
        <f t="shared" si="39"/>
        <v>52090000000</v>
      </c>
      <c r="N119" s="63">
        <f t="shared" si="39"/>
        <v>52090000000</v>
      </c>
      <c r="O119" s="63">
        <f t="shared" si="39"/>
        <v>0</v>
      </c>
      <c r="P119" s="63">
        <f t="shared" si="39"/>
        <v>0</v>
      </c>
      <c r="Q119" s="20">
        <f t="shared" si="26"/>
        <v>0.98251036431021621</v>
      </c>
      <c r="R119" s="35">
        <f t="shared" si="27"/>
        <v>0.97859598038866147</v>
      </c>
    </row>
    <row r="120" spans="1:18" s="32" customFormat="1" ht="14.25" x14ac:dyDescent="0.2">
      <c r="A120" s="64">
        <v>3</v>
      </c>
      <c r="B120" s="26">
        <v>2</v>
      </c>
      <c r="C120" s="26">
        <v>1</v>
      </c>
      <c r="D120" s="26">
        <v>1</v>
      </c>
      <c r="E120" s="65" t="s">
        <v>150</v>
      </c>
      <c r="F120" s="26">
        <v>20</v>
      </c>
      <c r="G120" s="66" t="s">
        <v>151</v>
      </c>
      <c r="H120" s="29">
        <v>2202000000</v>
      </c>
      <c r="I120" s="29">
        <v>777883757</v>
      </c>
      <c r="J120" s="29">
        <v>786691757</v>
      </c>
      <c r="K120" s="29">
        <v>777883757</v>
      </c>
      <c r="L120" s="29">
        <v>786691757</v>
      </c>
      <c r="M120" s="29">
        <v>783557526</v>
      </c>
      <c r="N120" s="29">
        <v>783557526</v>
      </c>
      <c r="O120" s="29">
        <v>0</v>
      </c>
      <c r="P120" s="29">
        <v>0</v>
      </c>
      <c r="Q120" s="30">
        <f t="shared" si="26"/>
        <v>0.35726237829246138</v>
      </c>
      <c r="R120" s="31">
        <f t="shared" si="27"/>
        <v>0.35583902179836513</v>
      </c>
    </row>
    <row r="121" spans="1:18" s="53" customFormat="1" ht="14.25" x14ac:dyDescent="0.2">
      <c r="A121" s="67">
        <v>3</v>
      </c>
      <c r="B121" s="47">
        <v>2</v>
      </c>
      <c r="C121" s="47">
        <v>1</v>
      </c>
      <c r="D121" s="68">
        <v>17</v>
      </c>
      <c r="E121" s="68" t="s">
        <v>150</v>
      </c>
      <c r="F121" s="69">
        <v>21</v>
      </c>
      <c r="G121" s="70" t="s">
        <v>152</v>
      </c>
      <c r="H121" s="50">
        <v>53229321440</v>
      </c>
      <c r="I121" s="50">
        <v>52298360000</v>
      </c>
      <c r="J121" s="50">
        <v>52298360000</v>
      </c>
      <c r="K121" s="50">
        <v>52298360000</v>
      </c>
      <c r="L121" s="50">
        <v>52298360000</v>
      </c>
      <c r="M121" s="50">
        <v>52090000000</v>
      </c>
      <c r="N121" s="50">
        <v>52090000000</v>
      </c>
      <c r="O121" s="50">
        <v>0</v>
      </c>
      <c r="P121" s="50">
        <v>0</v>
      </c>
      <c r="Q121" s="51">
        <f t="shared" si="26"/>
        <v>0.98251036431021621</v>
      </c>
      <c r="R121" s="52">
        <f t="shared" si="27"/>
        <v>0.97859598038866147</v>
      </c>
    </row>
    <row r="122" spans="1:18" s="22" customFormat="1" ht="14.25" x14ac:dyDescent="0.2">
      <c r="A122" s="71">
        <v>3</v>
      </c>
      <c r="B122" s="33">
        <v>6</v>
      </c>
      <c r="C122" s="16"/>
      <c r="D122" s="17"/>
      <c r="E122" s="17"/>
      <c r="F122" s="60">
        <v>20</v>
      </c>
      <c r="G122" s="23" t="s">
        <v>153</v>
      </c>
      <c r="H122" s="19">
        <f>+H123</f>
        <v>3713000000</v>
      </c>
      <c r="I122" s="19">
        <f t="shared" ref="I122:P122" si="40">+I123</f>
        <v>-37265369.299999997</v>
      </c>
      <c r="J122" s="19">
        <f t="shared" si="40"/>
        <v>2611669396.04</v>
      </c>
      <c r="K122" s="19">
        <f t="shared" si="40"/>
        <v>-4348869.3</v>
      </c>
      <c r="L122" s="19">
        <f t="shared" si="40"/>
        <v>2611669396.04</v>
      </c>
      <c r="M122" s="19">
        <f t="shared" si="40"/>
        <v>0</v>
      </c>
      <c r="N122" s="19">
        <f t="shared" si="40"/>
        <v>2611669396.04</v>
      </c>
      <c r="O122" s="19">
        <f t="shared" si="40"/>
        <v>0</v>
      </c>
      <c r="P122" s="19">
        <f t="shared" si="40"/>
        <v>2611669396.04</v>
      </c>
      <c r="Q122" s="56">
        <f t="shared" si="26"/>
        <v>0.70338523997845404</v>
      </c>
      <c r="R122" s="35">
        <f t="shared" si="27"/>
        <v>0.70338523997845404</v>
      </c>
    </row>
    <row r="123" spans="1:18" s="22" customFormat="1" ht="14.25" x14ac:dyDescent="0.2">
      <c r="A123" s="71">
        <v>3</v>
      </c>
      <c r="B123" s="33">
        <v>6</v>
      </c>
      <c r="C123" s="16">
        <v>1</v>
      </c>
      <c r="D123" s="17"/>
      <c r="E123" s="17"/>
      <c r="F123" s="60">
        <v>20</v>
      </c>
      <c r="G123" s="23" t="s">
        <v>154</v>
      </c>
      <c r="H123" s="19">
        <f t="shared" ref="H123:P124" si="41">+H125</f>
        <v>3713000000</v>
      </c>
      <c r="I123" s="19">
        <f t="shared" si="41"/>
        <v>-37265369.299999997</v>
      </c>
      <c r="J123" s="19">
        <f t="shared" si="41"/>
        <v>2611669396.04</v>
      </c>
      <c r="K123" s="19">
        <f t="shared" si="41"/>
        <v>-4348869.3</v>
      </c>
      <c r="L123" s="19">
        <f t="shared" si="41"/>
        <v>2611669396.04</v>
      </c>
      <c r="M123" s="19">
        <f t="shared" si="41"/>
        <v>0</v>
      </c>
      <c r="N123" s="19">
        <f t="shared" si="41"/>
        <v>2611669396.04</v>
      </c>
      <c r="O123" s="19">
        <f t="shared" si="41"/>
        <v>0</v>
      </c>
      <c r="P123" s="19">
        <f t="shared" si="41"/>
        <v>2611669396.04</v>
      </c>
      <c r="Q123" s="56">
        <f t="shared" si="26"/>
        <v>0.70338523997845404</v>
      </c>
      <c r="R123" s="35">
        <f t="shared" si="27"/>
        <v>0.70338523997845404</v>
      </c>
    </row>
    <row r="124" spans="1:18" s="22" customFormat="1" ht="14.25" x14ac:dyDescent="0.2">
      <c r="A124" s="71">
        <v>3</v>
      </c>
      <c r="B124" s="33">
        <v>6</v>
      </c>
      <c r="C124" s="16">
        <v>1</v>
      </c>
      <c r="D124" s="17"/>
      <c r="E124" s="17"/>
      <c r="F124" s="60">
        <v>21</v>
      </c>
      <c r="G124" s="23" t="s">
        <v>154</v>
      </c>
      <c r="H124" s="19">
        <f>+H126</f>
        <v>1373110560</v>
      </c>
      <c r="I124" s="19">
        <f t="shared" si="41"/>
        <v>0</v>
      </c>
      <c r="J124" s="19">
        <f t="shared" si="41"/>
        <v>0</v>
      </c>
      <c r="K124" s="19">
        <f t="shared" si="41"/>
        <v>0</v>
      </c>
      <c r="L124" s="19">
        <f t="shared" si="41"/>
        <v>0</v>
      </c>
      <c r="M124" s="19">
        <f t="shared" si="41"/>
        <v>0</v>
      </c>
      <c r="N124" s="19">
        <f t="shared" si="41"/>
        <v>0</v>
      </c>
      <c r="O124" s="19">
        <f t="shared" si="41"/>
        <v>0</v>
      </c>
      <c r="P124" s="19">
        <f t="shared" si="41"/>
        <v>0</v>
      </c>
      <c r="Q124" s="30">
        <f t="shared" si="26"/>
        <v>0</v>
      </c>
      <c r="R124" s="31">
        <f t="shared" si="27"/>
        <v>0</v>
      </c>
    </row>
    <row r="125" spans="1:18" s="22" customFormat="1" ht="14.25" x14ac:dyDescent="0.2">
      <c r="A125" s="24">
        <v>3</v>
      </c>
      <c r="B125" s="25">
        <v>6</v>
      </c>
      <c r="C125" s="25">
        <v>1</v>
      </c>
      <c r="D125" s="26">
        <v>1</v>
      </c>
      <c r="E125" s="17"/>
      <c r="F125" s="60">
        <v>20</v>
      </c>
      <c r="G125" s="28" t="s">
        <v>154</v>
      </c>
      <c r="H125" s="29">
        <v>3713000000</v>
      </c>
      <c r="I125" s="29">
        <v>-37265369.299999997</v>
      </c>
      <c r="J125" s="29">
        <v>2611669396.04</v>
      </c>
      <c r="K125" s="29">
        <v>-4348869.3</v>
      </c>
      <c r="L125" s="29">
        <v>2611669396.04</v>
      </c>
      <c r="M125" s="29">
        <v>0</v>
      </c>
      <c r="N125" s="29">
        <v>2611669396.04</v>
      </c>
      <c r="O125" s="29">
        <v>0</v>
      </c>
      <c r="P125" s="29">
        <v>2611669396.04</v>
      </c>
      <c r="Q125" s="30">
        <f t="shared" si="26"/>
        <v>0.70338523997845404</v>
      </c>
      <c r="R125" s="31">
        <f t="shared" si="27"/>
        <v>0.70338523997845404</v>
      </c>
    </row>
    <row r="126" spans="1:18" s="74" customFormat="1" ht="14.25" x14ac:dyDescent="0.2">
      <c r="A126" s="45">
        <v>3</v>
      </c>
      <c r="B126" s="46">
        <v>6</v>
      </c>
      <c r="C126" s="46">
        <v>1</v>
      </c>
      <c r="D126" s="47">
        <v>1</v>
      </c>
      <c r="E126" s="72"/>
      <c r="F126" s="73">
        <v>21</v>
      </c>
      <c r="G126" s="49" t="s">
        <v>154</v>
      </c>
      <c r="H126" s="50">
        <v>1373110560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1"/>
      <c r="R126" s="52"/>
    </row>
    <row r="127" spans="1:18" s="22" customFormat="1" ht="24" x14ac:dyDescent="0.2">
      <c r="A127" s="15">
        <v>5</v>
      </c>
      <c r="B127" s="16"/>
      <c r="C127" s="16"/>
      <c r="D127" s="61"/>
      <c r="E127" s="61"/>
      <c r="F127" s="60"/>
      <c r="G127" s="62" t="s">
        <v>23</v>
      </c>
      <c r="H127" s="19">
        <f t="shared" ref="H127:P129" si="42">+H128</f>
        <v>37544000000</v>
      </c>
      <c r="I127" s="19">
        <f t="shared" si="42"/>
        <v>-2823698908.0099998</v>
      </c>
      <c r="J127" s="19">
        <f t="shared" si="42"/>
        <v>25549171757</v>
      </c>
      <c r="K127" s="19">
        <f t="shared" si="42"/>
        <v>724779778.06999993</v>
      </c>
      <c r="L127" s="19">
        <f t="shared" si="42"/>
        <v>25549171757</v>
      </c>
      <c r="M127" s="19">
        <f t="shared" si="42"/>
        <v>6982922821</v>
      </c>
      <c r="N127" s="19">
        <f t="shared" si="42"/>
        <v>24464581586</v>
      </c>
      <c r="O127" s="19">
        <f t="shared" si="42"/>
        <v>4414480985</v>
      </c>
      <c r="P127" s="19">
        <f t="shared" si="42"/>
        <v>21869209999</v>
      </c>
      <c r="Q127" s="56">
        <f t="shared" si="26"/>
        <v>0.68051277852652892</v>
      </c>
      <c r="R127" s="35">
        <f t="shared" si="27"/>
        <v>0.65162426981674837</v>
      </c>
    </row>
    <row r="128" spans="1:18" s="22" customFormat="1" ht="14.25" x14ac:dyDescent="0.2">
      <c r="A128" s="71">
        <v>5</v>
      </c>
      <c r="B128" s="33">
        <v>1</v>
      </c>
      <c r="C128" s="16"/>
      <c r="D128" s="61"/>
      <c r="E128" s="61"/>
      <c r="F128" s="75"/>
      <c r="G128" s="76" t="s">
        <v>24</v>
      </c>
      <c r="H128" s="19">
        <f t="shared" si="42"/>
        <v>37544000000</v>
      </c>
      <c r="I128" s="19">
        <f t="shared" si="42"/>
        <v>-2823698908.0099998</v>
      </c>
      <c r="J128" s="19">
        <f t="shared" si="42"/>
        <v>25549171757</v>
      </c>
      <c r="K128" s="19">
        <f t="shared" si="42"/>
        <v>724779778.06999993</v>
      </c>
      <c r="L128" s="19">
        <f t="shared" si="42"/>
        <v>25549171757</v>
      </c>
      <c r="M128" s="19">
        <f t="shared" si="42"/>
        <v>6982922821</v>
      </c>
      <c r="N128" s="19">
        <f t="shared" si="42"/>
        <v>24464581586</v>
      </c>
      <c r="O128" s="19">
        <f t="shared" si="42"/>
        <v>4414480985</v>
      </c>
      <c r="P128" s="19">
        <f t="shared" si="42"/>
        <v>21869209999</v>
      </c>
      <c r="Q128" s="56">
        <f t="shared" si="26"/>
        <v>0.68051277852652892</v>
      </c>
      <c r="R128" s="35">
        <f t="shared" si="27"/>
        <v>0.65162426981674837</v>
      </c>
    </row>
    <row r="129" spans="1:18" s="32" customFormat="1" ht="14.25" x14ac:dyDescent="0.2">
      <c r="A129" s="24">
        <v>5</v>
      </c>
      <c r="B129" s="25">
        <v>1</v>
      </c>
      <c r="C129" s="25">
        <v>2</v>
      </c>
      <c r="D129" s="65"/>
      <c r="E129" s="65"/>
      <c r="F129" s="77">
        <v>20</v>
      </c>
      <c r="G129" s="76" t="s">
        <v>25</v>
      </c>
      <c r="H129" s="19">
        <f t="shared" si="42"/>
        <v>37544000000</v>
      </c>
      <c r="I129" s="19">
        <f t="shared" si="42"/>
        <v>-2823698908.0099998</v>
      </c>
      <c r="J129" s="19">
        <f t="shared" si="42"/>
        <v>25549171757</v>
      </c>
      <c r="K129" s="19">
        <f t="shared" si="42"/>
        <v>724779778.06999993</v>
      </c>
      <c r="L129" s="19">
        <f t="shared" si="42"/>
        <v>25549171757</v>
      </c>
      <c r="M129" s="19">
        <f t="shared" si="42"/>
        <v>6982922821</v>
      </c>
      <c r="N129" s="19">
        <f t="shared" si="42"/>
        <v>24464581586</v>
      </c>
      <c r="O129" s="19">
        <f t="shared" si="42"/>
        <v>4414480985</v>
      </c>
      <c r="P129" s="19">
        <f t="shared" si="42"/>
        <v>21869209999</v>
      </c>
      <c r="Q129" s="56">
        <f t="shared" si="26"/>
        <v>0.68051277852652892</v>
      </c>
      <c r="R129" s="35">
        <f t="shared" si="27"/>
        <v>0.65162426981674837</v>
      </c>
    </row>
    <row r="130" spans="1:18" s="32" customFormat="1" ht="14.25" x14ac:dyDescent="0.2">
      <c r="A130" s="24">
        <v>5</v>
      </c>
      <c r="B130" s="25">
        <v>1</v>
      </c>
      <c r="C130" s="25">
        <v>2</v>
      </c>
      <c r="D130" s="65">
        <v>1</v>
      </c>
      <c r="E130" s="65"/>
      <c r="F130" s="77">
        <v>20</v>
      </c>
      <c r="G130" s="76" t="s">
        <v>25</v>
      </c>
      <c r="H130" s="19">
        <f>SUM(H131:H138)</f>
        <v>37544000000</v>
      </c>
      <c r="I130" s="19">
        <f t="shared" ref="I130:P130" si="43">SUM(I131:I138)</f>
        <v>-2823698908.0099998</v>
      </c>
      <c r="J130" s="19">
        <f t="shared" si="43"/>
        <v>25549171757</v>
      </c>
      <c r="K130" s="19">
        <f t="shared" si="43"/>
        <v>724779778.06999993</v>
      </c>
      <c r="L130" s="19">
        <f t="shared" si="43"/>
        <v>25549171757</v>
      </c>
      <c r="M130" s="19">
        <f t="shared" si="43"/>
        <v>6982922821</v>
      </c>
      <c r="N130" s="19">
        <f t="shared" si="43"/>
        <v>24464581586</v>
      </c>
      <c r="O130" s="19">
        <f t="shared" si="43"/>
        <v>4414480985</v>
      </c>
      <c r="P130" s="19">
        <f t="shared" si="43"/>
        <v>21869209999</v>
      </c>
      <c r="Q130" s="56">
        <f t="shared" si="26"/>
        <v>0.68051277852652892</v>
      </c>
      <c r="R130" s="35">
        <f t="shared" si="27"/>
        <v>0.65162426981674837</v>
      </c>
    </row>
    <row r="131" spans="1:18" s="32" customFormat="1" ht="14.25" x14ac:dyDescent="0.2">
      <c r="A131" s="24">
        <v>5</v>
      </c>
      <c r="B131" s="25">
        <v>1</v>
      </c>
      <c r="C131" s="25">
        <v>2</v>
      </c>
      <c r="D131" s="65">
        <v>1</v>
      </c>
      <c r="E131" s="65">
        <v>4</v>
      </c>
      <c r="F131" s="77">
        <v>20</v>
      </c>
      <c r="G131" s="78" t="s">
        <v>155</v>
      </c>
      <c r="H131" s="29">
        <v>2670253000</v>
      </c>
      <c r="I131" s="29">
        <v>-36654649.859999999</v>
      </c>
      <c r="J131" s="29">
        <v>649381716.13999999</v>
      </c>
      <c r="K131" s="29">
        <v>-36654649.859999999</v>
      </c>
      <c r="L131" s="29">
        <v>649381716.13999999</v>
      </c>
      <c r="M131" s="29">
        <v>502039282</v>
      </c>
      <c r="N131" s="29">
        <v>502172188</v>
      </c>
      <c r="O131" s="29">
        <v>502039282</v>
      </c>
      <c r="P131" s="29">
        <v>502172188</v>
      </c>
      <c r="Q131" s="30">
        <f t="shared" si="26"/>
        <v>0.24319108194616765</v>
      </c>
      <c r="R131" s="31">
        <f t="shared" si="27"/>
        <v>0.18806165108699438</v>
      </c>
    </row>
    <row r="132" spans="1:18" s="32" customFormat="1" ht="14.25" x14ac:dyDescent="0.2">
      <c r="A132" s="24">
        <v>5</v>
      </c>
      <c r="B132" s="25">
        <v>1</v>
      </c>
      <c r="C132" s="25">
        <v>2</v>
      </c>
      <c r="D132" s="65">
        <v>1</v>
      </c>
      <c r="E132" s="65">
        <v>6</v>
      </c>
      <c r="F132" s="77">
        <v>20</v>
      </c>
      <c r="G132" s="78" t="s">
        <v>20</v>
      </c>
      <c r="H132" s="29">
        <v>16977144000</v>
      </c>
      <c r="I132" s="29">
        <v>-2461715866.4899998</v>
      </c>
      <c r="J132" s="29">
        <v>12142198266.219999</v>
      </c>
      <c r="K132" s="29">
        <v>-150423948.49000001</v>
      </c>
      <c r="L132" s="29">
        <v>12142198266.219999</v>
      </c>
      <c r="M132" s="29">
        <v>2407766628</v>
      </c>
      <c r="N132" s="29">
        <v>11582323041</v>
      </c>
      <c r="O132" s="29">
        <v>1333171627</v>
      </c>
      <c r="P132" s="29">
        <v>10498412839</v>
      </c>
      <c r="Q132" s="30">
        <f t="shared" si="26"/>
        <v>0.7152085336744507</v>
      </c>
      <c r="R132" s="31">
        <f t="shared" si="27"/>
        <v>0.68223035871051108</v>
      </c>
    </row>
    <row r="133" spans="1:18" s="32" customFormat="1" ht="18" customHeight="1" x14ac:dyDescent="0.2">
      <c r="A133" s="24">
        <v>5</v>
      </c>
      <c r="B133" s="25">
        <v>1</v>
      </c>
      <c r="C133" s="25">
        <v>2</v>
      </c>
      <c r="D133" s="65">
        <v>1</v>
      </c>
      <c r="E133" s="65">
        <v>7</v>
      </c>
      <c r="F133" s="77">
        <v>20</v>
      </c>
      <c r="G133" s="78" t="s">
        <v>156</v>
      </c>
      <c r="H133" s="29">
        <v>16253185968</v>
      </c>
      <c r="I133" s="29">
        <v>-222778916.66</v>
      </c>
      <c r="J133" s="29">
        <v>12532502141.639999</v>
      </c>
      <c r="K133" s="29">
        <v>917245550.41999996</v>
      </c>
      <c r="L133" s="29">
        <v>12532502141.639999</v>
      </c>
      <c r="M133" s="29">
        <v>4025607732</v>
      </c>
      <c r="N133" s="29">
        <v>12214667753</v>
      </c>
      <c r="O133" s="29">
        <v>2524494828</v>
      </c>
      <c r="P133" s="29">
        <v>10707833639</v>
      </c>
      <c r="Q133" s="30">
        <f t="shared" si="26"/>
        <v>0.77107972346557474</v>
      </c>
      <c r="R133" s="31">
        <f t="shared" si="27"/>
        <v>0.75152451814978216</v>
      </c>
    </row>
    <row r="134" spans="1:18" s="32" customFormat="1" ht="18" customHeight="1" x14ac:dyDescent="0.2">
      <c r="A134" s="24">
        <v>5</v>
      </c>
      <c r="B134" s="25">
        <v>1</v>
      </c>
      <c r="C134" s="25">
        <v>2</v>
      </c>
      <c r="D134" s="65">
        <v>1</v>
      </c>
      <c r="E134" s="65">
        <v>11</v>
      </c>
      <c r="F134" s="77"/>
      <c r="G134" s="78" t="s">
        <v>22</v>
      </c>
      <c r="H134" s="29">
        <v>10000000</v>
      </c>
      <c r="I134" s="29">
        <v>-163</v>
      </c>
      <c r="J134" s="29">
        <v>39678</v>
      </c>
      <c r="K134" s="29">
        <v>-163</v>
      </c>
      <c r="L134" s="29">
        <v>39678</v>
      </c>
      <c r="M134" s="29">
        <v>39678</v>
      </c>
      <c r="N134" s="29">
        <v>39678</v>
      </c>
      <c r="O134" s="29">
        <v>39678</v>
      </c>
      <c r="P134" s="29">
        <v>39678</v>
      </c>
      <c r="Q134" s="30"/>
      <c r="R134" s="31"/>
    </row>
    <row r="135" spans="1:18" s="32" customFormat="1" ht="14.25" x14ac:dyDescent="0.2">
      <c r="A135" s="24">
        <v>5</v>
      </c>
      <c r="B135" s="25">
        <v>1</v>
      </c>
      <c r="C135" s="25">
        <v>2</v>
      </c>
      <c r="D135" s="65">
        <v>1</v>
      </c>
      <c r="E135" s="65">
        <v>12</v>
      </c>
      <c r="F135" s="77"/>
      <c r="G135" s="78" t="s">
        <v>157</v>
      </c>
      <c r="H135" s="29">
        <v>59746032</v>
      </c>
      <c r="I135" s="29">
        <v>-6018</v>
      </c>
      <c r="J135" s="29">
        <v>59740014</v>
      </c>
      <c r="K135" s="29">
        <v>-6018</v>
      </c>
      <c r="L135" s="29">
        <v>59740014</v>
      </c>
      <c r="M135" s="29">
        <v>39827680</v>
      </c>
      <c r="N135" s="29">
        <v>59740014</v>
      </c>
      <c r="O135" s="29">
        <v>39827680</v>
      </c>
      <c r="P135" s="29">
        <v>59740014</v>
      </c>
      <c r="Q135" s="30"/>
      <c r="R135" s="31"/>
    </row>
    <row r="136" spans="1:18" s="32" customFormat="1" ht="14.25" x14ac:dyDescent="0.2">
      <c r="A136" s="24">
        <v>5</v>
      </c>
      <c r="B136" s="25">
        <v>1</v>
      </c>
      <c r="C136" s="25">
        <v>2</v>
      </c>
      <c r="D136" s="65">
        <v>1</v>
      </c>
      <c r="E136" s="65">
        <v>21</v>
      </c>
      <c r="F136" s="77">
        <v>20</v>
      </c>
      <c r="G136" s="78" t="s">
        <v>98</v>
      </c>
      <c r="H136" s="29">
        <v>974051000</v>
      </c>
      <c r="I136" s="29">
        <v>-7792000</v>
      </c>
      <c r="J136" s="29">
        <v>0</v>
      </c>
      <c r="K136" s="29">
        <v>-7792000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30">
        <f t="shared" si="26"/>
        <v>0</v>
      </c>
      <c r="R136" s="31">
        <f t="shared" si="27"/>
        <v>0</v>
      </c>
    </row>
    <row r="137" spans="1:18" s="32" customFormat="1" ht="14.25" x14ac:dyDescent="0.2">
      <c r="A137" s="24">
        <v>5</v>
      </c>
      <c r="B137" s="25">
        <v>1</v>
      </c>
      <c r="C137" s="25">
        <v>2</v>
      </c>
      <c r="D137" s="65">
        <v>1</v>
      </c>
      <c r="E137" s="65">
        <v>24</v>
      </c>
      <c r="F137" s="77">
        <v>20</v>
      </c>
      <c r="G137" s="78" t="s">
        <v>158</v>
      </c>
      <c r="H137" s="29">
        <v>258703000</v>
      </c>
      <c r="I137" s="29">
        <v>-93393059</v>
      </c>
      <c r="J137" s="29">
        <v>165309941</v>
      </c>
      <c r="K137" s="29">
        <v>3769242</v>
      </c>
      <c r="L137" s="29">
        <v>165309941</v>
      </c>
      <c r="M137" s="29">
        <v>7641821</v>
      </c>
      <c r="N137" s="29">
        <v>105638912</v>
      </c>
      <c r="O137" s="29">
        <v>14907890</v>
      </c>
      <c r="P137" s="29">
        <v>101011641</v>
      </c>
      <c r="Q137" s="30">
        <f t="shared" si="26"/>
        <v>0.63899506770311898</v>
      </c>
      <c r="R137" s="31">
        <f t="shared" si="27"/>
        <v>0.40834049856399035</v>
      </c>
    </row>
    <row r="138" spans="1:18" s="32" customFormat="1" ht="14.25" x14ac:dyDescent="0.2">
      <c r="A138" s="24">
        <v>5</v>
      </c>
      <c r="B138" s="25">
        <v>1</v>
      </c>
      <c r="C138" s="25">
        <v>2</v>
      </c>
      <c r="D138" s="65">
        <v>1</v>
      </c>
      <c r="E138" s="65">
        <v>25</v>
      </c>
      <c r="F138" s="77">
        <v>20</v>
      </c>
      <c r="G138" s="78" t="s">
        <v>159</v>
      </c>
      <c r="H138" s="29">
        <v>340917000</v>
      </c>
      <c r="I138" s="29">
        <v>-1358235</v>
      </c>
      <c r="J138" s="29">
        <v>0</v>
      </c>
      <c r="K138" s="29">
        <v>-1358235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30">
        <f t="shared" si="26"/>
        <v>0</v>
      </c>
      <c r="R138" s="31">
        <f t="shared" si="27"/>
        <v>0</v>
      </c>
    </row>
    <row r="139" spans="1:18" s="82" customFormat="1" ht="14.25" x14ac:dyDescent="0.2">
      <c r="A139" s="175" t="s">
        <v>26</v>
      </c>
      <c r="B139" s="176"/>
      <c r="C139" s="176"/>
      <c r="D139" s="176"/>
      <c r="E139" s="176"/>
      <c r="F139" s="176"/>
      <c r="G139" s="177"/>
      <c r="H139" s="79">
        <f t="shared" ref="H139:P139" si="44">+H140+H143+H146+H149+H153</f>
        <v>313820000000</v>
      </c>
      <c r="I139" s="79">
        <f t="shared" si="44"/>
        <v>-5692225897.6120005</v>
      </c>
      <c r="J139" s="79">
        <f t="shared" si="44"/>
        <v>303005519458.08997</v>
      </c>
      <c r="K139" s="79">
        <f t="shared" si="44"/>
        <v>16985875155.189999</v>
      </c>
      <c r="L139" s="79">
        <f t="shared" si="44"/>
        <v>303005519457.08997</v>
      </c>
      <c r="M139" s="79">
        <f t="shared" si="44"/>
        <v>119727501707</v>
      </c>
      <c r="N139" s="79">
        <f t="shared" si="44"/>
        <v>294770734080.76996</v>
      </c>
      <c r="O139" s="79">
        <f t="shared" si="44"/>
        <v>109565274444</v>
      </c>
      <c r="P139" s="79">
        <f t="shared" si="44"/>
        <v>278556393440.77002</v>
      </c>
      <c r="Q139" s="80">
        <f t="shared" si="26"/>
        <v>0.96553922457807018</v>
      </c>
      <c r="R139" s="81">
        <f t="shared" si="27"/>
        <v>0.93929875113367522</v>
      </c>
    </row>
    <row r="140" spans="1:18" s="89" customFormat="1" ht="44.25" customHeight="1" x14ac:dyDescent="0.25">
      <c r="A140" s="83">
        <v>111</v>
      </c>
      <c r="B140" s="84"/>
      <c r="C140" s="84"/>
      <c r="D140" s="84"/>
      <c r="E140" s="84"/>
      <c r="F140" s="84"/>
      <c r="G140" s="85" t="s">
        <v>27</v>
      </c>
      <c r="H140" s="86">
        <f>+H141</f>
        <v>15000000000</v>
      </c>
      <c r="I140" s="86">
        <f t="shared" ref="I140:P141" si="45">+I141</f>
        <v>-882104642.08000004</v>
      </c>
      <c r="J140" s="86">
        <f t="shared" si="45"/>
        <v>14112943809.92</v>
      </c>
      <c r="K140" s="86">
        <f t="shared" si="45"/>
        <v>-2104642.08</v>
      </c>
      <c r="L140" s="86">
        <f t="shared" si="45"/>
        <v>14112943809.92</v>
      </c>
      <c r="M140" s="86">
        <f t="shared" si="45"/>
        <v>5222378717</v>
      </c>
      <c r="N140" s="86">
        <f t="shared" si="45"/>
        <v>13304282780</v>
      </c>
      <c r="O140" s="86">
        <f t="shared" si="45"/>
        <v>2851277662</v>
      </c>
      <c r="P140" s="86">
        <f t="shared" si="45"/>
        <v>10207123293</v>
      </c>
      <c r="Q140" s="87">
        <f t="shared" si="26"/>
        <v>0.94086292066133337</v>
      </c>
      <c r="R140" s="88">
        <f t="shared" si="27"/>
        <v>0.88695218533333331</v>
      </c>
    </row>
    <row r="141" spans="1:18" s="89" customFormat="1" ht="39" customHeight="1" x14ac:dyDescent="0.25">
      <c r="A141" s="83">
        <v>111</v>
      </c>
      <c r="B141" s="84">
        <v>506</v>
      </c>
      <c r="C141" s="84"/>
      <c r="D141" s="84"/>
      <c r="E141" s="84"/>
      <c r="F141" s="84"/>
      <c r="G141" s="85" t="s">
        <v>27</v>
      </c>
      <c r="H141" s="86">
        <f>+H142</f>
        <v>15000000000</v>
      </c>
      <c r="I141" s="86">
        <f t="shared" si="45"/>
        <v>-882104642.08000004</v>
      </c>
      <c r="J141" s="86">
        <f t="shared" si="45"/>
        <v>14112943809.92</v>
      </c>
      <c r="K141" s="86">
        <f t="shared" si="45"/>
        <v>-2104642.08</v>
      </c>
      <c r="L141" s="86">
        <f t="shared" si="45"/>
        <v>14112943809.92</v>
      </c>
      <c r="M141" s="86">
        <f t="shared" si="45"/>
        <v>5222378717</v>
      </c>
      <c r="N141" s="86">
        <f t="shared" si="45"/>
        <v>13304282780</v>
      </c>
      <c r="O141" s="86">
        <f t="shared" si="45"/>
        <v>2851277662</v>
      </c>
      <c r="P141" s="86">
        <f t="shared" si="45"/>
        <v>10207123293</v>
      </c>
      <c r="Q141" s="87">
        <f t="shared" si="26"/>
        <v>0.94086292066133337</v>
      </c>
      <c r="R141" s="88">
        <f t="shared" si="27"/>
        <v>0.88695218533333331</v>
      </c>
    </row>
    <row r="142" spans="1:18" s="95" customFormat="1" ht="28.5" customHeight="1" x14ac:dyDescent="0.25">
      <c r="A142" s="24">
        <v>111</v>
      </c>
      <c r="B142" s="25">
        <v>506</v>
      </c>
      <c r="C142" s="25">
        <v>1</v>
      </c>
      <c r="D142" s="65"/>
      <c r="E142" s="65"/>
      <c r="F142" s="90">
        <v>20</v>
      </c>
      <c r="G142" s="91" t="s">
        <v>160</v>
      </c>
      <c r="H142" s="92">
        <v>15000000000</v>
      </c>
      <c r="I142" s="92">
        <v>-882104642.08000004</v>
      </c>
      <c r="J142" s="92">
        <v>14112943809.92</v>
      </c>
      <c r="K142" s="92">
        <v>-2104642.08</v>
      </c>
      <c r="L142" s="92">
        <v>14112943809.92</v>
      </c>
      <c r="M142" s="92">
        <v>5222378717</v>
      </c>
      <c r="N142" s="92">
        <v>13304282780</v>
      </c>
      <c r="O142" s="92">
        <v>2851277662</v>
      </c>
      <c r="P142" s="92">
        <v>10207123293</v>
      </c>
      <c r="Q142" s="93">
        <f t="shared" si="26"/>
        <v>0.94086292066133337</v>
      </c>
      <c r="R142" s="94">
        <f t="shared" si="27"/>
        <v>0.88695218533333331</v>
      </c>
    </row>
    <row r="143" spans="1:18" s="41" customFormat="1" ht="49.5" customHeight="1" x14ac:dyDescent="0.25">
      <c r="A143" s="15">
        <v>213</v>
      </c>
      <c r="B143" s="16"/>
      <c r="C143" s="16"/>
      <c r="D143" s="61"/>
      <c r="E143" s="61"/>
      <c r="F143" s="60"/>
      <c r="G143" s="75" t="s">
        <v>28</v>
      </c>
      <c r="H143" s="38">
        <f>H144</f>
        <v>9500000000</v>
      </c>
      <c r="I143" s="38">
        <f t="shared" ref="I143:P143" si="46">I144</f>
        <v>-33983319.460000001</v>
      </c>
      <c r="J143" s="38">
        <f t="shared" si="46"/>
        <v>9395356412.4099998</v>
      </c>
      <c r="K143" s="38">
        <f t="shared" si="46"/>
        <v>974160108.34000003</v>
      </c>
      <c r="L143" s="38">
        <f t="shared" si="46"/>
        <v>9395356412.4099998</v>
      </c>
      <c r="M143" s="38">
        <f t="shared" si="46"/>
        <v>4111959874</v>
      </c>
      <c r="N143" s="38">
        <f t="shared" si="46"/>
        <v>9062383935</v>
      </c>
      <c r="O143" s="38">
        <f t="shared" si="46"/>
        <v>3329595140</v>
      </c>
      <c r="P143" s="38">
        <f t="shared" si="46"/>
        <v>6450515837</v>
      </c>
      <c r="Q143" s="96">
        <f t="shared" si="26"/>
        <v>0.98898488551684205</v>
      </c>
      <c r="R143" s="44">
        <f t="shared" si="27"/>
        <v>0.9539351510526316</v>
      </c>
    </row>
    <row r="144" spans="1:18" s="41" customFormat="1" ht="24" x14ac:dyDescent="0.25">
      <c r="A144" s="15">
        <v>213</v>
      </c>
      <c r="B144" s="33">
        <v>506</v>
      </c>
      <c r="C144" s="16"/>
      <c r="D144" s="61"/>
      <c r="E144" s="61"/>
      <c r="F144" s="60"/>
      <c r="G144" s="75" t="s">
        <v>29</v>
      </c>
      <c r="H144" s="38">
        <f>+H145</f>
        <v>9500000000</v>
      </c>
      <c r="I144" s="38">
        <f t="shared" ref="I144:P144" si="47">+I145</f>
        <v>-33983319.460000001</v>
      </c>
      <c r="J144" s="38">
        <f t="shared" si="47"/>
        <v>9395356412.4099998</v>
      </c>
      <c r="K144" s="38">
        <f t="shared" si="47"/>
        <v>974160108.34000003</v>
      </c>
      <c r="L144" s="38">
        <f t="shared" si="47"/>
        <v>9395356412.4099998</v>
      </c>
      <c r="M144" s="38">
        <f t="shared" si="47"/>
        <v>4111959874</v>
      </c>
      <c r="N144" s="38">
        <f t="shared" si="47"/>
        <v>9062383935</v>
      </c>
      <c r="O144" s="38">
        <f t="shared" si="47"/>
        <v>3329595140</v>
      </c>
      <c r="P144" s="38">
        <f t="shared" si="47"/>
        <v>6450515837</v>
      </c>
      <c r="Q144" s="96">
        <f t="shared" ref="Q144:Q155" si="48">IFERROR((L144/H144),0)</f>
        <v>0.98898488551684205</v>
      </c>
      <c r="R144" s="44">
        <f t="shared" ref="R144:R155" si="49">IFERROR((N144/H144),0)</f>
        <v>0.9539351510526316</v>
      </c>
    </row>
    <row r="145" spans="1:18" s="95" customFormat="1" ht="36" x14ac:dyDescent="0.25">
      <c r="A145" s="24">
        <v>213</v>
      </c>
      <c r="B145" s="26">
        <v>506</v>
      </c>
      <c r="C145" s="26">
        <v>1</v>
      </c>
      <c r="D145" s="65"/>
      <c r="E145" s="65"/>
      <c r="F145" s="90">
        <v>20</v>
      </c>
      <c r="G145" s="91" t="s">
        <v>30</v>
      </c>
      <c r="H145" s="92">
        <v>9500000000</v>
      </c>
      <c r="I145" s="92">
        <v>-33983319.460000001</v>
      </c>
      <c r="J145" s="92">
        <v>9395356412.4099998</v>
      </c>
      <c r="K145" s="92">
        <v>974160108.34000003</v>
      </c>
      <c r="L145" s="92">
        <v>9395356412.4099998</v>
      </c>
      <c r="M145" s="92">
        <v>4111959874</v>
      </c>
      <c r="N145" s="92">
        <v>9062383935</v>
      </c>
      <c r="O145" s="92">
        <v>3329595140</v>
      </c>
      <c r="P145" s="92">
        <v>6450515837</v>
      </c>
      <c r="Q145" s="93">
        <f t="shared" si="48"/>
        <v>0.98898488551684205</v>
      </c>
      <c r="R145" s="97">
        <f t="shared" si="49"/>
        <v>0.9539351510526316</v>
      </c>
    </row>
    <row r="146" spans="1:18" s="41" customFormat="1" ht="18" customHeight="1" x14ac:dyDescent="0.25">
      <c r="A146" s="71">
        <v>310</v>
      </c>
      <c r="B146" s="16"/>
      <c r="C146" s="16"/>
      <c r="D146" s="61"/>
      <c r="E146" s="61"/>
      <c r="F146" s="60"/>
      <c r="G146" s="75" t="s">
        <v>31</v>
      </c>
      <c r="H146" s="38">
        <f t="shared" ref="H146:P146" si="50">H147</f>
        <v>5000000000</v>
      </c>
      <c r="I146" s="38">
        <f t="shared" si="50"/>
        <v>80527669.327999994</v>
      </c>
      <c r="J146" s="38">
        <f t="shared" si="50"/>
        <v>4730852758.96</v>
      </c>
      <c r="K146" s="38">
        <f t="shared" si="50"/>
        <v>742028179.33000004</v>
      </c>
      <c r="L146" s="38">
        <f t="shared" si="50"/>
        <v>4730852758.96</v>
      </c>
      <c r="M146" s="38">
        <f t="shared" si="50"/>
        <v>1349905093.6800001</v>
      </c>
      <c r="N146" s="38">
        <f t="shared" si="50"/>
        <v>4589336369.4099998</v>
      </c>
      <c r="O146" s="38">
        <f t="shared" si="50"/>
        <v>1256683967.6800001</v>
      </c>
      <c r="P146" s="38">
        <f t="shared" si="50"/>
        <v>4496115243.4099998</v>
      </c>
      <c r="Q146" s="39">
        <f t="shared" si="48"/>
        <v>0.94617055179200005</v>
      </c>
      <c r="R146" s="40">
        <f t="shared" si="49"/>
        <v>0.91786727388199996</v>
      </c>
    </row>
    <row r="147" spans="1:18" s="41" customFormat="1" ht="24" x14ac:dyDescent="0.25">
      <c r="A147" s="71">
        <v>310</v>
      </c>
      <c r="B147" s="33">
        <v>506</v>
      </c>
      <c r="C147" s="16"/>
      <c r="D147" s="61"/>
      <c r="E147" s="61"/>
      <c r="F147" s="60"/>
      <c r="G147" s="75" t="s">
        <v>29</v>
      </c>
      <c r="H147" s="38">
        <f>+H148</f>
        <v>5000000000</v>
      </c>
      <c r="I147" s="38">
        <f t="shared" ref="I147:P147" si="51">+I148</f>
        <v>80527669.327999994</v>
      </c>
      <c r="J147" s="38">
        <f t="shared" si="51"/>
        <v>4730852758.96</v>
      </c>
      <c r="K147" s="38">
        <f t="shared" si="51"/>
        <v>742028179.33000004</v>
      </c>
      <c r="L147" s="38">
        <f t="shared" si="51"/>
        <v>4730852758.96</v>
      </c>
      <c r="M147" s="38">
        <f t="shared" si="51"/>
        <v>1349905093.6800001</v>
      </c>
      <c r="N147" s="38">
        <f t="shared" si="51"/>
        <v>4589336369.4099998</v>
      </c>
      <c r="O147" s="38">
        <f t="shared" si="51"/>
        <v>1256683967.6800001</v>
      </c>
      <c r="P147" s="38">
        <f t="shared" si="51"/>
        <v>4496115243.4099998</v>
      </c>
      <c r="Q147" s="39">
        <f t="shared" si="48"/>
        <v>0.94617055179200005</v>
      </c>
      <c r="R147" s="40">
        <f t="shared" si="49"/>
        <v>0.91786727388199996</v>
      </c>
    </row>
    <row r="148" spans="1:18" s="95" customFormat="1" ht="27.75" customHeight="1" x14ac:dyDescent="0.25">
      <c r="A148" s="64">
        <v>310</v>
      </c>
      <c r="B148" s="26">
        <v>506</v>
      </c>
      <c r="C148" s="26">
        <v>1</v>
      </c>
      <c r="D148" s="65"/>
      <c r="E148" s="65"/>
      <c r="F148" s="90">
        <v>20</v>
      </c>
      <c r="G148" s="91" t="s">
        <v>32</v>
      </c>
      <c r="H148" s="92">
        <v>5000000000</v>
      </c>
      <c r="I148" s="92">
        <v>80527669.327999994</v>
      </c>
      <c r="J148" s="92">
        <v>4730852758.96</v>
      </c>
      <c r="K148" s="92">
        <v>742028179.33000004</v>
      </c>
      <c r="L148" s="92">
        <v>4730852758.96</v>
      </c>
      <c r="M148" s="92">
        <v>1349905093.6800001</v>
      </c>
      <c r="N148" s="92">
        <v>4589336369.4099998</v>
      </c>
      <c r="O148" s="92">
        <v>1256683967.6800001</v>
      </c>
      <c r="P148" s="92">
        <v>4496115243.4099998</v>
      </c>
      <c r="Q148" s="93">
        <f t="shared" si="48"/>
        <v>0.94617055179200005</v>
      </c>
      <c r="R148" s="97">
        <f t="shared" si="49"/>
        <v>0.91786727388199996</v>
      </c>
    </row>
    <row r="149" spans="1:18" s="41" customFormat="1" ht="14.25" customHeight="1" x14ac:dyDescent="0.25">
      <c r="A149" s="71">
        <v>410</v>
      </c>
      <c r="B149" s="16"/>
      <c r="C149" s="17"/>
      <c r="D149" s="17"/>
      <c r="E149" s="17"/>
      <c r="F149" s="17"/>
      <c r="G149" s="37" t="s">
        <v>33</v>
      </c>
      <c r="H149" s="38">
        <f>+H150</f>
        <v>272320000000</v>
      </c>
      <c r="I149" s="38">
        <f t="shared" ref="I149:P149" si="52">+I150</f>
        <v>-4856665605.4000006</v>
      </c>
      <c r="J149" s="38">
        <f t="shared" si="52"/>
        <v>262766366476.79999</v>
      </c>
      <c r="K149" s="38">
        <f t="shared" si="52"/>
        <v>3271791509.5999994</v>
      </c>
      <c r="L149" s="38">
        <f t="shared" si="52"/>
        <v>262766366475.79999</v>
      </c>
      <c r="M149" s="38">
        <f t="shared" si="52"/>
        <v>97043258022.320007</v>
      </c>
      <c r="N149" s="38">
        <f t="shared" si="52"/>
        <v>255814730996.35999</v>
      </c>
      <c r="O149" s="38">
        <f t="shared" si="52"/>
        <v>90127717674.320007</v>
      </c>
      <c r="P149" s="38">
        <f t="shared" si="52"/>
        <v>245402639067.35999</v>
      </c>
      <c r="Q149" s="96">
        <f t="shared" si="48"/>
        <v>0.96491762072488241</v>
      </c>
      <c r="R149" s="44">
        <f t="shared" si="49"/>
        <v>0.93939016963998234</v>
      </c>
    </row>
    <row r="150" spans="1:18" s="41" customFormat="1" ht="24" x14ac:dyDescent="0.25">
      <c r="A150" s="71">
        <v>410</v>
      </c>
      <c r="B150" s="33">
        <v>506</v>
      </c>
      <c r="C150" s="17"/>
      <c r="D150" s="17"/>
      <c r="E150" s="17"/>
      <c r="F150" s="17"/>
      <c r="G150" s="75" t="s">
        <v>29</v>
      </c>
      <c r="H150" s="38">
        <f>+H151+H152</f>
        <v>272320000000</v>
      </c>
      <c r="I150" s="38">
        <f t="shared" ref="I150:P150" si="53">+I151+I152</f>
        <v>-4856665605.4000006</v>
      </c>
      <c r="J150" s="38">
        <f t="shared" si="53"/>
        <v>262766366476.79999</v>
      </c>
      <c r="K150" s="38">
        <f t="shared" si="53"/>
        <v>3271791509.5999994</v>
      </c>
      <c r="L150" s="38">
        <f t="shared" si="53"/>
        <v>262766366475.79999</v>
      </c>
      <c r="M150" s="38">
        <f t="shared" si="53"/>
        <v>97043258022.320007</v>
      </c>
      <c r="N150" s="38">
        <f t="shared" si="53"/>
        <v>255814730996.35999</v>
      </c>
      <c r="O150" s="38">
        <f t="shared" si="53"/>
        <v>90127717674.320007</v>
      </c>
      <c r="P150" s="38">
        <f t="shared" si="53"/>
        <v>245402639067.35999</v>
      </c>
      <c r="Q150" s="96">
        <f t="shared" si="48"/>
        <v>0.96491762072488241</v>
      </c>
      <c r="R150" s="44">
        <f t="shared" si="49"/>
        <v>0.93939016963998234</v>
      </c>
    </row>
    <row r="151" spans="1:18" s="95" customFormat="1" ht="24" x14ac:dyDescent="0.25">
      <c r="A151" s="64">
        <v>410</v>
      </c>
      <c r="B151" s="26">
        <v>506</v>
      </c>
      <c r="C151" s="26">
        <v>1</v>
      </c>
      <c r="D151" s="27"/>
      <c r="E151" s="27"/>
      <c r="F151" s="27">
        <v>20</v>
      </c>
      <c r="G151" s="98" t="s">
        <v>34</v>
      </c>
      <c r="H151" s="92">
        <v>250820000000</v>
      </c>
      <c r="I151" s="92">
        <v>-4503173075.5900002</v>
      </c>
      <c r="J151" s="92">
        <v>241653810517.60999</v>
      </c>
      <c r="K151" s="92">
        <v>-3556574009.5900002</v>
      </c>
      <c r="L151" s="92">
        <v>241653810517.60999</v>
      </c>
      <c r="M151" s="92">
        <v>88253542365.320007</v>
      </c>
      <c r="N151" s="92">
        <v>235203509134.35999</v>
      </c>
      <c r="O151" s="92">
        <v>81359771547.320007</v>
      </c>
      <c r="P151" s="92">
        <v>224813186735.35999</v>
      </c>
      <c r="Q151" s="93">
        <f t="shared" si="48"/>
        <v>0.96345510931189693</v>
      </c>
      <c r="R151" s="97">
        <f t="shared" si="49"/>
        <v>0.93773825506084041</v>
      </c>
    </row>
    <row r="152" spans="1:18" s="95" customFormat="1" ht="14.25" x14ac:dyDescent="0.25">
      <c r="A152" s="64">
        <v>410</v>
      </c>
      <c r="B152" s="26">
        <v>506</v>
      </c>
      <c r="C152" s="26">
        <v>3</v>
      </c>
      <c r="D152" s="27"/>
      <c r="E152" s="27"/>
      <c r="F152" s="27">
        <v>20</v>
      </c>
      <c r="G152" s="98" t="s">
        <v>161</v>
      </c>
      <c r="H152" s="92">
        <v>21500000000</v>
      </c>
      <c r="I152" s="92">
        <v>-353492529.81</v>
      </c>
      <c r="J152" s="92">
        <v>21112555959.189999</v>
      </c>
      <c r="K152" s="92">
        <v>6828365519.1899996</v>
      </c>
      <c r="L152" s="92">
        <v>21112555958.189999</v>
      </c>
      <c r="M152" s="92">
        <v>8789715657</v>
      </c>
      <c r="N152" s="92">
        <v>20611221862</v>
      </c>
      <c r="O152" s="92">
        <v>8767946127</v>
      </c>
      <c r="P152" s="92">
        <v>20589452332</v>
      </c>
      <c r="Q152" s="93">
        <f t="shared" si="48"/>
        <v>0.98197934689255806</v>
      </c>
      <c r="R152" s="97">
        <f t="shared" si="49"/>
        <v>0.95866148195348833</v>
      </c>
    </row>
    <row r="153" spans="1:18" s="95" customFormat="1" ht="14.25" x14ac:dyDescent="0.25">
      <c r="A153" s="99">
        <v>460</v>
      </c>
      <c r="B153" s="100">
        <v>506</v>
      </c>
      <c r="C153" s="101"/>
      <c r="D153" s="101"/>
      <c r="E153" s="101"/>
      <c r="F153" s="101"/>
      <c r="G153" s="102" t="s">
        <v>162</v>
      </c>
      <c r="H153" s="103">
        <f>+H154</f>
        <v>12000000000</v>
      </c>
      <c r="I153" s="103">
        <f>+I154</f>
        <v>0</v>
      </c>
      <c r="J153" s="103">
        <f t="shared" ref="J153:P153" si="54">+J154</f>
        <v>12000000000</v>
      </c>
      <c r="K153" s="103">
        <f t="shared" si="54"/>
        <v>12000000000</v>
      </c>
      <c r="L153" s="103">
        <f t="shared" si="54"/>
        <v>12000000000</v>
      </c>
      <c r="M153" s="103">
        <f t="shared" si="54"/>
        <v>12000000000</v>
      </c>
      <c r="N153" s="103">
        <f t="shared" si="54"/>
        <v>12000000000</v>
      </c>
      <c r="O153" s="103">
        <f t="shared" si="54"/>
        <v>12000000000</v>
      </c>
      <c r="P153" s="103">
        <f t="shared" si="54"/>
        <v>12000000000</v>
      </c>
      <c r="Q153" s="104">
        <f t="shared" si="48"/>
        <v>1</v>
      </c>
      <c r="R153" s="40">
        <f t="shared" si="49"/>
        <v>1</v>
      </c>
    </row>
    <row r="154" spans="1:18" s="95" customFormat="1" thickBot="1" x14ac:dyDescent="0.3">
      <c r="A154" s="138">
        <v>460</v>
      </c>
      <c r="B154" s="106">
        <v>506</v>
      </c>
      <c r="C154" s="105">
        <v>1</v>
      </c>
      <c r="D154" s="107"/>
      <c r="E154" s="107"/>
      <c r="F154" s="107" t="s">
        <v>19</v>
      </c>
      <c r="G154" s="108" t="s">
        <v>162</v>
      </c>
      <c r="H154" s="109">
        <v>12000000000</v>
      </c>
      <c r="I154" s="109">
        <v>0</v>
      </c>
      <c r="J154" s="109">
        <v>12000000000</v>
      </c>
      <c r="K154" s="109">
        <v>12000000000</v>
      </c>
      <c r="L154" s="109">
        <v>12000000000</v>
      </c>
      <c r="M154" s="109">
        <v>12000000000</v>
      </c>
      <c r="N154" s="109">
        <v>12000000000</v>
      </c>
      <c r="O154" s="109">
        <v>12000000000</v>
      </c>
      <c r="P154" s="109">
        <v>12000000000</v>
      </c>
      <c r="Q154" s="93">
        <f t="shared" si="48"/>
        <v>1</v>
      </c>
      <c r="R154" s="97">
        <f t="shared" si="49"/>
        <v>1</v>
      </c>
    </row>
    <row r="155" spans="1:18" s="113" customFormat="1" ht="15.75" thickBot="1" x14ac:dyDescent="0.3">
      <c r="A155" s="178" t="s">
        <v>35</v>
      </c>
      <c r="B155" s="179"/>
      <c r="C155" s="179"/>
      <c r="D155" s="179"/>
      <c r="E155" s="179"/>
      <c r="F155" s="179"/>
      <c r="G155" s="180"/>
      <c r="H155" s="110">
        <f t="shared" ref="H155:P155" si="55">H9+H139</f>
        <v>447828863000</v>
      </c>
      <c r="I155" s="110">
        <f t="shared" si="55"/>
        <v>41120165525.348</v>
      </c>
      <c r="J155" s="110">
        <f t="shared" si="55"/>
        <v>410722311004.77997</v>
      </c>
      <c r="K155" s="110">
        <f t="shared" si="55"/>
        <v>71898931716.830002</v>
      </c>
      <c r="L155" s="110">
        <f t="shared" si="55"/>
        <v>410722311003.77997</v>
      </c>
      <c r="M155" s="110">
        <f t="shared" si="55"/>
        <v>184584797467.5</v>
      </c>
      <c r="N155" s="110">
        <f t="shared" si="55"/>
        <v>400908180889.5</v>
      </c>
      <c r="O155" s="110">
        <f t="shared" si="55"/>
        <v>118439373992.04001</v>
      </c>
      <c r="P155" s="110">
        <f t="shared" si="55"/>
        <v>328663793692.04004</v>
      </c>
      <c r="Q155" s="111">
        <f t="shared" si="48"/>
        <v>0.91714122277058319</v>
      </c>
      <c r="R155" s="112">
        <f t="shared" si="49"/>
        <v>0.8952263107916294</v>
      </c>
    </row>
    <row r="156" spans="1:18" x14ac:dyDescent="0.2">
      <c r="A156" s="114"/>
      <c r="B156" s="115"/>
      <c r="C156" s="116"/>
      <c r="D156" s="116"/>
      <c r="E156" s="116"/>
      <c r="F156" s="116"/>
      <c r="G156" s="117"/>
      <c r="H156" s="118"/>
      <c r="I156" s="118"/>
      <c r="J156" s="119"/>
      <c r="K156" s="120"/>
      <c r="L156" s="121"/>
      <c r="M156" s="120"/>
      <c r="N156" s="120"/>
      <c r="O156" s="120"/>
      <c r="P156" s="121"/>
      <c r="Q156" s="122"/>
      <c r="R156" s="123"/>
    </row>
    <row r="157" spans="1:18" x14ac:dyDescent="0.2">
      <c r="H157" s="127"/>
      <c r="I157" s="128"/>
      <c r="J157" s="127"/>
      <c r="K157" s="127"/>
      <c r="L157" s="127"/>
      <c r="M157" s="127"/>
      <c r="N157" s="127"/>
      <c r="O157" s="127"/>
      <c r="P157" s="127"/>
    </row>
    <row r="158" spans="1:18" x14ac:dyDescent="0.2">
      <c r="H158" s="127"/>
      <c r="I158" s="127"/>
      <c r="J158" s="127"/>
      <c r="K158" s="127"/>
      <c r="L158" s="127"/>
      <c r="M158" s="127"/>
      <c r="N158" s="127"/>
      <c r="O158" s="127"/>
      <c r="P158" s="127"/>
    </row>
    <row r="159" spans="1:18" x14ac:dyDescent="0.2"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1:18" x14ac:dyDescent="0.2"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8:16" x14ac:dyDescent="0.2"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8:16" x14ac:dyDescent="0.2"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8:16" x14ac:dyDescent="0.2"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8:16" x14ac:dyDescent="0.2">
      <c r="H164" s="127"/>
      <c r="I164" s="127"/>
      <c r="J164" s="127"/>
      <c r="K164" s="127"/>
      <c r="L164" s="127"/>
      <c r="M164" s="127"/>
      <c r="N164" s="127"/>
      <c r="O164" s="127"/>
      <c r="P164" s="127"/>
    </row>
    <row r="165" spans="8:16" x14ac:dyDescent="0.2">
      <c r="H165" s="127"/>
      <c r="I165" s="127"/>
      <c r="J165" s="127"/>
      <c r="K165" s="127"/>
      <c r="L165" s="127"/>
      <c r="M165" s="127"/>
      <c r="N165" s="127"/>
      <c r="O165" s="127"/>
      <c r="P165" s="127"/>
    </row>
    <row r="166" spans="8:16" x14ac:dyDescent="0.2">
      <c r="H166" s="127"/>
      <c r="I166" s="127"/>
      <c r="J166" s="127"/>
      <c r="K166" s="127"/>
      <c r="L166" s="127"/>
      <c r="M166" s="127"/>
      <c r="N166" s="127"/>
      <c r="O166" s="127"/>
      <c r="P166" s="127"/>
    </row>
    <row r="167" spans="8:16" x14ac:dyDescent="0.2"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8:16" x14ac:dyDescent="0.2"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8:16" x14ac:dyDescent="0.2">
      <c r="H169" s="127"/>
      <c r="I169" s="127"/>
      <c r="J169" s="127"/>
      <c r="K169" s="127"/>
      <c r="L169" s="127"/>
      <c r="M169" s="127"/>
      <c r="N169" s="127"/>
      <c r="O169" s="127"/>
      <c r="P169" s="127"/>
    </row>
  </sheetData>
  <mergeCells count="25">
    <mergeCell ref="D7:D8"/>
    <mergeCell ref="A9:G9"/>
    <mergeCell ref="A139:G139"/>
    <mergeCell ref="A155:G155"/>
    <mergeCell ref="Q5:Q8"/>
    <mergeCell ref="R5:R8"/>
    <mergeCell ref="A5:G5"/>
    <mergeCell ref="H5:H8"/>
    <mergeCell ref="I5:I8"/>
    <mergeCell ref="J5:J8"/>
    <mergeCell ref="K5:K8"/>
    <mergeCell ref="L5:L8"/>
    <mergeCell ref="G6:G8"/>
    <mergeCell ref="A7:A8"/>
    <mergeCell ref="B7:B8"/>
    <mergeCell ref="C7:C8"/>
    <mergeCell ref="M5:M8"/>
    <mergeCell ref="N5:N8"/>
    <mergeCell ref="O5:O8"/>
    <mergeCell ref="P5:P8"/>
    <mergeCell ref="A1:R1"/>
    <mergeCell ref="A2:R2"/>
    <mergeCell ref="A3:R3"/>
    <mergeCell ref="A4:D4"/>
    <mergeCell ref="G4:M4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H106:P10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12</Orden>
    <Tipo_x0020_presupuesto xmlns="d0e351fb-1a75-4546-9b39-7d697f81258f">Informe de Ejecución del Presupuesto de Gastos</Tipo_x0020_presupuesto>
    <Vigencia xmlns="d0e351fb-1a75-4546-9b39-7d697f81258f">2013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35BF6C9D-378A-422D-AAA8-8B2A10F1FF7A}"/>
</file>

<file path=customXml/itemProps2.xml><?xml version="1.0" encoding="utf-8"?>
<ds:datastoreItem xmlns:ds="http://schemas.openxmlformats.org/officeDocument/2006/customXml" ds:itemID="{B77BA609-BBDF-4DB8-900B-08A52D1A411D}"/>
</file>

<file path=customXml/itemProps3.xml><?xml version="1.0" encoding="utf-8"?>
<ds:datastoreItem xmlns:ds="http://schemas.openxmlformats.org/officeDocument/2006/customXml" ds:itemID="{00685420-7568-4C47-8E3F-F22866627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Diciembre (Gastos)</dc:title>
  <dc:creator>Windows User</dc:creator>
  <cp:lastModifiedBy>Gilma Sampayo Franco</cp:lastModifiedBy>
  <dcterms:created xsi:type="dcterms:W3CDTF">2014-01-22T22:03:49Z</dcterms:created>
  <dcterms:modified xsi:type="dcterms:W3CDTF">2014-02-27T19:56:17Z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3100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