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autoCompressPictures="0" defaultThemeVersion="124226"/>
  <mc:AlternateContent xmlns:mc="http://schemas.openxmlformats.org/markup-compatibility/2006">
    <mc:Choice Requires="x15">
      <x15ac:absPath xmlns:x15ac="http://schemas.microsoft.com/office/spreadsheetml/2010/11/ac" url="W:\CORRESPONDENCIA\CIRCULARES\"/>
    </mc:Choice>
  </mc:AlternateContent>
  <xr:revisionPtr revIDLastSave="0" documentId="8_{739FDC72-B724-48DB-9BF5-05DBBFDD1DBF}" xr6:coauthVersionLast="47" xr6:coauthVersionMax="47" xr10:uidLastSave="{00000000-0000-0000-0000-000000000000}"/>
  <bookViews>
    <workbookView xWindow="-120" yWindow="-120" windowWidth="20730" windowHeight="11160" firstSheet="11" activeTab="14" xr2:uid="{00000000-000D-0000-FFFF-FFFF00000000}"/>
  </bookViews>
  <sheets>
    <sheet name="Indice" sheetId="29" r:id="rId1"/>
    <sheet name="SUBSUELO NO 1" sheetId="1" r:id="rId2"/>
    <sheet name="SUBSUELO NO 2" sheetId="2" r:id="rId3"/>
    <sheet name="SUBSUELO NO 3" sheetId="3" r:id="rId4"/>
    <sheet name="SUBSUELO NO 4" sheetId="30" r:id="rId5"/>
    <sheet name="SUBSUELO NO 5" sheetId="5" r:id="rId6"/>
    <sheet name="SUBSUELO NO 6" sheetId="20" r:id="rId7"/>
    <sheet name="APORTES NO 1" sheetId="7" r:id="rId8"/>
    <sheet name="APORTES NO 2" sheetId="9" r:id="rId9"/>
    <sheet name="PARTICIPACION NO 1" sheetId="10" r:id="rId10"/>
    <sheet name="PARTICIPACION NO 2" sheetId="23" r:id="rId11"/>
    <sheet name="PRECIOS ALTOS NO 1" sheetId="12" r:id="rId12"/>
    <sheet name="PRECIOS ALTOS NO 2" sheetId="25" r:id="rId13"/>
    <sheet name="PRECIOS ALTOS NO 3" sheetId="16" r:id="rId14"/>
    <sheet name="Recibo de pago" sheetId="27" r:id="rId15"/>
    <sheet name="Tarifas" sheetId="26" state="hidden" r:id="rId16"/>
    <sheet name="Parámetros" sheetId="28" state="hidden" r:id="rId17"/>
  </sheets>
  <definedNames>
    <definedName name="_xlnm.Print_Area" localSheetId="9">'PARTICIPACION NO 1'!$A$1:$E$88</definedName>
    <definedName name="_xlnm.Print_Area" localSheetId="10">'PARTICIPACION NO 2'!$A$1:$E$87</definedName>
    <definedName name="_xlnm.Print_Area" localSheetId="3">'SUBSUELO NO 3'!$A$1:$E$55</definedName>
    <definedName name="_xlnm.Print_Area" localSheetId="4">'SUBSUELO NO 4'!$A$1:$E$55</definedName>
    <definedName name="_xlnm.Print_Area" localSheetId="15">Tarifas!$A$1:$F$98</definedName>
    <definedName name="_xlnm.Print_Titles" localSheetId="9">'PARTICIPACION NO 1'!$1:$12</definedName>
    <definedName name="_xlnm.Print_Titles" localSheetId="10">'PARTICIPACION NO 2'!$1:$12</definedName>
    <definedName name="_xlnm.Print_Titles" localSheetId="11">'PRECIOS ALTOS NO 1'!$1:$12</definedName>
    <definedName name="_xlnm.Print_Titles" localSheetId="12">'PRECIOS ALTOS NO 2'!$1:$12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26" l="1"/>
  <c r="F47" i="26"/>
  <c r="F43" i="26"/>
  <c r="E18" i="7" l="1"/>
  <c r="E19" i="7"/>
  <c r="E20" i="7"/>
  <c r="E30" i="5"/>
  <c r="E25" i="5"/>
  <c r="E18" i="27"/>
  <c r="E23" i="1"/>
  <c r="E34" i="12"/>
  <c r="E36" i="12" s="1"/>
  <c r="E27" i="10"/>
  <c r="E33" i="10" s="1"/>
  <c r="E45" i="10" s="1"/>
  <c r="E23" i="10"/>
  <c r="E24" i="10"/>
  <c r="E32" i="10"/>
  <c r="E39" i="10"/>
  <c r="F15" i="26"/>
  <c r="C13" i="26"/>
  <c r="E36" i="25"/>
  <c r="E38" i="25" s="1"/>
  <c r="E41" i="25" s="1"/>
  <c r="E42" i="23"/>
  <c r="E46" i="10"/>
  <c r="F72" i="26"/>
  <c r="E72" i="26"/>
  <c r="F60" i="26"/>
  <c r="E60" i="26"/>
  <c r="F38" i="26"/>
  <c r="E38" i="26"/>
  <c r="F33" i="26"/>
  <c r="E33" i="26"/>
  <c r="F23" i="26"/>
  <c r="E23" i="26"/>
  <c r="C14" i="26"/>
  <c r="E29" i="23"/>
  <c r="E35" i="23"/>
  <c r="E27" i="23"/>
  <c r="E23" i="23"/>
  <c r="E24" i="23" s="1"/>
  <c r="E24" i="20"/>
  <c r="E25" i="20" s="1"/>
  <c r="E28" i="20"/>
  <c r="E24" i="5"/>
  <c r="E31" i="5" s="1"/>
  <c r="F16" i="26"/>
  <c r="F54" i="26" s="1"/>
  <c r="E24" i="9" s="1"/>
  <c r="F74" i="26" l="1"/>
  <c r="H30" i="12" s="1"/>
  <c r="F78" i="26"/>
  <c r="F76" i="26"/>
  <c r="H28" i="12" s="1"/>
  <c r="E32" i="5"/>
  <c r="E33" i="5" s="1"/>
  <c r="F75" i="26"/>
  <c r="H29" i="12" s="1"/>
  <c r="F80" i="26"/>
  <c r="F81" i="26"/>
  <c r="F84" i="26"/>
  <c r="F86" i="26"/>
  <c r="F85" i="26"/>
  <c r="F77" i="26"/>
  <c r="H27" i="12" s="1"/>
  <c r="E30" i="20"/>
  <c r="E31" i="20" s="1"/>
  <c r="E30" i="23"/>
  <c r="E41" i="23" s="1"/>
  <c r="E29" i="20"/>
  <c r="F35" i="26"/>
  <c r="E21" i="2" s="1"/>
  <c r="E22" i="2" s="1"/>
  <c r="F24" i="26"/>
  <c r="F42" i="26"/>
  <c r="F41" i="26"/>
  <c r="E24" i="30" s="1"/>
  <c r="E25" i="30" s="1"/>
  <c r="F40" i="26"/>
  <c r="E35" i="16"/>
  <c r="E37" i="16" s="1"/>
  <c r="E38" i="16" s="1"/>
  <c r="F26" i="26"/>
  <c r="E51" i="25"/>
  <c r="E50" i="25"/>
  <c r="E39" i="12"/>
  <c r="F25" i="26"/>
  <c r="E21" i="1" l="1"/>
  <c r="E22" i="1" s="1"/>
  <c r="E44" i="16"/>
  <c r="E45" i="16"/>
  <c r="E24" i="3"/>
  <c r="E25" i="3" s="1"/>
  <c r="E21" i="7" s="1"/>
  <c r="E49" i="12"/>
  <c r="E48" i="12"/>
  <c r="E2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tc={602BF4EF-D8A2-4EE6-97AF-F4DD821D05E9}</author>
  </authors>
  <commentList>
    <comment ref="B71" authorId="0" shapeId="0" xr:uid="{602BF4EF-D8A2-4EE6-97AF-F4DD821D05E9}">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deben incluir los permisos de quema?</t>
      </text>
    </comment>
  </commentList>
</comments>
</file>

<file path=xl/sharedStrings.xml><?xml version="1.0" encoding="utf-8"?>
<sst xmlns="http://schemas.openxmlformats.org/spreadsheetml/2006/main" count="1215" uniqueCount="752">
  <si>
    <t>Formularios disponibles</t>
  </si>
  <si>
    <t>Uso</t>
  </si>
  <si>
    <t>Formulario Uso Subsuelo No. 1</t>
  </si>
  <si>
    <t>Formulario Uso Subsuelo No. 2</t>
  </si>
  <si>
    <t>Formulario Uso Subsuelo No. 3</t>
  </si>
  <si>
    <t xml:space="preserve">Formulario Uso Subsuelo No. 4 </t>
  </si>
  <si>
    <t>Formulario Uso Subsuelo No. 5</t>
  </si>
  <si>
    <t>Formulario Aportes No. 1</t>
  </si>
  <si>
    <t>Formulario Aportes No. 2</t>
  </si>
  <si>
    <t>Formulario Participación Producción No. 1</t>
  </si>
  <si>
    <t>Formulario Participación Producción No. 2</t>
  </si>
  <si>
    <t>Formulario Precios Altos No. 1</t>
  </si>
  <si>
    <t>Formulario Precios Altos No. 2</t>
  </si>
  <si>
    <t>Formulario Precios Altos No. 3</t>
  </si>
  <si>
    <t>Recibo oficial de pago de Derechos Económicos</t>
  </si>
  <si>
    <t>Contratos de Evaluación Técnica - TEA</t>
  </si>
  <si>
    <t>Áreas Continentales y Costa Afuera</t>
  </si>
  <si>
    <t>Liquidación anual del Derecho Económico por concepto del Uso del Subsuelo</t>
  </si>
  <si>
    <t xml:space="preserve">Contratista o Evaluador </t>
  </si>
  <si>
    <t>Nombre del Contrato</t>
  </si>
  <si>
    <t>LLA 100 (E&amp;P)</t>
  </si>
  <si>
    <t>Fecha de suscripción del contrato (dd-mm-aa)</t>
  </si>
  <si>
    <t xml:space="preserve">Superficie total del Área (S), en hectáreas </t>
  </si>
  <si>
    <t>(1)</t>
  </si>
  <si>
    <t>Fecha Efectiva  (dd-mm-aa)</t>
  </si>
  <si>
    <t>Período de liquidación:</t>
  </si>
  <si>
    <t>de (dd-mm-aa)</t>
  </si>
  <si>
    <t>a (dd-mm-aa)</t>
  </si>
  <si>
    <t>Corresponde a un Área Costa Afuera (Sí o No)</t>
  </si>
  <si>
    <t>(2)</t>
  </si>
  <si>
    <t>La profundidad de agua es mayor de 1.000 m. (Sí o No)</t>
  </si>
  <si>
    <t>(3)</t>
  </si>
  <si>
    <t>Tarifa Anual Vigente (TAUS) en USD/ha</t>
  </si>
  <si>
    <r>
      <t>Derecho Económico por concepto del Uso del Subsuelo</t>
    </r>
    <r>
      <rPr>
        <sz val="11"/>
        <color theme="1"/>
        <rFont val="Tahoma"/>
        <family val="2"/>
      </rPr>
      <t xml:space="preserve"> (</t>
    </r>
    <r>
      <rPr>
        <b/>
        <sz val="11"/>
        <color theme="1"/>
        <rFont val="Tahoma"/>
        <family val="2"/>
      </rPr>
      <t>DUS</t>
    </r>
    <r>
      <rPr>
        <b/>
        <vertAlign val="subscript"/>
        <sz val="11"/>
        <color theme="1"/>
        <rFont val="Tahoma"/>
        <family val="2"/>
      </rPr>
      <t>ET</t>
    </r>
    <r>
      <rPr>
        <sz val="11"/>
        <color theme="1"/>
        <rFont val="Tahoma"/>
        <family val="2"/>
      </rPr>
      <t>)</t>
    </r>
    <r>
      <rPr>
        <b/>
        <sz val="11"/>
        <color theme="1"/>
        <rFont val="Tahoma"/>
        <family val="2"/>
      </rPr>
      <t xml:space="preserve"> en USD </t>
    </r>
  </si>
  <si>
    <t>Fecha Límite de Pago  (dd-mm-aa)</t>
  </si>
  <si>
    <t>Indique la superficie total del Área (S), en hectáreas, hasta centécimas.</t>
  </si>
  <si>
    <t>Especifique Sí o No.</t>
  </si>
  <si>
    <t>Si la respuesta de la casilla inmediatamente anterior es afirmativa, señale Sí o No.</t>
  </si>
  <si>
    <t>Casillas protegidas. No modificar.</t>
  </si>
  <si>
    <r>
      <t xml:space="preserve">Casillas para ingresar datos. </t>
    </r>
    <r>
      <rPr>
        <b/>
        <u/>
        <sz val="10"/>
        <color theme="1"/>
        <rFont val="Tahoma"/>
        <family val="2"/>
      </rPr>
      <t>No modificar el formato</t>
    </r>
    <r>
      <rPr>
        <b/>
        <sz val="10"/>
        <color theme="1"/>
        <rFont val="Tahoma"/>
        <family val="2"/>
      </rPr>
      <t>.</t>
    </r>
  </si>
  <si>
    <t>Firman por el Contratista o Evaluador:</t>
  </si>
  <si>
    <t>Revisó y aprobó por la ANH:</t>
  </si>
  <si>
    <t>Contratos de Exploración y Producción - E&amp;P</t>
  </si>
  <si>
    <t>Acumulaciones de Hidrocarburos en Rocas Generadoras</t>
  </si>
  <si>
    <t>Período de Exploración y de Evaluación sin Producción</t>
  </si>
  <si>
    <t>Contratista</t>
  </si>
  <si>
    <r>
      <t>Derecho Económico por concepto del Uso del Subsuelo</t>
    </r>
    <r>
      <rPr>
        <sz val="11"/>
        <color theme="1"/>
        <rFont val="Tahoma"/>
        <family val="2"/>
      </rPr>
      <t xml:space="preserve"> (</t>
    </r>
    <r>
      <rPr>
        <b/>
        <sz val="11"/>
        <color theme="1"/>
        <rFont val="Tahoma"/>
        <family val="2"/>
      </rPr>
      <t>DUS</t>
    </r>
    <r>
      <rPr>
        <b/>
        <vertAlign val="subscript"/>
        <sz val="11"/>
        <color theme="1"/>
        <rFont val="Tahoma"/>
        <family val="2"/>
      </rPr>
      <t>PE</t>
    </r>
    <r>
      <rPr>
        <sz val="11"/>
        <color theme="1"/>
        <rFont val="Tahoma"/>
        <family val="2"/>
      </rPr>
      <t>)</t>
    </r>
    <r>
      <rPr>
        <b/>
        <sz val="11"/>
        <color theme="1"/>
        <rFont val="Tahoma"/>
        <family val="2"/>
      </rPr>
      <t xml:space="preserve"> en USD</t>
    </r>
  </si>
  <si>
    <t>Indique la superficie total del Área Asignada o su Remanente (S), en hectáreas, hasta centécimas.</t>
  </si>
  <si>
    <t>Firman por el Contratista:</t>
  </si>
  <si>
    <t>Acumulaciones de Hidrocarburos en Trampas</t>
  </si>
  <si>
    <t xml:space="preserve">Contratista </t>
  </si>
  <si>
    <t>VIM 22 (E&amp;P)</t>
  </si>
  <si>
    <t>Fecha de suscripción del Contrato (dd-mm-aa)</t>
  </si>
  <si>
    <t>Corresponde a un Yacimiento Descubierto No Desarrollado (Sí o No)</t>
  </si>
  <si>
    <t>No</t>
  </si>
  <si>
    <t>Se trata de un Área Costa Afuera (Sí o No)</t>
  </si>
  <si>
    <r>
      <t xml:space="preserve">Derecho Económico por concepto del Uso del Subsuelo </t>
    </r>
    <r>
      <rPr>
        <sz val="11"/>
        <color theme="1"/>
        <rFont val="Tahoma"/>
        <family val="2"/>
      </rPr>
      <t>(</t>
    </r>
    <r>
      <rPr>
        <b/>
        <sz val="11"/>
        <color theme="1"/>
        <rFont val="Tahoma"/>
        <family val="2"/>
      </rPr>
      <t>DUS</t>
    </r>
    <r>
      <rPr>
        <b/>
        <vertAlign val="subscript"/>
        <sz val="11"/>
        <color theme="1"/>
        <rFont val="Tahoma"/>
        <family val="2"/>
      </rPr>
      <t>PE</t>
    </r>
    <r>
      <rPr>
        <sz val="11"/>
        <color theme="1"/>
        <rFont val="Tahoma"/>
        <family val="2"/>
      </rPr>
      <t>)</t>
    </r>
    <r>
      <rPr>
        <b/>
        <sz val="11"/>
        <color theme="1"/>
        <rFont val="Tahoma"/>
        <family val="2"/>
      </rPr>
      <t xml:space="preserve"> en USD</t>
    </r>
  </si>
  <si>
    <t>Acumulaciones en Trampas y en Rocas Generadoras</t>
  </si>
  <si>
    <t>Liquidación semestral del Derecho Económico por concepto del Uso del Subsuelo</t>
  </si>
  <si>
    <t>Periodo de Explotación y Producción en Descubrimientos o en Periodo de Evaluación con Producción</t>
  </si>
  <si>
    <t xml:space="preserve"> Hidrocarburos Líquidos</t>
  </si>
  <si>
    <r>
      <rPr>
        <sz val="11"/>
        <color theme="1"/>
        <rFont val="Tahoma"/>
        <family val="2"/>
      </rPr>
      <t>Contratista</t>
    </r>
    <r>
      <rPr>
        <sz val="10"/>
        <color theme="1"/>
        <rFont val="Tahoma"/>
        <family val="2"/>
      </rPr>
      <t xml:space="preserve"> </t>
    </r>
  </si>
  <si>
    <t>Nombre del Campo</t>
  </si>
  <si>
    <t>Nombre del Área en Explotación</t>
  </si>
  <si>
    <t>(Semestre)</t>
  </si>
  <si>
    <t>(Año)</t>
  </si>
  <si>
    <t xml:space="preserve">Producción Total del Campo (PT), expresada en Barriles </t>
  </si>
  <si>
    <t>Porcentaje de Regalías establecido por la Ley (PR%)</t>
  </si>
  <si>
    <t>Volumen de Regalías (R), expresado en Barriles</t>
  </si>
  <si>
    <t xml:space="preserve">Producción Base (PB), en Barriles </t>
  </si>
  <si>
    <t xml:space="preserve">Porcentaje de Participación en la Producción (X%) (XP en la Fórmula) </t>
  </si>
  <si>
    <t>El período de liquidación corresponde a prórroga del Período de Explotación (Sí o No)</t>
  </si>
  <si>
    <t>(4)</t>
  </si>
  <si>
    <t>Se trata de un Yacimiento en Trampas (Sí o No)</t>
  </si>
  <si>
    <t>Porcentaje de Participación Adicional</t>
  </si>
  <si>
    <t>Producción Base para el cálculo del Derecho (PBD), expresada en Barriles</t>
  </si>
  <si>
    <t>Tarifa Vigente (TUP) en USD/bbl</t>
  </si>
  <si>
    <t>Diligencie en esta casilla la Producción Total del Campo (PT), una vez descontados los volúmenes utilizados en operaciones de extracción y desperdicio, expresados en bbl.</t>
  </si>
  <si>
    <t>Indique el Porcentaje de Regalías de acuerdo con la ley (Ejemplo: 8,5% ingrese 8,5).</t>
  </si>
  <si>
    <t>Consigne en esta casilla el Porcentaje de Participación en la Producción (X%), pactado en el Contrato, (XP en la Fórmula).  (Ejemplo: 4% ingrese 4).</t>
  </si>
  <si>
    <t xml:space="preserve"> Gas Natural</t>
  </si>
  <si>
    <t>Producción Total del Campo (PT), expresada en miles de Pies Cúbicos</t>
  </si>
  <si>
    <t>Volumen de Regalías (R) en miles de Pies Cúbicos</t>
  </si>
  <si>
    <t>Producción Base (PB), también expresada en miles de Pies Cúbicos</t>
  </si>
  <si>
    <t>Porcentaje de Participación en la Producción (X%), pactado (XP en el Formulario)</t>
  </si>
  <si>
    <t xml:space="preserve">Producción Base (PBD) para el cálculo del Derecho, expresada en miles de Pies Cúbicos </t>
  </si>
  <si>
    <r>
      <t>Tarifa Vigente</t>
    </r>
    <r>
      <rPr>
        <vertAlign val="superscript"/>
        <sz val="11"/>
        <color theme="1"/>
        <rFont val="Tahoma"/>
        <family val="2"/>
      </rPr>
      <t xml:space="preserve"> </t>
    </r>
    <r>
      <rPr>
        <sz val="11"/>
        <color theme="1"/>
        <rFont val="Tahoma"/>
        <family val="2"/>
      </rPr>
      <t>(TUP) en USD/kft</t>
    </r>
    <r>
      <rPr>
        <vertAlign val="superscript"/>
        <sz val="11"/>
        <color theme="1"/>
        <rFont val="Tahoma"/>
        <family val="2"/>
      </rPr>
      <t>3</t>
    </r>
  </si>
  <si>
    <t>Diligencie en esta casilla la Producción Total del Campo (PT), una vez descontados los volúmenes utilizados en operaciones de extracción, reinyección y desperdicio, expresados en miles de Pies Cúbicos.</t>
  </si>
  <si>
    <t xml:space="preserve">Indique el Porcentaje de Regalías fijado por la Ley (Ejemplo: 8,5% ingrese 8,5). </t>
  </si>
  <si>
    <t>Consigne en esta casilla el Porcentaje de Participación en la Producción (X%), pactado en el Contrato  (XP en la Fórmula).  (Ejemplo: 4% ingrese 4).</t>
  </si>
  <si>
    <r>
      <t>Convenios</t>
    </r>
    <r>
      <rPr>
        <sz val="12"/>
        <color theme="1"/>
        <rFont val="Tahoma"/>
        <family val="2"/>
      </rPr>
      <t xml:space="preserve">, </t>
    </r>
    <r>
      <rPr>
        <b/>
        <sz val="12"/>
        <color theme="1"/>
        <rFont val="Tahoma"/>
        <family val="2"/>
      </rPr>
      <t>Contratos de Exploración y Producción - E&amp;P y Especiales</t>
    </r>
  </si>
  <si>
    <r>
      <t>Liquidación anual de los Aportes para Formación</t>
    </r>
    <r>
      <rPr>
        <sz val="12"/>
        <color theme="1"/>
        <rFont val="Tahoma"/>
        <family val="2"/>
      </rPr>
      <t xml:space="preserve">, </t>
    </r>
    <r>
      <rPr>
        <b/>
        <sz val="12"/>
        <color theme="1"/>
        <rFont val="Tahoma"/>
        <family val="2"/>
      </rPr>
      <t>Fortalecimiento Institucional y Transferencia de Tecnología</t>
    </r>
  </si>
  <si>
    <t xml:space="preserve"> Período de Exploración y de Evaluación sin Producción</t>
  </si>
  <si>
    <t>LLA 124 (E&amp;P)</t>
  </si>
  <si>
    <r>
      <t>Derecho Económico por concepto del Uso del Subsuelo (DUS</t>
    </r>
    <r>
      <rPr>
        <vertAlign val="subscript"/>
        <sz val="11"/>
        <color theme="1"/>
        <rFont val="Tahoma"/>
        <family val="2"/>
      </rPr>
      <t>PE</t>
    </r>
    <r>
      <rPr>
        <sz val="11"/>
        <color theme="1"/>
        <rFont val="Tahoma"/>
        <family val="2"/>
      </rPr>
      <t>) en USD</t>
    </r>
  </si>
  <si>
    <r>
      <t>Aportes para Formación</t>
    </r>
    <r>
      <rPr>
        <sz val="11"/>
        <color theme="1"/>
        <rFont val="Tahoma"/>
        <family val="2"/>
      </rPr>
      <t>,</t>
    </r>
    <r>
      <rPr>
        <b/>
        <sz val="11"/>
        <color theme="1"/>
        <rFont val="Tahoma"/>
        <family val="2"/>
      </rPr>
      <t xml:space="preserve"> Fortalecimiento Institucional y Transferencia de Tecnología </t>
    </r>
    <r>
      <rPr>
        <sz val="11"/>
        <color theme="1"/>
        <rFont val="Tahoma"/>
        <family val="2"/>
      </rPr>
      <t>(</t>
    </r>
    <r>
      <rPr>
        <b/>
        <sz val="11"/>
        <color theme="1"/>
        <rFont val="Tahoma"/>
        <family val="2"/>
      </rPr>
      <t>ATT</t>
    </r>
    <r>
      <rPr>
        <b/>
        <vertAlign val="subscript"/>
        <sz val="11"/>
        <color theme="1"/>
        <rFont val="Tahoma"/>
        <family val="2"/>
      </rPr>
      <t>PE</t>
    </r>
    <r>
      <rPr>
        <sz val="11"/>
        <color theme="1"/>
        <rFont val="Tahoma"/>
        <family val="2"/>
      </rPr>
      <t>)</t>
    </r>
    <r>
      <rPr>
        <b/>
        <sz val="11"/>
        <color theme="1"/>
        <rFont val="Tahoma"/>
        <family val="2"/>
      </rPr>
      <t xml:space="preserve"> en USD</t>
    </r>
  </si>
  <si>
    <t>Diligencie  el valor por concepto del Derecho por Uso del Subsuelo que aparece en los Formularios Uso Subsuelo No. 2 o 3, según se trate de Acumulaciones en Rocas Generadoras o en Trampas, para el mismo período de liquidación.</t>
  </si>
  <si>
    <r>
      <t>Convenios</t>
    </r>
    <r>
      <rPr>
        <sz val="12"/>
        <color theme="1"/>
        <rFont val="Tahoma"/>
        <family val="2"/>
      </rPr>
      <t>,</t>
    </r>
    <r>
      <rPr>
        <b/>
        <sz val="12"/>
        <color theme="1"/>
        <rFont val="Tahoma"/>
        <family val="2"/>
      </rPr>
      <t xml:space="preserve"> Contratos de Exploración y Producción - E&amp;P y Especiales</t>
    </r>
  </si>
  <si>
    <r>
      <t>Liquidación semestral del Aporte para Formación</t>
    </r>
    <r>
      <rPr>
        <sz val="12"/>
        <color theme="1"/>
        <rFont val="Tahoma"/>
        <family val="2"/>
      </rPr>
      <t>,</t>
    </r>
    <r>
      <rPr>
        <b/>
        <sz val="12"/>
        <color theme="1"/>
        <rFont val="Tahoma"/>
        <family val="2"/>
      </rPr>
      <t xml:space="preserve"> Fortalecimiento Institucional y Transferencia de Tecnología</t>
    </r>
  </si>
  <si>
    <t xml:space="preserve"> Hidrocarburos Líquidos y Gas Natural</t>
  </si>
  <si>
    <r>
      <rPr>
        <sz val="11"/>
        <color theme="1"/>
        <rFont val="Tahoma"/>
        <family val="2"/>
      </rPr>
      <t xml:space="preserve">Contratista </t>
    </r>
  </si>
  <si>
    <r>
      <t>Derecho Económico por concepto del Uso del Subsuelo (DUS</t>
    </r>
    <r>
      <rPr>
        <vertAlign val="subscript"/>
        <sz val="11"/>
        <color theme="1"/>
        <rFont val="Tahoma"/>
        <family val="2"/>
      </rPr>
      <t>P</t>
    </r>
    <r>
      <rPr>
        <sz val="11"/>
        <color theme="1"/>
        <rFont val="Tahoma"/>
        <family val="2"/>
      </rPr>
      <t>) en USD</t>
    </r>
  </si>
  <si>
    <r>
      <t>Aporte para Formación</t>
    </r>
    <r>
      <rPr>
        <sz val="11"/>
        <color theme="1"/>
        <rFont val="Tahoma"/>
        <family val="2"/>
      </rPr>
      <t>,</t>
    </r>
    <r>
      <rPr>
        <b/>
        <sz val="11"/>
        <color theme="1"/>
        <rFont val="Tahoma"/>
        <family val="2"/>
      </rPr>
      <t xml:space="preserve"> Fortalecimiento Institucional y Transferencia de Tecnología </t>
    </r>
    <r>
      <rPr>
        <sz val="11"/>
        <color theme="1"/>
        <rFont val="Tahoma"/>
        <family val="2"/>
      </rPr>
      <t>(</t>
    </r>
    <r>
      <rPr>
        <b/>
        <sz val="11"/>
        <color theme="1"/>
        <rFont val="Tahoma"/>
        <family val="2"/>
      </rPr>
      <t>ATT</t>
    </r>
    <r>
      <rPr>
        <b/>
        <vertAlign val="subscript"/>
        <sz val="11"/>
        <color theme="1"/>
        <rFont val="Tahoma"/>
        <family val="2"/>
      </rPr>
      <t>P</t>
    </r>
    <r>
      <rPr>
        <sz val="11"/>
        <color theme="1"/>
        <rFont val="Tahoma"/>
        <family val="2"/>
      </rPr>
      <t>)</t>
    </r>
    <r>
      <rPr>
        <b/>
        <sz val="11"/>
        <color theme="1"/>
        <rFont val="Tahoma"/>
        <family val="2"/>
      </rPr>
      <t xml:space="preserve"> en USD</t>
    </r>
  </si>
  <si>
    <t>Diligencia el valor  por concepto del Uso del Subsuelo que aparece en los Formularios Uso Subsuelo No. 4 o 5, según se trate de Hidrocarburos Líquidos o de Gas Natural, para el mismo período de liquidación.</t>
  </si>
  <si>
    <r>
      <t xml:space="preserve">Liquidación mensual del Derecho Económico por concepto de Participación en la Producción </t>
    </r>
    <r>
      <rPr>
        <sz val="12"/>
        <color theme="1"/>
        <rFont val="Tahoma"/>
        <family val="2"/>
      </rPr>
      <t>(</t>
    </r>
    <r>
      <rPr>
        <b/>
        <sz val="12"/>
        <color theme="1"/>
        <rFont val="Tahoma"/>
        <family val="2"/>
      </rPr>
      <t>X%</t>
    </r>
    <r>
      <rPr>
        <sz val="12"/>
        <color theme="1"/>
        <rFont val="Tahoma"/>
        <family val="2"/>
      </rPr>
      <t>)</t>
    </r>
  </si>
  <si>
    <t>Hidrocarburos Líquidos</t>
  </si>
  <si>
    <t>Precio promedio Referencia WTI</t>
  </si>
  <si>
    <t>FM</t>
  </si>
  <si>
    <t>(USD/MBTU)</t>
  </si>
  <si>
    <t xml:space="preserve">Período de liquidación: </t>
  </si>
  <si>
    <t>(Mes Calendario)</t>
  </si>
  <si>
    <t>Volumen de Regalías (R), también en Barriles</t>
  </si>
  <si>
    <t xml:space="preserve">Producción Base (PB), igualmente expresada en Barriles </t>
  </si>
  <si>
    <t>Porcentaje de Participación en la Producción, (X%) pactado, (XP en la Fórmula)</t>
  </si>
  <si>
    <t>Precio Promedio Diario del Petróleo Crudo Referencia WTI</t>
  </si>
  <si>
    <r>
      <t>Factor Multiplicador (FM) Artículo</t>
    </r>
    <r>
      <rPr>
        <sz val="11"/>
        <color rgb="FFFF0000"/>
        <rFont val="Tahoma"/>
        <family val="2"/>
      </rPr>
      <t xml:space="preserve"> </t>
    </r>
    <r>
      <rPr>
        <sz val="11"/>
        <rFont val="Tahoma"/>
        <family val="2"/>
      </rPr>
      <t>84.3</t>
    </r>
  </si>
  <si>
    <t>(5)</t>
  </si>
  <si>
    <t>Se trata de Hidrocarburos Líquidos Pesados o Extrapesados (Gravedad API ≤ 15º) (Sí o No)</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</si>
  <si>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VOL</t>
    </r>
    <r>
      <rPr>
        <sz val="11"/>
        <color theme="1"/>
        <rFont val="Tahoma"/>
        <family val="2"/>
      </rPr>
      <t>)</t>
    </r>
    <r>
      <rPr>
        <b/>
        <sz val="11"/>
        <color theme="1"/>
        <rFont val="Tahoma"/>
        <family val="2"/>
      </rPr>
      <t xml:space="preserve"> en Barriles</t>
    </r>
  </si>
  <si>
    <t>El Derecho se paga en especie (Sí o No)</t>
  </si>
  <si>
    <t>Volumen de Compensación (VC), en Barriles</t>
  </si>
  <si>
    <t>(6)</t>
  </si>
  <si>
    <t>Precio de Venta del Hidrocarburo (PV), en USD/bbl</t>
  </si>
  <si>
    <t>(7)</t>
  </si>
  <si>
    <t>Precio de Mercado en el Puerto de Exportación (PM), también en USD/bbl</t>
  </si>
  <si>
    <t>(8)</t>
  </si>
  <si>
    <t>Costos Deducibles (CD), en USD/bbl</t>
  </si>
  <si>
    <t>(9)</t>
  </si>
  <si>
    <t>Precio de Venta o de Mercado menos Costos Deducubles (PV o PM- CD), también en USD/bbl</t>
  </si>
  <si>
    <t>Último valor positivo de (PV o PM - CD) (si el valor de la casilla inmediatamente anterior es negativo)</t>
  </si>
  <si>
    <t>(10)</t>
  </si>
  <si>
    <t>Fecha Límite de Pago en especie acordada (dd-mm-aa)</t>
  </si>
  <si>
    <t>(11)</t>
  </si>
  <si>
    <t>Fecha de entrega (dd-mm-aa)</t>
  </si>
  <si>
    <t>Volumen entregado, en Barriles</t>
  </si>
  <si>
    <t>Lugar de entrega</t>
  </si>
  <si>
    <t>Volumen pendiente de entrega, también en Barriles</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</si>
  <si>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DIN</t>
    </r>
    <r>
      <rPr>
        <sz val="11"/>
        <color theme="1"/>
        <rFont val="Tahoma"/>
        <family val="2"/>
      </rPr>
      <t>)</t>
    </r>
    <r>
      <rPr>
        <b/>
        <sz val="11"/>
        <color theme="1"/>
        <rFont val="Tahoma"/>
        <family val="2"/>
      </rPr>
      <t xml:space="preserve"> en USD</t>
    </r>
  </si>
  <si>
    <t>Fecha Límite de Pago en dinero  (dd-mm-aa)</t>
  </si>
  <si>
    <t>Instrucciones:</t>
  </si>
  <si>
    <t>Indique el Porcentaje de Regalías fijado por la Ley (PR%) (Ejemplo: 8,5% ingrese 8,5).</t>
  </si>
  <si>
    <t>Consigne en la casilla el Porcentaje de Participación en la Producción, (X%) pactado en el Contrato,(XP en la Fórmula) (Ejemplo: 4% ingrese 4).</t>
  </si>
  <si>
    <t>Ingrese el Precio Promedio Diario del Petróleo Crudo Referencia WTI, en USD/bbl, durante el mes de Producción.</t>
  </si>
  <si>
    <t>Diligencie el Volumen de Compensación (VC) a favor (+) o en contra (-), de acuerdo con el Manual de Procedimiento de Compensación Volumétrica de cada transportador por oleoducto, y con los Informes Mensuales de Balance Volumétrico del  respectivo transportador, en bbl.</t>
  </si>
  <si>
    <t>Determine el Precio de Venta (PV) promedio del Hidrocarburo, en USD/bbl.</t>
  </si>
  <si>
    <t>Consigne el Precio de Mercado del Crudo (PM) en el Puerto de Exportación, en USD/bbl.</t>
  </si>
  <si>
    <t>Diligencie el valor total de los Costos Deducibles (CD), en USD/bbl. Adjunte en Anexo la liquidación detallada.</t>
  </si>
  <si>
    <t>Especifique el último valor positivo de (PV - CD), que se haya obtenido en la autoliquidación en USD/bbl, si se cumple la condición señalada en el Formulario.</t>
  </si>
  <si>
    <t>Diligenciar solamente si el pago del Derecho se realiza en especie.</t>
  </si>
  <si>
    <t>Gas Natural</t>
  </si>
  <si>
    <t>Precio promedio Venta</t>
  </si>
  <si>
    <t>Volumen de Regalías (R), expresado en miles de Pies Cúbicos</t>
  </si>
  <si>
    <t>Producción Base (PB), expresada en miles de Pies Cúbicos</t>
  </si>
  <si>
    <t>Porcentaje de Participación en la Producción (X%) pactado en el Contrato (XP en la Fórmula)</t>
  </si>
  <si>
    <t>Precio Promedio de Venta en Campo durante el Mes de liquidación, expresado en USD/MBTU</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</si>
  <si>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VOL</t>
    </r>
    <r>
      <rPr>
        <sz val="11"/>
        <color theme="1"/>
        <rFont val="Tahoma"/>
        <family val="2"/>
      </rPr>
      <t xml:space="preserve">), </t>
    </r>
    <r>
      <rPr>
        <b/>
        <sz val="11"/>
        <color theme="1"/>
        <rFont val="Tahoma"/>
        <family val="2"/>
      </rPr>
      <t>expresado en miles de Pies Cúbicos</t>
    </r>
  </si>
  <si>
    <t>Precio de Venta del Gas Natural (PV), expresado en USD/MBTU</t>
  </si>
  <si>
    <t>Precio Promedio Ponderado del Gas Natural en el Mercado (PM), expresado en USD/MBTU</t>
  </si>
  <si>
    <t>Costos Deducibles (CD), expresados en USD/MBTU</t>
  </si>
  <si>
    <t>Precio de Venta o de Mercado (el mayor) menos Costos Deducubles (PV o PM- CD), expresado en USD/MBTU</t>
  </si>
  <si>
    <t>Último valor positivo de (PV o PM - CD (si el valor de la casilla inmediatamente anterior es negativo)</t>
  </si>
  <si>
    <t>Fecha Límite de Pago acordada (dd-mm-aa)</t>
  </si>
  <si>
    <t>Volumen entregado, en miles de Pies Cúbicos</t>
  </si>
  <si>
    <t>Volumen pendiente de entregar, en miles de Pies Cúbicos</t>
  </si>
  <si>
    <r>
      <t>Derecho Económico por concepto de Participación en la Producción</t>
    </r>
    <r>
      <rPr>
        <sz val="11"/>
        <color theme="1"/>
        <rFont val="Tahoma"/>
        <family val="2"/>
      </rPr>
      <t xml:space="preserve"> (</t>
    </r>
    <r>
      <rPr>
        <b/>
        <sz val="11"/>
        <color theme="1"/>
        <rFont val="Tahoma"/>
        <family val="2"/>
      </rPr>
      <t>DPP</t>
    </r>
    <r>
      <rPr>
        <b/>
        <vertAlign val="subscript"/>
        <sz val="11"/>
        <color theme="1"/>
        <rFont val="Tahoma"/>
        <family val="2"/>
      </rPr>
      <t>DIN</t>
    </r>
    <r>
      <rPr>
        <sz val="11"/>
        <color theme="1"/>
        <rFont val="Tahoma"/>
        <family val="2"/>
      </rPr>
      <t>)</t>
    </r>
    <r>
      <rPr>
        <b/>
        <sz val="11"/>
        <color theme="1"/>
        <rFont val="Tahoma"/>
        <family val="2"/>
      </rPr>
      <t xml:space="preserve"> en USD</t>
    </r>
  </si>
  <si>
    <t>Diligencie en esta casilla la Producción Total del Campo (PT), una vez descontados los volúmenes utilizados en operaciones  de extracción, reinyección</t>
  </si>
  <si>
    <t>y desperdicio, expresada en miles de Pies Cúbicos.</t>
  </si>
  <si>
    <t>Consigne el Porcentaje de Regalías (PR%)  (Ejemplo: 8,5% ingrese 8,5).</t>
  </si>
  <si>
    <t>Señale en esta casilla el Porcentaje de Participación en la Producción, (X%) pactado en el Contrato, (XP en la Fórmula) (Ejemplo: 4% ingrese 4).</t>
  </si>
  <si>
    <t>Ingrese el Precio Promedio de Venta en Campo durante el Mes de liquidación, expresado en USD/MBTU.</t>
  </si>
  <si>
    <t>Ingrese el Precio de Venta (PV) promedio del Gas, expresado en USD/MBTU.</t>
  </si>
  <si>
    <t>Indique el Precio promedio ponderado del Gas Natural en el Mercado nacional durante el Mes de liquidación, o el precio de referencia acordado, en caso de que se trate de ventas para exportación, en USD/MBTU.</t>
  </si>
  <si>
    <t>Consigne el valor total de los Costos Deducibles (CD), en USD/MBTU. Adjunte en Anexo la liquidación detallada.</t>
  </si>
  <si>
    <t>Diligencie el último valor positivo de (PV - CD), expresado en USD/MBTU, si se cumple la condición señalada en el Formulario.</t>
  </si>
  <si>
    <r>
      <t>Áreas Continentales</t>
    </r>
    <r>
      <rPr>
        <sz val="11"/>
        <color theme="1"/>
        <rFont val="Tahoma"/>
        <family val="2"/>
      </rPr>
      <t xml:space="preserve">, </t>
    </r>
    <r>
      <rPr>
        <b/>
        <sz val="11"/>
        <color theme="1"/>
        <rFont val="Tahoma"/>
        <family val="2"/>
      </rPr>
      <t>Acumulaciones en Trampas y en Rocas Generadoras</t>
    </r>
    <r>
      <rPr>
        <sz val="11"/>
        <color theme="1"/>
        <rFont val="Tahoma"/>
        <family val="2"/>
      </rPr>
      <t>,</t>
    </r>
    <r>
      <rPr>
        <b/>
        <sz val="11"/>
        <color theme="1"/>
        <rFont val="Tahoma"/>
        <family val="2"/>
      </rPr>
      <t xml:space="preserve"> o Áreas Costa Afuera</t>
    </r>
    <r>
      <rPr>
        <sz val="11"/>
        <color theme="1"/>
        <rFont val="Tahoma"/>
        <family val="2"/>
      </rPr>
      <t>,</t>
    </r>
    <r>
      <rPr>
        <b/>
        <sz val="11"/>
        <color theme="1"/>
        <rFont val="Tahoma"/>
        <family val="2"/>
      </rPr>
      <t xml:space="preserve"> a profundidades de agua inferiores a trescientos metros (300 m)</t>
    </r>
  </si>
  <si>
    <t>Liquidación mensual del Derecho Económico por concepto de Precios Altos</t>
  </si>
  <si>
    <r>
      <t xml:space="preserve"> Hidrocarburos Líquidos</t>
    </r>
    <r>
      <rPr>
        <sz val="12"/>
        <color theme="1"/>
        <rFont val="Tahoma"/>
        <family val="2"/>
      </rPr>
      <t>,</t>
    </r>
    <r>
      <rPr>
        <b/>
        <sz val="12"/>
        <color theme="1"/>
        <rFont val="Tahoma"/>
        <family val="2"/>
      </rPr>
      <t xml:space="preserve"> con excepción de los Extrapesados</t>
    </r>
  </si>
  <si>
    <t>Gravedad API del Hidrocarburo Líquido</t>
  </si>
  <si>
    <t>Gravedad API &gt;</t>
  </si>
  <si>
    <t>Po</t>
  </si>
  <si>
    <t>(USD/bbl)</t>
  </si>
  <si>
    <t>ERROR</t>
  </si>
  <si>
    <t xml:space="preserve">Período de Liquidación: </t>
  </si>
  <si>
    <t>Se trata de Yacimientos en Rocas Generadoras (Sí o No)</t>
  </si>
  <si>
    <t>Precio promedio Marcador WTI para Crudo (P)</t>
  </si>
  <si>
    <t>Precio Base de Referencia (Po), en USD/bbl</t>
  </si>
  <si>
    <t>Contrato asignado directamente, por Nominación de Áreas, en la Mini Ronda 2007 o en la Ronda Caribe 2007 (Sí o No)</t>
  </si>
  <si>
    <t>NO</t>
  </si>
  <si>
    <t>Porcentaje para la ANH (D%)</t>
  </si>
  <si>
    <t>Producción Base (PB), expresada en Barriles</t>
  </si>
  <si>
    <r>
      <t>Derecho Económico por concepto de Participación en la Producción (DPP</t>
    </r>
    <r>
      <rPr>
        <vertAlign val="subscript"/>
        <sz val="11"/>
        <color theme="1"/>
        <rFont val="Tahoma"/>
        <family val="2"/>
      </rPr>
      <t>VOL</t>
    </r>
    <r>
      <rPr>
        <sz val="11"/>
        <color theme="1"/>
        <rFont val="Tahoma"/>
        <family val="2"/>
      </rPr>
      <t>), expresado en Barriles</t>
    </r>
  </si>
  <si>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VOL</t>
    </r>
    <r>
      <rPr>
        <sz val="11"/>
        <color theme="1"/>
        <rFont val="Tahoma"/>
        <family val="2"/>
      </rPr>
      <t>),</t>
    </r>
    <r>
      <rPr>
        <b/>
        <sz val="11"/>
        <color theme="1"/>
        <rFont val="Tahoma"/>
        <family val="2"/>
      </rPr>
      <t xml:space="preserve"> en Barriles</t>
    </r>
  </si>
  <si>
    <t>Volumen de Compensación (VC), expresado en Barriles</t>
  </si>
  <si>
    <t>Precio de Venta o de Mercado (el mayor) menos Costos Deducubles (PV o PM- CD), en USD/bbl</t>
  </si>
  <si>
    <t>Volumen entregado en Barriles</t>
  </si>
  <si>
    <t>Volumen pendiente de entregar, expresado en Barriles</t>
  </si>
  <si>
    <r>
      <t>Derecho Económico por concepto de Precios Altos</t>
    </r>
    <r>
      <rPr>
        <sz val="11"/>
        <color theme="1"/>
        <rFont val="Tahoma"/>
        <family val="2"/>
      </rPr>
      <t xml:space="preserve"> (</t>
    </r>
    <r>
      <rPr>
        <b/>
        <sz val="11"/>
        <color theme="1"/>
        <rFont val="Tahoma"/>
        <family val="2"/>
      </rPr>
      <t>DPA</t>
    </r>
    <r>
      <rPr>
        <b/>
        <vertAlign val="subscript"/>
        <sz val="11"/>
        <color theme="1"/>
        <rFont val="Tahoma"/>
        <family val="2"/>
      </rPr>
      <t>DIN</t>
    </r>
    <r>
      <rPr>
        <sz val="11"/>
        <color theme="1"/>
        <rFont val="Tahoma"/>
        <family val="2"/>
      </rPr>
      <t>),</t>
    </r>
    <r>
      <rPr>
        <b/>
        <sz val="11"/>
        <color theme="1"/>
        <rFont val="Tahoma"/>
        <family val="2"/>
      </rPr>
      <t xml:space="preserve"> en USD</t>
    </r>
  </si>
  <si>
    <t>Consigne la Gravedad API del Hidrocarburo, en número solamente (Ejemplo: 22º API = 22).</t>
  </si>
  <si>
    <t>Ingrese el Precio Promedio del Petróleo Crudo Referencia WTI, en USD/bbl.</t>
  </si>
  <si>
    <t>Indique el valor que por el correspondiente concepto se consignó en el Formulario Participación Producción No. 1, para el mismo período de liquidación.</t>
  </si>
  <si>
    <r>
      <t>Yacimientos Costa Afuera</t>
    </r>
    <r>
      <rPr>
        <sz val="12"/>
        <color theme="1"/>
        <rFont val="Tahoma"/>
        <family val="2"/>
      </rPr>
      <t>,</t>
    </r>
    <r>
      <rPr>
        <b/>
        <sz val="12"/>
        <color theme="1"/>
        <rFont val="Tahoma"/>
        <family val="2"/>
      </rPr>
      <t xml:space="preserve"> a profundidades de agua iguales o mayores de trecientos metros</t>
    </r>
    <r>
      <rPr>
        <sz val="12"/>
        <color theme="1"/>
        <rFont val="Tahoma"/>
        <family val="2"/>
      </rPr>
      <t xml:space="preserve"> (</t>
    </r>
    <r>
      <rPr>
        <b/>
        <sz val="12"/>
        <color theme="1"/>
        <rFont val="Tahoma"/>
        <family val="2"/>
      </rPr>
      <t>300 m</t>
    </r>
    <r>
      <rPr>
        <sz val="12"/>
        <color theme="1"/>
        <rFont val="Tahoma"/>
        <family val="2"/>
      </rPr>
      <t>)</t>
    </r>
  </si>
  <si>
    <t>Profundidad del agua, en metros</t>
  </si>
  <si>
    <r>
      <t>Derecho Económico por concepto de Participación en la Producción (X%) (DPP</t>
    </r>
    <r>
      <rPr>
        <vertAlign val="subscript"/>
        <sz val="11"/>
        <color theme="1"/>
        <rFont val="Tahoma"/>
        <family val="2"/>
      </rPr>
      <t>VOL</t>
    </r>
    <r>
      <rPr>
        <sz val="11"/>
        <color theme="1"/>
        <rFont val="Tahoma"/>
        <family val="2"/>
      </rPr>
      <t>), expresado en Barriles</t>
    </r>
  </si>
  <si>
    <r>
      <t>Derecho Económico por concepto de Precios Altos en Barriles</t>
    </r>
    <r>
      <rPr>
        <sz val="11"/>
        <color theme="1"/>
        <rFont val="Tahoma"/>
        <family val="2"/>
      </rPr>
      <t xml:space="preserve"> (</t>
    </r>
    <r>
      <rPr>
        <b/>
        <sz val="11"/>
        <color theme="1"/>
        <rFont val="Tahoma"/>
        <family val="2"/>
      </rPr>
      <t>DPA</t>
    </r>
    <r>
      <rPr>
        <b/>
        <vertAlign val="subscript"/>
        <sz val="11"/>
        <color theme="1"/>
        <rFont val="Tahoma"/>
        <family val="2"/>
      </rPr>
      <t>VOL</t>
    </r>
    <r>
      <rPr>
        <sz val="11"/>
        <color theme="1"/>
        <rFont val="Tahoma"/>
        <family val="2"/>
      </rPr>
      <t xml:space="preserve">), </t>
    </r>
    <r>
      <rPr>
        <b/>
        <sz val="11"/>
        <color theme="1"/>
        <rFont val="Tahoma"/>
        <family val="2"/>
      </rPr>
      <t>en Barriles</t>
    </r>
  </si>
  <si>
    <t>Precio de Venta o de Mercado (el mayor), menos Costos Deducubles (PV o PM- CD), expresado en USD/bbl</t>
  </si>
  <si>
    <t>Volumen pendiente de entrega en Barriles</t>
  </si>
  <si>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DIN</t>
    </r>
    <r>
      <rPr>
        <sz val="11"/>
        <color theme="1"/>
        <rFont val="Tahoma"/>
        <family val="2"/>
      </rPr>
      <t>),</t>
    </r>
    <r>
      <rPr>
        <b/>
        <sz val="11"/>
        <color theme="1"/>
        <rFont val="Tahoma"/>
        <family val="2"/>
      </rPr>
      <t xml:space="preserve"> en USD</t>
    </r>
  </si>
  <si>
    <t>Ingrese la profundidad de agua en metros</t>
  </si>
  <si>
    <t>Diligencie el Precio Promedio del Petróleo Crudo Referencia WTI, expresado en USD/bbl.</t>
  </si>
  <si>
    <t>Gas Natural Exportado</t>
  </si>
  <si>
    <t>Producción Base (PB), en miles de Pies Cúbicos</t>
  </si>
  <si>
    <r>
      <t>Derecho Económico por concepto de Participación en la Producción (DPP</t>
    </r>
    <r>
      <rPr>
        <vertAlign val="subscript"/>
        <sz val="11"/>
        <color theme="1"/>
        <rFont val="Tahoma"/>
        <family val="2"/>
      </rPr>
      <t>VOL</t>
    </r>
    <r>
      <rPr>
        <sz val="11"/>
        <color theme="1"/>
        <rFont val="Tahoma"/>
        <family val="2"/>
      </rPr>
      <t>), en miles de Pies Cúbicos</t>
    </r>
  </si>
  <si>
    <t>Precio de Venta menos Costos Deducubles (PV - CD) en USD/MBTU</t>
  </si>
  <si>
    <t>Último valor positivo de (PV  - CD) (si el valor de la casilla inmediatamente anterior es negativo)</t>
  </si>
  <si>
    <t>Precio promedio de Venta o de referencia del Gas Natural Exportado (P) en USD/MBTU</t>
  </si>
  <si>
    <t>El Hidrocarburo se entregó en Planta de Gas Natural Licuado (Sí o No)</t>
  </si>
  <si>
    <t>Distancia en línea recta entre el punto de entrega y el de recibo en el país de destino en kilómetros</t>
  </si>
  <si>
    <t>Precio Base de Referencia (Po), en USD/MBTU</t>
  </si>
  <si>
    <r>
      <t>Derecho Económico por concepto de Precios Altos</t>
    </r>
    <r>
      <rPr>
        <sz val="11"/>
        <color theme="1"/>
        <rFont val="Tahoma"/>
        <family val="2"/>
      </rPr>
      <t xml:space="preserve"> (</t>
    </r>
    <r>
      <rPr>
        <b/>
        <sz val="11"/>
        <color theme="1"/>
        <rFont val="Tahoma"/>
        <family val="2"/>
      </rPr>
      <t>DPA</t>
    </r>
    <r>
      <rPr>
        <b/>
        <vertAlign val="subscript"/>
        <sz val="11"/>
        <color theme="1"/>
        <rFont val="Tahoma"/>
        <family val="2"/>
      </rPr>
      <t>VOL</t>
    </r>
    <r>
      <rPr>
        <sz val="11"/>
        <color theme="1"/>
        <rFont val="Tahoma"/>
        <family val="2"/>
      </rPr>
      <t xml:space="preserve">) </t>
    </r>
    <r>
      <rPr>
        <b/>
        <sz val="11"/>
        <color theme="1"/>
        <rFont val="Tahoma"/>
        <family val="2"/>
      </rPr>
      <t>en MBTU</t>
    </r>
  </si>
  <si>
    <t>Volumen entregado, expresado en miles de Pies Cúbicos</t>
  </si>
  <si>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DIN</t>
    </r>
    <r>
      <rPr>
        <sz val="11"/>
        <color theme="1"/>
        <rFont val="Tahoma"/>
        <family val="2"/>
      </rPr>
      <t xml:space="preserve">) </t>
    </r>
    <r>
      <rPr>
        <b/>
        <sz val="11"/>
        <color theme="1"/>
        <rFont val="Tahoma"/>
        <family val="2"/>
      </rPr>
      <t>en USD</t>
    </r>
  </si>
  <si>
    <t>Indique el valor que por este concepto se consignó en el Formulario Formulario Participación Producción Nº 2, para el mismo período de liquidación.</t>
  </si>
  <si>
    <t>Ingrese el Precio promedio de Venta de Gas Natural Exportado (P), en USD/MBTU.</t>
  </si>
  <si>
    <t>Consigne la distancia en línea recta entre el punto de entrega y el de recibo en el país de destino, en kilómetros (km)</t>
  </si>
  <si>
    <t>Llenar únicamente si el pago del Derecho se realiza en dinero.</t>
  </si>
  <si>
    <t>Contratista o Evaluador</t>
  </si>
  <si>
    <t>NIT (sin dígito de verificación)</t>
  </si>
  <si>
    <t>ALEA-1947-C (E&amp;P)</t>
  </si>
  <si>
    <t>Tipo de Formulario asociado al pago</t>
  </si>
  <si>
    <t>Radicado formulario de autoliquidación de la obligación a pagar</t>
  </si>
  <si>
    <t>Id formulario de autoliquidación de la obligación a pagar</t>
  </si>
  <si>
    <t>Fecha efectiva de pago (dd-mm-aa)</t>
  </si>
  <si>
    <t>Valor obligación a pagar, expresada en USD</t>
  </si>
  <si>
    <t>TRM certificada en COP/USD</t>
  </si>
  <si>
    <t>Intereses de mora autoliquidados, en COP</t>
  </si>
  <si>
    <t>Valor total a pagar, en COP</t>
  </si>
  <si>
    <t>Indique respectivamente el número de radicado y el Id del formulario de autoliquidación radicado o del cobro a cancelar mediante este pago.</t>
  </si>
  <si>
    <t>Consigne el valor de la Tasa Representativa del Mercado (TRM) utilizado en la liquidación y que debe corresponder al vigente el Día Hábil inmediatamente anterior a la fecha efectiva de pago, en COP/USD.</t>
  </si>
  <si>
    <t>Si la fecha efectiva de pago es posterior a la Fecha Límite de Pago, ingrese el valor total de los Intereses de Mora, en COP, calculados conforme al Artículo 88, del Capítulo X, del Acuerdo 2 de 2017. Adjunte en Anexo la iquidación detallada. Adicionalmente, si el valor del Derecho Económico pagado es menor que el del Derecho causado, al pagar el saldo insoluto se deben liquidar los correspondientes Intereses de Mora, de acuerdo con el mismo Artículo.</t>
  </si>
  <si>
    <t>Actualización de las Tarifas para Liquidación de Derechos Económicos</t>
  </si>
  <si>
    <t xml:space="preserve">Para actualizar anualmente las tarifas, a partir del mes de abril de 2019, se debe empezar por aquellas celdas destacadas con el color rosa de la casilla de la derecha y proceder de acuerdo con la instrucción correspondiente. A continuación se deben diligenciar las casillas resaltadas en amarillo. </t>
  </si>
  <si>
    <t>Vigencia:</t>
  </si>
  <si>
    <t>Del 1 de mayo del año (n) al 30 de abril del año (n+1)</t>
  </si>
  <si>
    <t>Año n</t>
  </si>
  <si>
    <r>
      <rPr>
        <b/>
        <sz val="11"/>
        <color theme="1"/>
        <rFont val="Tahoma"/>
        <family val="2"/>
      </rPr>
      <t>PPI</t>
    </r>
    <r>
      <rPr>
        <b/>
        <vertAlign val="subscript"/>
        <sz val="11"/>
        <color theme="1"/>
        <rFont val="Tahoma"/>
        <family val="2"/>
      </rPr>
      <t>(n-2)</t>
    </r>
  </si>
  <si>
    <r>
      <rPr>
        <b/>
        <sz val="11"/>
        <color theme="1"/>
        <rFont val="Tahoma"/>
        <family val="2"/>
      </rPr>
      <t>PPI</t>
    </r>
    <r>
      <rPr>
        <b/>
        <vertAlign val="subscript"/>
        <sz val="11"/>
        <color theme="1"/>
        <rFont val="Tahoma"/>
        <family val="2"/>
      </rPr>
      <t>(n-1)</t>
    </r>
  </si>
  <si>
    <t>%PPI</t>
  </si>
  <si>
    <t>(Porcentaje de variación del PPI)</t>
  </si>
  <si>
    <r>
      <t xml:space="preserve">Factor de Actualización </t>
    </r>
    <r>
      <rPr>
        <sz val="11"/>
        <color theme="1"/>
        <rFont val="Tahoma"/>
        <family val="2"/>
      </rPr>
      <t>(</t>
    </r>
    <r>
      <rPr>
        <b/>
        <sz val="11"/>
        <color theme="1"/>
        <rFont val="Tahoma"/>
        <family val="2"/>
      </rPr>
      <t>1 + %PPI/100</t>
    </r>
    <r>
      <rPr>
        <sz val="11"/>
        <color theme="1"/>
        <rFont val="Tahoma"/>
        <family val="2"/>
      </rPr>
      <t>)</t>
    </r>
  </si>
  <si>
    <t>Derecho Económico por concepto del Uso del Subsuelo</t>
  </si>
  <si>
    <t>•</t>
  </si>
  <si>
    <t>Contratos de Evaluación Técnica, TEA - Áreas Continentales y Costa Afuera</t>
  </si>
  <si>
    <t xml:space="preserve">Tarifa Anual - TAUS - (USD/ha) </t>
  </si>
  <si>
    <t>Áreas Continentales</t>
  </si>
  <si>
    <t>Áreas Costa Afuera a profundidades de agua iguales o menores de 1.000 m.</t>
  </si>
  <si>
    <t>Áreas Costa Afuera a profundidades de agua de más de 1.000 m.</t>
  </si>
  <si>
    <t>Contratos de Exploración y Producción, E&amp;P, tanto para Acumulaciones de Hidrocarburos en Trampas como en Rocas</t>
  </si>
  <si>
    <t>Generadoras, y respecto de Áreas Continentales y Costa Afuera</t>
  </si>
  <si>
    <t>–</t>
  </si>
  <si>
    <t>Períodos de Exploración y de Evaluación sin Producción</t>
  </si>
  <si>
    <t>Áreas Prospectivas para Acumulaciones de Hidrocarburos en Rocas Generadoras</t>
  </si>
  <si>
    <t xml:space="preserve"> Tarifa Anual - TAUS - (USD/ha) </t>
  </si>
  <si>
    <t xml:space="preserve">Áreas Continentales </t>
  </si>
  <si>
    <t xml:space="preserve">Áreas Prospectivas para Acumulaciones de Hidrocarburos en Trampas </t>
  </si>
  <si>
    <t>Yacimientos Descubiertos No Desarrollados</t>
  </si>
  <si>
    <t xml:space="preserve">Áreas Continentales          </t>
  </si>
  <si>
    <t>Áreas Costa Afuera a profundidades a agua iguales o menores de 1.000 m.</t>
  </si>
  <si>
    <t>Áreas Costa Afuera a profundidades a agua de más de 1.000 m.</t>
  </si>
  <si>
    <t xml:space="preserve">Período de Explotación y de Producción o Período de Evaluación con Producción </t>
  </si>
  <si>
    <t>Tarifa por volumen de Hidrocarburo Líquido (TUP) en USD/bbl</t>
  </si>
  <si>
    <r>
      <t>Tarifa por volumen de Gas Natural (TUP) en USD/kft</t>
    </r>
    <r>
      <rPr>
        <vertAlign val="superscript"/>
        <sz val="11"/>
        <color theme="1"/>
        <rFont val="Tahoma"/>
        <family val="2"/>
      </rPr>
      <t>3</t>
    </r>
  </si>
  <si>
    <r>
      <t>Aportes para Formación</t>
    </r>
    <r>
      <rPr>
        <sz val="12"/>
        <color theme="1"/>
        <rFont val="Tahoma"/>
        <family val="2"/>
      </rPr>
      <t>,</t>
    </r>
    <r>
      <rPr>
        <b/>
        <sz val="12"/>
        <color theme="1"/>
        <rFont val="Tahoma"/>
        <family val="2"/>
      </rPr>
      <t xml:space="preserve"> Fortalecimiento Institucional y Transferencia de Tecnología</t>
    </r>
  </si>
  <si>
    <t xml:space="preserve">Valor anual máximo por concepto de Aportes </t>
  </si>
  <si>
    <t>Derecho Económico por concepto de Precios Altos</t>
  </si>
  <si>
    <r>
      <t xml:space="preserve">Contrato / Precio WTI </t>
    </r>
    <r>
      <rPr>
        <sz val="11"/>
        <color theme="1"/>
        <rFont val="Tahoma"/>
        <family val="2"/>
      </rPr>
      <t>(</t>
    </r>
    <r>
      <rPr>
        <b/>
        <sz val="11"/>
        <color theme="1"/>
        <rFont val="Tahoma"/>
        <family val="2"/>
      </rPr>
      <t>P</t>
    </r>
    <r>
      <rPr>
        <sz val="11"/>
        <color theme="1"/>
        <rFont val="Tahoma"/>
        <family val="2"/>
      </rPr>
      <t>)</t>
    </r>
  </si>
  <si>
    <r>
      <t>Porcentaje ANH</t>
    </r>
    <r>
      <rPr>
        <sz val="11"/>
        <color theme="1"/>
        <rFont val="Tahoma"/>
        <family val="2"/>
      </rPr>
      <t xml:space="preserve"> (</t>
    </r>
    <r>
      <rPr>
        <b/>
        <sz val="11"/>
        <color theme="1"/>
        <rFont val="Tahoma"/>
        <family val="2"/>
      </rPr>
      <t>D%</t>
    </r>
    <r>
      <rPr>
        <sz val="11"/>
        <color theme="1"/>
        <rFont val="Tahoma"/>
        <family val="2"/>
      </rPr>
      <t>)</t>
    </r>
    <r>
      <rPr>
        <b/>
        <sz val="11"/>
        <color theme="1"/>
        <rFont val="Tahoma"/>
        <family val="2"/>
      </rPr>
      <t xml:space="preserve">  </t>
    </r>
  </si>
  <si>
    <r>
      <t>Contratos asignados directamente</t>
    </r>
    <r>
      <rPr>
        <sz val="11"/>
        <color theme="1"/>
        <rFont val="Tahoma"/>
        <family val="2"/>
      </rPr>
      <t>,</t>
    </r>
    <r>
      <rPr>
        <b/>
        <sz val="11"/>
        <color theme="1"/>
        <rFont val="Tahoma"/>
        <family val="2"/>
      </rPr>
      <t xml:space="preserve"> por Nominación de Áreas</t>
    </r>
    <r>
      <rPr>
        <sz val="11"/>
        <color theme="1"/>
        <rFont val="Tahoma"/>
        <family val="2"/>
      </rPr>
      <t>,</t>
    </r>
    <r>
      <rPr>
        <b/>
        <sz val="11"/>
        <color theme="1"/>
        <rFont val="Tahoma"/>
        <family val="2"/>
      </rPr>
      <t xml:space="preserve"> en la Mini Ronda 2007 y en la Ronda Caribe 2007</t>
    </r>
  </si>
  <si>
    <t>Otros Procedimientos de Contratación</t>
  </si>
  <si>
    <t>Po ≤ P &lt; 2Po</t>
  </si>
  <si>
    <t>2Po ≤ P &lt; 3Po</t>
  </si>
  <si>
    <t>3Po ≤ P &lt; 4Po</t>
  </si>
  <si>
    <t>4Po ≤ P &lt; 5Po</t>
  </si>
  <si>
    <r>
      <t>5Po ≤</t>
    </r>
    <r>
      <rPr>
        <b/>
        <sz val="11"/>
        <color rgb="FFFF0000"/>
        <rFont val="Tahoma"/>
        <family val="2"/>
      </rPr>
      <t xml:space="preserve"> </t>
    </r>
    <r>
      <rPr>
        <sz val="11"/>
        <color theme="1"/>
        <rFont val="Tahoma"/>
        <family val="2"/>
      </rPr>
      <t>P</t>
    </r>
  </si>
  <si>
    <t>Tipo de Hidrocarburo</t>
  </si>
  <si>
    <r>
      <t>Precio Base</t>
    </r>
    <r>
      <rPr>
        <sz val="11"/>
        <color theme="1"/>
        <rFont val="Tahoma"/>
        <family val="2"/>
      </rPr>
      <t>,</t>
    </r>
    <r>
      <rPr>
        <b/>
        <sz val="11"/>
        <color theme="1"/>
        <rFont val="Tahoma"/>
        <family val="2"/>
      </rPr>
      <t xml:space="preserve"> Po</t>
    </r>
  </si>
  <si>
    <t xml:space="preserve">  USD/bbl</t>
  </si>
  <si>
    <t xml:space="preserve">Hidrocarburos Líquidos - Gravedad API </t>
  </si>
  <si>
    <t>Mayor de 29º API</t>
  </si>
  <si>
    <t>Mayor de 22º API e inferior o igual a 29º API</t>
  </si>
  <si>
    <t>Mayor de 15º API e inferior o igual a 22º API</t>
  </si>
  <si>
    <t>Mayor de 10º API e inferior o igual a 15º API</t>
  </si>
  <si>
    <t>Provenientes de Yacimientos de Hidrocarburos en Rocas Generadoras</t>
  </si>
  <si>
    <t xml:space="preserve">Originados en Áreas Costa Afuera </t>
  </si>
  <si>
    <t>Descubrimientos a profundidades de agua de entre 300 m y 1.000 m</t>
  </si>
  <si>
    <t>Descubrimientos a profundidades de agua de más de 1.000 m</t>
  </si>
  <si>
    <r>
      <t>Gas Natural Exportado</t>
    </r>
    <r>
      <rPr>
        <sz val="11"/>
        <color theme="1"/>
        <rFont val="Tahoma"/>
        <family val="2"/>
      </rPr>
      <t>:</t>
    </r>
    <r>
      <rPr>
        <b/>
        <sz val="11"/>
        <color theme="1"/>
        <rFont val="Tahoma"/>
        <family val="2"/>
      </rPr>
      <t xml:space="preserve"> </t>
    </r>
  </si>
  <si>
    <t>USD/MBTU</t>
  </si>
  <si>
    <t>Distancia en línea recta entre el punto de entrega y el de recibo en el país de destino</t>
  </si>
  <si>
    <t>Menor o igual a 500 km</t>
  </si>
  <si>
    <t>Mayor de 500 km y menor o igual a 1.000 km</t>
  </si>
  <si>
    <t>Mayor de 1.000 km o Planta de LNG (Gas Natural Licuado por sus siglas en inglés)</t>
  </si>
  <si>
    <r>
      <t>Para actualizar</t>
    </r>
    <r>
      <rPr>
        <sz val="11"/>
        <color theme="1"/>
        <rFont val="Tahoma"/>
        <family val="2"/>
      </rPr>
      <t>,</t>
    </r>
    <r>
      <rPr>
        <b/>
        <sz val="11"/>
        <color theme="1"/>
        <rFont val="Tahoma"/>
        <family val="2"/>
      </rPr>
      <t xml:space="preserve"> en primer lugar</t>
    </r>
    <r>
      <rPr>
        <sz val="11"/>
        <color theme="1"/>
        <rFont val="Tahoma"/>
        <family val="2"/>
      </rPr>
      <t>,</t>
    </r>
    <r>
      <rPr>
        <b/>
        <sz val="11"/>
        <color theme="1"/>
        <rFont val="Tahoma"/>
        <family val="2"/>
      </rPr>
      <t xml:space="preserve"> se deben "copiar" los valores consignados en la columna adjacente a la derecha y pegarlos con el comando "pegar valores"</t>
    </r>
    <r>
      <rPr>
        <sz val="11"/>
        <color theme="1"/>
        <rFont val="Tahoma"/>
        <family val="2"/>
      </rPr>
      <t>,</t>
    </r>
    <r>
      <rPr>
        <b/>
        <sz val="11"/>
        <color theme="1"/>
        <rFont val="Tahoma"/>
        <family val="2"/>
      </rPr>
      <t xml:space="preserve"> antes de dilgenciar las casillas en amarillo.</t>
    </r>
  </si>
  <si>
    <r>
      <t>Ingrese el año n</t>
    </r>
    <r>
      <rPr>
        <sz val="11"/>
        <color theme="1"/>
        <rFont val="Tahoma"/>
        <family val="2"/>
      </rPr>
      <t xml:space="preserve">, </t>
    </r>
    <r>
      <rPr>
        <b/>
        <sz val="11"/>
        <color theme="1"/>
        <rFont val="Tahoma"/>
        <family val="2"/>
      </rPr>
      <t>en el que tiene lugar la actualización</t>
    </r>
    <r>
      <rPr>
        <sz val="11"/>
        <color theme="1"/>
        <rFont val="Tahoma"/>
        <family val="2"/>
      </rPr>
      <t>,</t>
    </r>
    <r>
      <rPr>
        <b/>
        <sz val="11"/>
        <color theme="1"/>
        <rFont val="Tahoma"/>
        <family val="2"/>
      </rPr>
      <t xml:space="preserve"> y los Índices correspondientes a los años (n-1) y (n-2)</t>
    </r>
  </si>
  <si>
    <r>
      <t>Celdas protegidas</t>
    </r>
    <r>
      <rPr>
        <sz val="11"/>
        <color theme="1"/>
        <rFont val="Tahoma"/>
        <family val="2"/>
      </rPr>
      <t>,</t>
    </r>
    <r>
      <rPr>
        <b/>
        <sz val="11"/>
        <color theme="1"/>
        <rFont val="Tahoma"/>
        <family val="2"/>
      </rPr>
      <t xml:space="preserve"> NO modificar</t>
    </r>
  </si>
  <si>
    <r>
      <t xml:space="preserve">Índice de Precios al Productor, -PPI- </t>
    </r>
    <r>
      <rPr>
        <i/>
        <sz val="9"/>
        <color rgb="FF000000"/>
        <rFont val="Tahoma"/>
        <family val="2"/>
      </rPr>
      <t xml:space="preserve">(por su sigla en inglés), “Final Demand”, </t>
    </r>
    <r>
      <rPr>
        <sz val="9"/>
        <color rgb="FF000000"/>
        <rFont val="Tahoma"/>
        <family val="2"/>
      </rPr>
      <t>WPUFD4, correspondiente a los años (n-1) y (n-2),  publicado por el “Bureau of Labor Statistics” del Departamento de Trabajo de los Estados Unidos.</t>
    </r>
  </si>
  <si>
    <t>Semestre</t>
  </si>
  <si>
    <t>Mes</t>
  </si>
  <si>
    <t>Tipo de formulario</t>
  </si>
  <si>
    <t>Contratos</t>
  </si>
  <si>
    <t>Excepción fecha límite de pago subsuelo en exploración bajo Acuerdo 2</t>
  </si>
  <si>
    <t>I</t>
  </si>
  <si>
    <t>ADICIONAL FUERTE SUR (E&amp;P)</t>
  </si>
  <si>
    <t>II</t>
  </si>
  <si>
    <t>ADICIONAL LA LOMA (E&amp;P)</t>
  </si>
  <si>
    <t>ADICIONAL PURPLE ANGEL (E&amp;P)</t>
  </si>
  <si>
    <t>AGUAS BLANCAS (CE)</t>
  </si>
  <si>
    <t>ALEA-1848-A (E&amp;P)</t>
  </si>
  <si>
    <t>ALHUCEMA (E&amp;P)</t>
  </si>
  <si>
    <t>ALTAIR (E&amp;P)</t>
  </si>
  <si>
    <t>ANDAQUIES (E&amp;P)</t>
  </si>
  <si>
    <t>ANDINO SUR (E&amp;P)</t>
  </si>
  <si>
    <t>ANTARES (E&amp;P)</t>
  </si>
  <si>
    <t>APIAY (CE)</t>
  </si>
  <si>
    <t>ARAUCA (CE)</t>
  </si>
  <si>
    <t>ARAUCA (E&amp;P)</t>
  </si>
  <si>
    <t>AREA OCCIDENTAL (CE)</t>
  </si>
  <si>
    <t>AREA SUR (CE)</t>
  </si>
  <si>
    <t>ARMERO (CE)</t>
  </si>
  <si>
    <t>ARRENDAJO (E&amp;P)</t>
  </si>
  <si>
    <t>AYOMBE (CE)</t>
  </si>
  <si>
    <t>AZAR (E&amp;P)</t>
  </si>
  <si>
    <t>BALAY (E&amp;P)</t>
  </si>
  <si>
    <t>BARRANCA-LEBRIJA (CE)</t>
  </si>
  <si>
    <t>BERILO (TEA)</t>
  </si>
  <si>
    <t>BERRIO (E&amp;P)</t>
  </si>
  <si>
    <t>BORANDA (CE&amp;E)</t>
  </si>
  <si>
    <t>BUENAVISTA (E&amp;E)</t>
  </si>
  <si>
    <t>CABIONA (E&amp;E)</t>
  </si>
  <si>
    <t>CABRESTERO (E&amp;P)</t>
  </si>
  <si>
    <t>CACHICAMO (E&amp;P)</t>
  </si>
  <si>
    <t>CAG 5 (TEA)</t>
  </si>
  <si>
    <t>CAG 6 (E&amp;P)</t>
  </si>
  <si>
    <t>CAGUAN (CE)</t>
  </si>
  <si>
    <t>CAIMITO (CE)</t>
  </si>
  <si>
    <t>CAMOA (CE)</t>
  </si>
  <si>
    <t>CAMPOS TELLO Y LA JAGUA (E&amp;E)</t>
  </si>
  <si>
    <t>CANAGUARO (E&amp;P)</t>
  </si>
  <si>
    <t>CAÑO LOS TOTUMOS (E&amp;P)</t>
  </si>
  <si>
    <t>CAÑO SUR (E&amp;E)</t>
  </si>
  <si>
    <t>CAPACHOS (CE)</t>
  </si>
  <si>
    <t>CARACOLI (E&amp;P)</t>
  </si>
  <si>
    <t>CARBONERA (E&amp;P)</t>
  </si>
  <si>
    <t>CARDON (E&amp;P)</t>
  </si>
  <si>
    <t>CASANARE ESTE (E&amp;E)</t>
  </si>
  <si>
    <t>CASIMENA (E&amp;P)</t>
  </si>
  <si>
    <t>CASTOR (E&amp;P)</t>
  </si>
  <si>
    <t>CAT 3 (E&amp;P)</t>
  </si>
  <si>
    <t>CATGUAS (E&amp;P)</t>
  </si>
  <si>
    <t>CEBUCAN (E&amp;P)</t>
  </si>
  <si>
    <t>CEIBA (E&amp;P)</t>
  </si>
  <si>
    <t>CERRERO (E&amp;P)</t>
  </si>
  <si>
    <t>CHAZA (E&amp;E)</t>
  </si>
  <si>
    <t>CHENCHE (CE)</t>
  </si>
  <si>
    <t>CHICUACO (E&amp;P)</t>
  </si>
  <si>
    <t>CHIGUIRO ESTE (E&amp;P)</t>
  </si>
  <si>
    <t>CHIGUIRO OESTE (E&amp;P)</t>
  </si>
  <si>
    <t>CHIMICHAGUA (CE)</t>
  </si>
  <si>
    <t>CICUCO BOQUETE (CE)</t>
  </si>
  <si>
    <t>CICUCO MOMPOSINA (CE)</t>
  </si>
  <si>
    <t>CLARINERO (E&amp;P)</t>
  </si>
  <si>
    <t>COATI (E&amp;E)</t>
  </si>
  <si>
    <t>COL 1 (TEA)</t>
  </si>
  <si>
    <t>COL 2 (TEA)</t>
  </si>
  <si>
    <t>COL 3 (E&amp;P)</t>
  </si>
  <si>
    <t>COL 3 (TEA)</t>
  </si>
  <si>
    <t>COL 4 (E&amp;P)</t>
  </si>
  <si>
    <t>COL 4 (TEA)</t>
  </si>
  <si>
    <t>COL 5 (E&amp;P)</t>
  </si>
  <si>
    <t>COL 5 (TEA)</t>
  </si>
  <si>
    <t>COL 6 (TEA)</t>
  </si>
  <si>
    <t>COL 7 (TEA)</t>
  </si>
  <si>
    <t>COLIBRI (E&amp;E)</t>
  </si>
  <si>
    <t>COR 11 (E&amp;P)</t>
  </si>
  <si>
    <t>COR 12 (E&amp;P)</t>
  </si>
  <si>
    <t>COR 15 (E&amp;P)</t>
  </si>
  <si>
    <t>COR 23 (E&amp;P)</t>
  </si>
  <si>
    <t>COR 24 (TEA)</t>
  </si>
  <si>
    <t>COR 33 (E&amp;P)</t>
  </si>
  <si>
    <t>COR 39 (E&amp;P)</t>
  </si>
  <si>
    <t>COR 4 (E&amp;P)</t>
  </si>
  <si>
    <t>COR 46 (TEA)</t>
  </si>
  <si>
    <t>COR 6 (E&amp;P)</t>
  </si>
  <si>
    <t>COR 62 (E&amp;P)</t>
  </si>
  <si>
    <t>COR 9 (E&amp;P)</t>
  </si>
  <si>
    <t>CORCEL (E&amp;E)</t>
  </si>
  <si>
    <t>CPE-2 (TEA)</t>
  </si>
  <si>
    <t>CPE-4 (TEA)</t>
  </si>
  <si>
    <t>CPE-6 (E&amp;P)</t>
  </si>
  <si>
    <t>CPE-6 (TEA)</t>
  </si>
  <si>
    <t>CPE-8 (TEA)</t>
  </si>
  <si>
    <t>CPO 10 (E&amp;P)</t>
  </si>
  <si>
    <t>CPO 11 (E&amp;P)</t>
  </si>
  <si>
    <t>CPO 12 (E&amp;P)</t>
  </si>
  <si>
    <t>CPO 13 (E&amp;P)</t>
  </si>
  <si>
    <t>CPO 14 (E&amp;P)</t>
  </si>
  <si>
    <t>CPO 16 (E&amp;P)</t>
  </si>
  <si>
    <t>CPO 17 (E&amp;P)</t>
  </si>
  <si>
    <t>CPO 2 (E&amp;P)</t>
  </si>
  <si>
    <t>CPO 3 (E&amp;P)</t>
  </si>
  <si>
    <t>CPO 5 (E&amp;P)</t>
  </si>
  <si>
    <t>CPO 6 (E&amp;P)</t>
  </si>
  <si>
    <t>CPO 7 (E&amp;P)</t>
  </si>
  <si>
    <t>CPO 8 (E&amp;P)</t>
  </si>
  <si>
    <t>CPO 9 (E&amp;P)</t>
  </si>
  <si>
    <t>CR 2 (E&amp;P)</t>
  </si>
  <si>
    <t>CR 2 (TEA)</t>
  </si>
  <si>
    <t>CR 3 (E&amp;P)</t>
  </si>
  <si>
    <t>CR 3 (TEA)</t>
  </si>
  <si>
    <t>CR 4 (E&amp;P)</t>
  </si>
  <si>
    <t>CR 4 (TEA)</t>
  </si>
  <si>
    <t>CR-01 (E&amp;P)</t>
  </si>
  <si>
    <t>CRAVOVIEJO (E&amp;E)</t>
  </si>
  <si>
    <t>CUBARRAL (CE)</t>
  </si>
  <si>
    <t>CUBIRO (E&amp;E)</t>
  </si>
  <si>
    <t>CUISINDE (CE&amp;E)</t>
  </si>
  <si>
    <t>DE MARES (CE&amp;E)</t>
  </si>
  <si>
    <t>DOROTEA (E&amp;E)</t>
  </si>
  <si>
    <t>DURILLO (E&amp;P)</t>
  </si>
  <si>
    <t>EL DIFÍCIL (CE)</t>
  </si>
  <si>
    <t>EL EDEN (E&amp;P)</t>
  </si>
  <si>
    <t>EL PENSIL (CE&amp;E)</t>
  </si>
  <si>
    <t>EL PORTON (E&amp;P)</t>
  </si>
  <si>
    <t>EL REMANSO (E&amp;P)</t>
  </si>
  <si>
    <t>EL TRIUNFO (E&amp;E)</t>
  </si>
  <si>
    <t>ENTRERRIOS (CE)</t>
  </si>
  <si>
    <t>ESPERANZA (E&amp;E)</t>
  </si>
  <si>
    <t>ESPINAL (CE)</t>
  </si>
  <si>
    <t>FENIX (E&amp;P)</t>
  </si>
  <si>
    <t>FUERTE NORTE (E&amp;P)</t>
  </si>
  <si>
    <t>FUERTE SUR (E&amp;P)</t>
  </si>
  <si>
    <t>GARIBAY (E&amp;P)</t>
  </si>
  <si>
    <t>GONZALEZ (CE&amp;E)</t>
  </si>
  <si>
    <t>GUA 2 (E&amp;P)</t>
  </si>
  <si>
    <t>GUA OFF 1 (E&amp;P)</t>
  </si>
  <si>
    <t>GUA OFF 1 (TEA)</t>
  </si>
  <si>
    <t>GUA OFF 10 (E&amp;P)</t>
  </si>
  <si>
    <t>GUA OFF 2 (E&amp;P)</t>
  </si>
  <si>
    <t>GUA OFF 3 (E&amp;P)</t>
  </si>
  <si>
    <t>GUA OFF 3 (TEA)</t>
  </si>
  <si>
    <t>GUACHIRIA SUR (E&amp;P)</t>
  </si>
  <si>
    <t>GUAMA (E&amp;P)</t>
  </si>
  <si>
    <t>GUARROJO (E&amp;P)</t>
  </si>
  <si>
    <t>GUASIMO (E&amp;E)</t>
  </si>
  <si>
    <t>GUATIQUIA (E&amp;P)</t>
  </si>
  <si>
    <t>HATO NUEVO (CE)</t>
  </si>
  <si>
    <t>HOBO (CE)</t>
  </si>
  <si>
    <t>HUILA (CE)</t>
  </si>
  <si>
    <t>JACARANDA (E&amp;P)</t>
  </si>
  <si>
    <t>JAGUAR (E&amp;P)</t>
  </si>
  <si>
    <t>JAGUEYES 3432-B (E&amp;P)</t>
  </si>
  <si>
    <t>JOROPO (E&amp;E)</t>
  </si>
  <si>
    <t>LA CIRA INFANTAS (CE)</t>
  </si>
  <si>
    <t>LA CRECIENTE (E&amp;E)</t>
  </si>
  <si>
    <t>LA CUERVA (E&amp;P)</t>
  </si>
  <si>
    <t>LA LOMA (E&amp;E)</t>
  </si>
  <si>
    <t>LA MAYE (E&amp;P)</t>
  </si>
  <si>
    <t>LA MONA (E&amp;P)</t>
  </si>
  <si>
    <t>LA PALOMA (E&amp;P)</t>
  </si>
  <si>
    <t>LA POLA (E&amp;P)</t>
  </si>
  <si>
    <t>LA PUNTA (CE)</t>
  </si>
  <si>
    <t>LA ROMPIDA (CE)</t>
  </si>
  <si>
    <t>LAS AGUILAS (E&amp;P)</t>
  </si>
  <si>
    <t>LAS GARZAS (E&amp;P)</t>
  </si>
  <si>
    <t>LEBRIJA (CE)</t>
  </si>
  <si>
    <t>LEONA (E&amp;P)</t>
  </si>
  <si>
    <t>LISAMA NUTRIA (CE)</t>
  </si>
  <si>
    <t>LLA 1 (E&amp;P)</t>
  </si>
  <si>
    <t>LLA 10 (E&amp;P)</t>
  </si>
  <si>
    <t>LLA 104 (E&amp;P)</t>
  </si>
  <si>
    <t>LLA 119 (E&amp;P)</t>
  </si>
  <si>
    <t>LLA 12 (E&amp;P)</t>
  </si>
  <si>
    <t>LLA 121 (E&amp;P)</t>
  </si>
  <si>
    <t>LLA 122 (E&amp;P)</t>
  </si>
  <si>
    <t>LLA 123 (E&amp;P)</t>
  </si>
  <si>
    <t>LLA 13 (E&amp;P)</t>
  </si>
  <si>
    <t>LLA 134 (E&amp;P)</t>
  </si>
  <si>
    <t>LLA 14 (E&amp;P)</t>
  </si>
  <si>
    <t>LLA 15 (E&amp;P)</t>
  </si>
  <si>
    <t>LLA 16 (E&amp;P)</t>
  </si>
  <si>
    <t>LLA 17 (E&amp;P)</t>
  </si>
  <si>
    <t>LLA 18 (E&amp;P)</t>
  </si>
  <si>
    <t>LLA 19 (E&amp;P)</t>
  </si>
  <si>
    <t>LLA 2 (E&amp;P)</t>
  </si>
  <si>
    <t>LLA 20 (E&amp;P)</t>
  </si>
  <si>
    <t>LLA 21 (E&amp;P)</t>
  </si>
  <si>
    <t>LLA 22 (E&amp;P)</t>
  </si>
  <si>
    <t>LLA 23 (E&amp;P)</t>
  </si>
  <si>
    <t>LLA 24 (E&amp;P)</t>
  </si>
  <si>
    <t>LLA 25 (E&amp;P)</t>
  </si>
  <si>
    <t>LLA 26 (E&amp;P)</t>
  </si>
  <si>
    <t>LLA 27 (E&amp;P)</t>
  </si>
  <si>
    <t>LLA 28 (E&amp;P)</t>
  </si>
  <si>
    <t>LLA 29 (E&amp;P)</t>
  </si>
  <si>
    <t>LLA 3 (E&amp;P)</t>
  </si>
  <si>
    <t>LLA 30 (E&amp;P)</t>
  </si>
  <si>
    <t>LLA 31 (E&amp;P)</t>
  </si>
  <si>
    <t>LLA 32 (E&amp;P)</t>
  </si>
  <si>
    <t>LLA 34 (E&amp;P)</t>
  </si>
  <si>
    <t>LLA 36 (E&amp;P)</t>
  </si>
  <si>
    <t>LLA 37 (E&amp;P)</t>
  </si>
  <si>
    <t>LLA 38 (E&amp;P)</t>
  </si>
  <si>
    <t>LLA 39 (E&amp;P)</t>
  </si>
  <si>
    <t>LLA 4 (E&amp;P)</t>
  </si>
  <si>
    <t>LLA 40 (E&amp;P)</t>
  </si>
  <si>
    <t>LLA 41 (E&amp;P)</t>
  </si>
  <si>
    <t>LLA 42 (E&amp;P)</t>
  </si>
  <si>
    <t>LLA 43 (E&amp;P)</t>
  </si>
  <si>
    <t>LLA 47 (E&amp;P)</t>
  </si>
  <si>
    <t>LLA 49 (E&amp;P)</t>
  </si>
  <si>
    <t>LLA 5 (E&amp;P)</t>
  </si>
  <si>
    <t>LLA 50 (E&amp;P)</t>
  </si>
  <si>
    <t>LLA 51 (E&amp;P)</t>
  </si>
  <si>
    <t>LLA 52 (E&amp;P)</t>
  </si>
  <si>
    <t>LLA 53 (E&amp;P)</t>
  </si>
  <si>
    <t>LLA 55 (E&amp;P)</t>
  </si>
  <si>
    <t>LLA 56 (E&amp;P)</t>
  </si>
  <si>
    <t>LLA 57 (E&amp;P)</t>
  </si>
  <si>
    <t>LLA 58 (E&amp;P)</t>
  </si>
  <si>
    <t>LLA 59 (E&amp;P)</t>
  </si>
  <si>
    <t>LLA 6 (E&amp;P)</t>
  </si>
  <si>
    <t>LLA 61 (E&amp;P)</t>
  </si>
  <si>
    <t>LLA 64 (E&amp;P)</t>
  </si>
  <si>
    <t>LLA 65 (E&amp;P)</t>
  </si>
  <si>
    <t>LLA 69 (E&amp;P)</t>
  </si>
  <si>
    <t>LLA 7 (E&amp;P)</t>
  </si>
  <si>
    <t>LLA 70 (E&amp;P)</t>
  </si>
  <si>
    <t>LLA 71 (E&amp;P)</t>
  </si>
  <si>
    <t>LLA 78 (E&amp;P)</t>
  </si>
  <si>
    <t>LLA 79 (E&amp;P)</t>
  </si>
  <si>
    <t>LLA 8 (E&amp;P)</t>
  </si>
  <si>
    <t>LLA 83 (E&amp;P)</t>
  </si>
  <si>
    <t>LLA 85 (E&amp;P)</t>
  </si>
  <si>
    <t>LLA 86 (E&amp;P)</t>
  </si>
  <si>
    <t>LLA 87 (E&amp;P)</t>
  </si>
  <si>
    <t>LLA 9 (E&amp;P)</t>
  </si>
  <si>
    <t>LLA 94 (E&amp;P)</t>
  </si>
  <si>
    <t>LLA 99 (E&amp;P)</t>
  </si>
  <si>
    <t>LOS HATOS (E&amp;E)</t>
  </si>
  <si>
    <t>LOS OCARROS (E&amp;P)</t>
  </si>
  <si>
    <t>LOS PICACHOS (E&amp;P)</t>
  </si>
  <si>
    <t>LOS SAUCES (E&amp;P)</t>
  </si>
  <si>
    <t>LUNA LLENA (E&amp;P)</t>
  </si>
  <si>
    <t>MACAYA (E&amp;P)</t>
  </si>
  <si>
    <t>MAGDALENA MEDIO (CE)</t>
  </si>
  <si>
    <t>MANDARINA (E&amp;P)</t>
  </si>
  <si>
    <t>MAPACHE (E&amp;P)</t>
  </si>
  <si>
    <t>MAPUIRO (E&amp;P)</t>
  </si>
  <si>
    <t>MARANTA (E&amp;P)</t>
  </si>
  <si>
    <t>MARIA CONCHITA (E&amp;P)</t>
  </si>
  <si>
    <t>MECAYA (E&amp;P)</t>
  </si>
  <si>
    <t>MERECURE (E&amp;P)</t>
  </si>
  <si>
    <t>MIDAS (E&amp;P)</t>
  </si>
  <si>
    <t>MORICHE (E&amp;E)</t>
  </si>
  <si>
    <t>MORICHITO (E&amp;E)</t>
  </si>
  <si>
    <t>MORPHO (CE&amp;E)</t>
  </si>
  <si>
    <t>MUISCA (E&amp;P)</t>
  </si>
  <si>
    <t>NANCY-BURDINE-MAXINE (CE)</t>
  </si>
  <si>
    <t>NASHIRA (E&amp;P)</t>
  </si>
  <si>
    <t>NISCOTA (E&amp;P)</t>
  </si>
  <si>
    <t>NOGAL (E&amp;P)</t>
  </si>
  <si>
    <t>NORORIENTE (CE)</t>
  </si>
  <si>
    <t>ODISEA (E&amp;P)</t>
  </si>
  <si>
    <t>OMBU (E&amp;P)</t>
  </si>
  <si>
    <t>ORITO (CE)</t>
  </si>
  <si>
    <t>OROPENDOLA (E&amp;E)</t>
  </si>
  <si>
    <t>ORTEGA (CE)</t>
  </si>
  <si>
    <t>PACHAQUIARO (CE&amp;E)</t>
  </si>
  <si>
    <t>PAJARO PINTO (E&amp;E)</t>
  </si>
  <si>
    <t>PALAGUA (CE)</t>
  </si>
  <si>
    <t>PALERMO (CE)</t>
  </si>
  <si>
    <t>PALMA (E&amp;P)</t>
  </si>
  <si>
    <t>PARAISO (E&amp;P)</t>
  </si>
  <si>
    <t>PAVAS (CE)</t>
  </si>
  <si>
    <t>PENJAMO (CE&amp;E)</t>
  </si>
  <si>
    <t>PERDICES (E&amp;E)</t>
  </si>
  <si>
    <t>PIJAO-POTRERILLO (CE)</t>
  </si>
  <si>
    <t>PLATANILLO (E&amp;P)</t>
  </si>
  <si>
    <t>PLAYON (CE)</t>
  </si>
  <si>
    <t>PLAYON (CE&amp;E)</t>
  </si>
  <si>
    <t>PORTOFINO (E&amp;P)</t>
  </si>
  <si>
    <t>PROVINCIA P NORTE (CE)</t>
  </si>
  <si>
    <t>PROVINCIA P SUR (CE)</t>
  </si>
  <si>
    <t>PULI (CE)</t>
  </si>
  <si>
    <t>PUNTERO (E&amp;P)</t>
  </si>
  <si>
    <t>PURPLE ANGEL (E&amp;P)</t>
  </si>
  <si>
    <t>PUT 1 (E&amp;P)</t>
  </si>
  <si>
    <t>PUT 10 (E&amp;P)</t>
  </si>
  <si>
    <t>PUT 12 (E&amp;P)</t>
  </si>
  <si>
    <t>PUT 13 (E&amp;P)</t>
  </si>
  <si>
    <t>PUT 14 (E&amp;P)</t>
  </si>
  <si>
    <t>PUT 17 (TEA)</t>
  </si>
  <si>
    <t>PUT 2 (E&amp;P)</t>
  </si>
  <si>
    <t>PUT 21 (E&amp;P)</t>
  </si>
  <si>
    <t>PUT 25 (E&amp;P)</t>
  </si>
  <si>
    <t>PUT 30 (E&amp;P)</t>
  </si>
  <si>
    <t>PUT 31 (E&amp;P)</t>
  </si>
  <si>
    <t>PUT 33 (E&amp;P)</t>
  </si>
  <si>
    <t>PUT 36 (E&amp;P)</t>
  </si>
  <si>
    <t>PUT 4 (E&amp;P)</t>
  </si>
  <si>
    <t>PUT 6 (E&amp;P)</t>
  </si>
  <si>
    <t>PUT 7 (E&amp;P)</t>
  </si>
  <si>
    <t>PUT 8 (E&amp;P)</t>
  </si>
  <si>
    <t>PUT 9 (E&amp;P)</t>
  </si>
  <si>
    <t>PUTUMAYO PIEDEMONTE NORTE (E&amp;P)</t>
  </si>
  <si>
    <t>PUTUMAYO PIEDEMONTE SUR (E&amp;P)</t>
  </si>
  <si>
    <t>QUEBRADA ROJA (CE)</t>
  </si>
  <si>
    <t>QUIMBAYA (CE)</t>
  </si>
  <si>
    <t>RANCHO HERMOSO (CE)</t>
  </si>
  <si>
    <t>RC-10 (E&amp;P)</t>
  </si>
  <si>
    <t>RC-12 (E&amp;P)</t>
  </si>
  <si>
    <t>RC-7 (E&amp;P)</t>
  </si>
  <si>
    <t>RC-9 (E&amp;P)</t>
  </si>
  <si>
    <t>RIO ARIARI (E&amp;P)</t>
  </si>
  <si>
    <t>RIO CABRERA (E&amp;P)</t>
  </si>
  <si>
    <t>RIO DE ORO (CE)</t>
  </si>
  <si>
    <t>RIO HORTA (CE&amp;E)</t>
  </si>
  <si>
    <t>RIO META (CE)</t>
  </si>
  <si>
    <t>RIO VERDE (E&amp;E)</t>
  </si>
  <si>
    <t>RIO ZULIA (CE)</t>
  </si>
  <si>
    <t>ROSABLANCA (E&amp;P)</t>
  </si>
  <si>
    <t>RUBIALES (CE)</t>
  </si>
  <si>
    <t>SABANERO (E&amp;P)</t>
  </si>
  <si>
    <t>SAMAN (E&amp;P)</t>
  </si>
  <si>
    <t>SAMICHAY A (E&amp;P)</t>
  </si>
  <si>
    <t>SAMICHAY B (E&amp;P)</t>
  </si>
  <si>
    <t>SAN ANTONIO (E&amp;P)</t>
  </si>
  <si>
    <t>SAN GABRIEL (CE&amp;E)</t>
  </si>
  <si>
    <t>SANGRETORO (E&amp;P)</t>
  </si>
  <si>
    <t>SANTA CLARA (CE)</t>
  </si>
  <si>
    <t>SANTA ISABEL (E&amp;P)</t>
  </si>
  <si>
    <t>SANTACRUZ (E&amp;P)</t>
  </si>
  <si>
    <t>SANTANA (CE)</t>
  </si>
  <si>
    <t>SERRANIA (E&amp;P)</t>
  </si>
  <si>
    <t>SIERRA (E&amp;P)</t>
  </si>
  <si>
    <t>SIERRA NEVADA (E&amp;P)</t>
  </si>
  <si>
    <t>SIRIRI (CE&amp;E)</t>
  </si>
  <si>
    <t>SN 1 (TEA)</t>
  </si>
  <si>
    <t>SN 15 (E&amp;P)</t>
  </si>
  <si>
    <t>SN 18 (E&amp;P)</t>
  </si>
  <si>
    <t>SN 26 (E&amp;P)</t>
  </si>
  <si>
    <t>SN 3 (E&amp;P)</t>
  </si>
  <si>
    <t>SN 8 (E&amp;P)</t>
  </si>
  <si>
    <t>SN 9 (E&amp;P)</t>
  </si>
  <si>
    <t>SOGAMOSO (CE)</t>
  </si>
  <si>
    <t>SSJN-1 (E&amp;P)</t>
  </si>
  <si>
    <t>SSJN-3 (E&amp;P)</t>
  </si>
  <si>
    <t>SSJN-7 (E&amp;P)</t>
  </si>
  <si>
    <t>SSJS 1 (E&amp;P)</t>
  </si>
  <si>
    <t>SURIMENA (E&amp;E)</t>
  </si>
  <si>
    <t>SURORIENTE (CE)</t>
  </si>
  <si>
    <t>TACACHO (E&amp;P)</t>
  </si>
  <si>
    <t>TALORA (E&amp;E)</t>
  </si>
  <si>
    <t>TAMARIN (E&amp;P)</t>
  </si>
  <si>
    <t>TAMBAQUI (CE)</t>
  </si>
  <si>
    <t>TAYRONA (E&amp;E)</t>
  </si>
  <si>
    <t>TECA COCORNÁ (CE)</t>
  </si>
  <si>
    <t>TERECAY (E&amp;P)</t>
  </si>
  <si>
    <t>TIBU (CE)</t>
  </si>
  <si>
    <t>TIBURON (E&amp;P)</t>
  </si>
  <si>
    <t>TINIGUA (E&amp;P)</t>
  </si>
  <si>
    <t>TIPLE (E&amp;P)</t>
  </si>
  <si>
    <t>TISQUIRAMA (CE)</t>
  </si>
  <si>
    <t>TOCA (CE)</t>
  </si>
  <si>
    <t>TOLDADO (CE)</t>
  </si>
  <si>
    <t>TOLIMA (CE)</t>
  </si>
  <si>
    <t>TOPOYACO (E&amp;P)</t>
  </si>
  <si>
    <t>TOY (CE)</t>
  </si>
  <si>
    <t>TURPIAL (E&amp;P)</t>
  </si>
  <si>
    <t>UPAR (CE&amp;E)</t>
  </si>
  <si>
    <t>UPIA (CE)</t>
  </si>
  <si>
    <t>URA 4 (E&amp;P)</t>
  </si>
  <si>
    <t>URIBANTE (E&amp;E)</t>
  </si>
  <si>
    <t>VALDIVIA ALMAGRO (CE)</t>
  </si>
  <si>
    <t>VILLARRICA NORTE (E&amp;E)</t>
  </si>
  <si>
    <t>VIM 1 (E&amp;P)</t>
  </si>
  <si>
    <t>VIM 15 (E&amp;P)</t>
  </si>
  <si>
    <t>VIM 19 (E&amp;P)</t>
  </si>
  <si>
    <t>VIM 21 (E&amp;P)</t>
  </si>
  <si>
    <t>VIM 3 (E&amp;P)</t>
  </si>
  <si>
    <t>VIM 33 (E&amp;P)</t>
  </si>
  <si>
    <t>VIM 43 (E&amp;P)</t>
  </si>
  <si>
    <t>VIM 44 (E&amp;P)</t>
  </si>
  <si>
    <t>VIM 5 (E&amp;P)</t>
  </si>
  <si>
    <t>VIM 6 (E&amp;P)</t>
  </si>
  <si>
    <t>VIM 8 (E&amp;P)</t>
  </si>
  <si>
    <t>VMM 1 (E&amp;P)</t>
  </si>
  <si>
    <t>VMM 11 (E&amp;P)</t>
  </si>
  <si>
    <t>VMM 12 (E&amp;P)</t>
  </si>
  <si>
    <t>VMM 14 (E&amp;P)</t>
  </si>
  <si>
    <t>VMM 15 (E&amp;P)</t>
  </si>
  <si>
    <t>VMM 16 (E&amp;P)</t>
  </si>
  <si>
    <t>VMM 17 (E&amp;P)</t>
  </si>
  <si>
    <t>VMM 18 (E&amp;P)</t>
  </si>
  <si>
    <t>VMM 2 (E&amp;P)</t>
  </si>
  <si>
    <t>VMM 2 ADICIONAL (E&amp;P)</t>
  </si>
  <si>
    <t>VMM 24 (E&amp;P)</t>
  </si>
  <si>
    <t>VMM 29 (E&amp;P)</t>
  </si>
  <si>
    <t>VMM 3 ADICIONAL  (E&amp;P)</t>
  </si>
  <si>
    <t>VMM 32 (E&amp;P)</t>
  </si>
  <si>
    <t>VMM 35 (E&amp;P)</t>
  </si>
  <si>
    <t>VMM 37 (E&amp;P)</t>
  </si>
  <si>
    <t>VMM 39 (E&amp;P)</t>
  </si>
  <si>
    <t>VMM 4 (E&amp;P)</t>
  </si>
  <si>
    <t>VMM 45 (E&amp;P)</t>
  </si>
  <si>
    <t>VMM 46 (E&amp;P)</t>
  </si>
  <si>
    <t>VMM 47 (E&amp;P)</t>
  </si>
  <si>
    <t>VMM 49 (E&amp;P)</t>
  </si>
  <si>
    <t>VMM 5 (E&amp;P)</t>
  </si>
  <si>
    <t>VMM 6 (E&amp;P)</t>
  </si>
  <si>
    <t>VMM 8 (E&amp;P)</t>
  </si>
  <si>
    <t>VMM 9 (YNC) (E&amp;P)</t>
  </si>
  <si>
    <t>VSM 10 (E&amp;P)</t>
  </si>
  <si>
    <t>VSM 12 (E&amp;P)</t>
  </si>
  <si>
    <t>VSM 14 (E&amp;P)</t>
  </si>
  <si>
    <t>VSM 15 (E&amp;P)</t>
  </si>
  <si>
    <t>VSM 22 (E&amp;P)</t>
  </si>
  <si>
    <t>VSM 25 (E&amp;P)</t>
  </si>
  <si>
    <t>VSM 3 (E&amp;P)</t>
  </si>
  <si>
    <t>VSM 32 (E&amp;P)</t>
  </si>
  <si>
    <t>VSM 36 (E&amp;P)</t>
  </si>
  <si>
    <t>VSM 9 (E&amp;P)</t>
  </si>
  <si>
    <t>YAMU (E&amp;E)</t>
  </si>
  <si>
    <t>YD CAT 1 (E&amp;P)</t>
  </si>
  <si>
    <t>YD LLA 1 (E&amp;P)</t>
  </si>
  <si>
    <t>YD LLA 2 (E&amp;P)</t>
  </si>
  <si>
    <t>YD LLA 3 (E&amp;P)</t>
  </si>
  <si>
    <t>YD LLA 5 (E&amp;P)</t>
  </si>
  <si>
    <t>YD LLA 6 (E&amp;P)</t>
  </si>
  <si>
    <t>YD LLA 7 (E&amp;P)</t>
  </si>
  <si>
    <t>YD PUT 1 (E&amp;P)</t>
  </si>
  <si>
    <t>YD SN 1 (E&amp;P)</t>
  </si>
  <si>
    <t>(Debe cambiarse en la oportunidad de actualizar, y así sucesivamente)</t>
  </si>
  <si>
    <t>no</t>
  </si>
  <si>
    <t>Formulario Uso Subsuelo No. 4</t>
  </si>
  <si>
    <t>Canon Superficiario por Uso del Subsuelo y Agotamiento del Recurso</t>
  </si>
  <si>
    <t>Liquidación por Fase del Derecho Económico por concepto del Uso del Subsuelo</t>
  </si>
  <si>
    <t>Formulario Uso Subsuelo No. 6</t>
  </si>
  <si>
    <t>Período de liquidación (por Fase):</t>
  </si>
  <si>
    <t>2025-2026</t>
  </si>
  <si>
    <t>Acuerdo 02 de 2017 Modificado por el Acuerdo 09 de 2021</t>
  </si>
  <si>
    <t>SI</t>
  </si>
  <si>
    <t>ANEXO RESOLUCIÓN 325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</si>
</sst>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dd\-mm\-yy;@"/>
    <numFmt numFmtId="165" formatCode="#,##0.0000"/>
    <numFmt numFmtId="166" formatCode="#,##0.00000"/>
    <numFmt numFmtId="167" formatCode="0.0"/>
    <numFmt numFmtId="168" formatCode="0_);[Red]\(0\)"/>
    <numFmt numFmtId="169" formatCode="#,##0.00_ ;[Red]\-#,##0.00\ "/>
    <numFmt numFmtId="170" formatCode="#,##0_ ;[Red]\-#,##0\ "/>
    <numFmt numFmtId="171" formatCode="0_ ;[Red]\-0\ "/>
    <numFmt numFmtId="172" formatCode="0.0000"/>
    <numFmt numFmtId="173" formatCode="#,##0.0000_);[Red]\(#,##0.0000\)"/>
    <numFmt numFmtId="174" formatCode="#,##0.00000_);[Red]\(#,##0.00000\)"/>
    <numFmt numFmtId="175" formatCode="_-* #,##0.00_-;\-* #,##0.00_-;_-* &quot;-&quot;_-;_-@_-"/>
    <numFmt numFmtId="176" formatCode="&quot;$&quot;#,##0.00"/>
    <numFmt numFmtId="177" formatCode="_-* #,##0.0000_-;\-* #,##0.0000_-;_-* &quot;-&quot;??_-;_-@_-"/>
    <numFmt numFmtId="178" formatCode="_-* #,##0.0000_-;\-* #,##0.0000_-;_-* &quot;-&quot;????_-;_-@_-"/>
    <numFmt numFmtId="179" formatCode="#,##0.000_);[Red]\(#,##0.000\)"/>
    <numFmt numFmtId="180" formatCode="#,##0.0000;[Red]\-#,##0.0000"/>
  </numFmts>
  <fonts count="25" x14ac:knownFonts="1">
    <font>
      <sz val="11"/>
      <color theme="1"/>
      <name val="Tahoma"/>
      <family val="2"/>
    </font>
    <font>
      <b/>
      <sz val="11"/>
      <color theme="1"/>
      <name val="Tahoma"/>
      <family val="2"/>
    </font>
    <font>
      <b/>
      <sz val="12"/>
      <color theme="1"/>
      <name val="Tahoma"/>
      <family val="2"/>
    </font>
    <font>
      <b/>
      <sz val="14"/>
      <color theme="1"/>
      <name val="Tahoma"/>
      <family val="2"/>
    </font>
    <font>
      <sz val="9"/>
      <color theme="1"/>
      <name val="Tahoma"/>
      <family val="2"/>
    </font>
    <font>
      <sz val="10"/>
      <color theme="1"/>
      <name val="Tahoma"/>
      <family val="2"/>
    </font>
    <font>
      <b/>
      <sz val="10"/>
      <color theme="1"/>
      <name val="Tahoma"/>
      <family val="2"/>
    </font>
    <font>
      <b/>
      <u/>
      <sz val="10"/>
      <color theme="1"/>
      <name val="Tahoma"/>
      <family val="2"/>
    </font>
    <font>
      <sz val="12"/>
      <color theme="1"/>
      <name val="Tahoma"/>
      <family val="2"/>
    </font>
    <font>
      <vertAlign val="superscript"/>
      <sz val="11"/>
      <color theme="1"/>
      <name val="Tahoma"/>
      <family val="2"/>
    </font>
    <font>
      <vertAlign val="subscript"/>
      <sz val="11"/>
      <color theme="1"/>
      <name val="Tahoma"/>
      <family val="2"/>
    </font>
    <font>
      <b/>
      <vertAlign val="subscript"/>
      <sz val="11"/>
      <color theme="1"/>
      <name val="Tahoma"/>
      <family val="2"/>
    </font>
    <font>
      <u/>
      <sz val="11"/>
      <color theme="10"/>
      <name val="Tahoma"/>
      <family val="2"/>
    </font>
    <font>
      <u/>
      <sz val="11"/>
      <color theme="11"/>
      <name val="Tahoma"/>
      <family val="2"/>
    </font>
    <font>
      <sz val="11"/>
      <color theme="1"/>
      <name val="Arial Narrow"/>
      <family val="2"/>
    </font>
    <font>
      <b/>
      <sz val="11"/>
      <color rgb="FFFF0000"/>
      <name val="Tahoma"/>
      <family val="2"/>
    </font>
    <font>
      <sz val="8"/>
      <name val="Tahoma"/>
      <family val="2"/>
    </font>
    <font>
      <b/>
      <sz val="12"/>
      <color rgb="FFFF0000"/>
      <name val="Tahoma"/>
      <family val="2"/>
    </font>
    <font>
      <sz val="9"/>
      <color rgb="FF000000"/>
      <name val="Tahoma"/>
      <family val="2"/>
    </font>
    <font>
      <i/>
      <sz val="9"/>
      <color rgb="FF000000"/>
      <name val="Tahoma"/>
      <family val="2"/>
    </font>
    <font>
      <sz val="11"/>
      <color rgb="FFFF0000"/>
      <name val="Tahoma"/>
      <family val="2"/>
    </font>
    <font>
      <sz val="10.5"/>
      <color theme="1"/>
      <name val="Tahoma"/>
      <family val="2"/>
    </font>
    <font>
      <sz val="9"/>
      <name val="Tahoma"/>
      <family val="2"/>
    </font>
    <font>
      <sz val="11"/>
      <name val="Tahoma"/>
      <family val="2"/>
    </font>
    <font>
      <sz val="11"/>
      <color theme="1"/>
      <name val="Tahoma"/>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9"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bottom/>
      <diagonal/>
    </border>
    <border>
      <left/>
      <right/>
      <top style="medium">
        <color auto="1"/>
      </top>
      <bottom style="medium">
        <color auto="1"/>
      </bottom>
      <diagonal/>
    </border>
    <border>
      <left/>
      <right/>
      <top style="thin">
        <color auto="1"/>
      </top>
      <bottom/>
      <diagonal/>
    </border>
  </borders>
  <cellStyleXfs count="339">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1" fontId="24" fillId="0" borderId="0" applyFont="0" applyFill="0" applyBorder="0" applyAlignment="0" applyProtection="0"/>
    <xf numFmtId="0" fontId="12" fillId="0" borderId="0" applyNumberFormat="0" applyFill="0" applyBorder="0" applyAlignment="0" applyProtection="0"/>
    <xf numFmtId="43" fontId="24" fillId="0" borderId="0" applyFont="0" applyFill="0" applyBorder="0" applyAlignment="0" applyProtection="0"/>
    <xf numFmtId="0" fontId="24" fillId="0" borderId="0"/>
  </cellStyleXfs>
  <cellXfs count="271">
    <xf numFmtId="0" fontId="0" fillId="0" borderId="0" xfId="0"/>
    <xf numFmtId="0" fontId="1" fillId="0" borderId="0" xfId="0" applyFont="1"/>
    <xf numFmtId="49" fontId="4" fillId="0" borderId="0" xfId="0" applyNumberFormat="1" applyFont="1"/>
    <xf numFmtId="0" fontId="5" fillId="0" borderId="0" xfId="0" applyFont="1"/>
    <xf numFmtId="0" fontId="4" fillId="0" borderId="0" xfId="0" applyFont="1"/>
    <xf numFmtId="0" fontId="3" fillId="0" borderId="0" xfId="0" applyFont="1"/>
    <xf numFmtId="4" fontId="1" fillId="0" borderId="0" xfId="0" applyNumberFormat="1" applyFont="1" applyAlignment="1" applyProtection="1">
      <alignment horizontal="center"/>
      <protection locked="0"/>
    </xf>
    <xf numFmtId="49" fontId="4" fillId="0" borderId="0" xfId="0" applyNumberFormat="1" applyFont="1" applyAlignment="1">
      <alignment horizontal="center"/>
    </xf>
    <xf numFmtId="0" fontId="0" fillId="2" borderId="1" xfId="0" applyFill="1" applyBorder="1"/>
    <xf numFmtId="0" fontId="0" fillId="0" borderId="0" xfId="0" applyProtection="1">
      <protection locked="0"/>
    </xf>
    <xf numFmtId="0" fontId="6" fillId="0" borderId="0" xfId="0" applyFont="1"/>
    <xf numFmtId="0" fontId="0" fillId="0" borderId="1" xfId="0" applyBorder="1"/>
    <xf numFmtId="49" fontId="4" fillId="0" borderId="0" xfId="0" applyNumberFormat="1" applyFont="1" applyAlignment="1">
      <alignment horizontal="center" vertical="center"/>
    </xf>
    <xf numFmtId="9" fontId="5" fillId="2" borderId="2" xfId="0" applyNumberFormat="1" applyFont="1" applyFill="1" applyBorder="1" applyAlignment="1">
      <alignment horizontal="center" vertical="center"/>
    </xf>
    <xf numFmtId="0" fontId="4" fillId="0" borderId="0" xfId="0" applyFont="1" applyAlignment="1">
      <alignment horizontal="left"/>
    </xf>
    <xf numFmtId="2" fontId="0" fillId="0" borderId="0" xfId="0" applyNumberFormat="1"/>
    <xf numFmtId="0" fontId="5" fillId="0" borderId="1" xfId="0" applyFont="1" applyBorder="1"/>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0" fillId="0" borderId="8" xfId="0" applyBorder="1"/>
    <xf numFmtId="49" fontId="4" fillId="0" borderId="0" xfId="0" applyNumberFormat="1" applyFont="1" applyAlignment="1">
      <alignment horizontal="right"/>
    </xf>
    <xf numFmtId="0" fontId="4" fillId="0" borderId="0" xfId="0" applyFont="1" applyAlignment="1">
      <alignment horizontal="right"/>
    </xf>
    <xf numFmtId="49" fontId="0" fillId="0" borderId="2" xfId="0" applyNumberFormat="1" applyBorder="1" applyAlignment="1" applyProtection="1">
      <alignment horizontal="center"/>
      <protection locked="0"/>
    </xf>
    <xf numFmtId="164" fontId="0" fillId="0" borderId="1"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38" fontId="0" fillId="0" borderId="1" xfId="0" applyNumberFormat="1" applyBorder="1" applyAlignment="1" applyProtection="1">
      <alignment horizontal="right"/>
      <protection locked="0"/>
    </xf>
    <xf numFmtId="10" fontId="0" fillId="0" borderId="1" xfId="0" applyNumberFormat="1" applyBorder="1" applyAlignment="1" applyProtection="1">
      <alignment horizontal="center"/>
      <protection locked="0"/>
    </xf>
    <xf numFmtId="38" fontId="0" fillId="2" borderId="1" xfId="0" applyNumberFormat="1" applyFill="1" applyBorder="1" applyAlignment="1">
      <alignment horizontal="right"/>
    </xf>
    <xf numFmtId="9" fontId="0" fillId="0" borderId="1" xfId="0" applyNumberFormat="1" applyBorder="1" applyAlignment="1" applyProtection="1">
      <alignment horizontal="center"/>
      <protection locked="0"/>
    </xf>
    <xf numFmtId="40" fontId="0" fillId="0" borderId="1" xfId="0" applyNumberFormat="1" applyBorder="1" applyAlignment="1" applyProtection="1">
      <alignment horizontal="right"/>
      <protection locked="0"/>
    </xf>
    <xf numFmtId="4" fontId="0" fillId="2" borderId="1" xfId="0" applyNumberFormat="1" applyFill="1" applyBorder="1" applyAlignment="1">
      <alignment horizontal="center"/>
    </xf>
    <xf numFmtId="40" fontId="0" fillId="2" borderId="1" xfId="0" applyNumberFormat="1" applyFill="1" applyBorder="1" applyAlignment="1">
      <alignment horizontal="right"/>
    </xf>
    <xf numFmtId="4" fontId="0" fillId="0" borderId="1" xfId="0" applyNumberFormat="1" applyBorder="1" applyAlignment="1" applyProtection="1">
      <alignment horizontal="right"/>
      <protection locked="0"/>
    </xf>
    <xf numFmtId="38" fontId="1" fillId="2" borderId="1" xfId="0" applyNumberFormat="1" applyFont="1" applyFill="1" applyBorder="1" applyAlignment="1">
      <alignment horizontal="right"/>
    </xf>
    <xf numFmtId="40" fontId="1" fillId="2" borderId="1" xfId="0" applyNumberFormat="1" applyFont="1" applyFill="1" applyBorder="1" applyAlignment="1">
      <alignment horizontal="right"/>
    </xf>
    <xf numFmtId="0" fontId="8" fillId="0" borderId="0" xfId="0" applyFont="1"/>
    <xf numFmtId="0" fontId="8" fillId="0" borderId="0" xfId="0" applyFont="1" applyAlignment="1">
      <alignment vertical="center" wrapText="1"/>
    </xf>
    <xf numFmtId="0" fontId="2" fillId="0" borderId="0" xfId="0" applyFont="1" applyAlignment="1">
      <alignment vertical="center" wrapText="1"/>
    </xf>
    <xf numFmtId="38" fontId="0" fillId="0" borderId="0" xfId="0" applyNumberFormat="1"/>
    <xf numFmtId="49" fontId="0" fillId="0" borderId="1"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38" fontId="0" fillId="0" borderId="1" xfId="0" applyNumberFormat="1" applyBorder="1" applyAlignment="1" applyProtection="1">
      <alignment horizontal="right" vertical="center"/>
      <protection locked="0"/>
    </xf>
    <xf numFmtId="10" fontId="0" fillId="0" borderId="1" xfId="0" applyNumberFormat="1" applyBorder="1" applyAlignment="1" applyProtection="1">
      <alignment horizontal="center" vertical="center"/>
      <protection locked="0"/>
    </xf>
    <xf numFmtId="38" fontId="0" fillId="2" borderId="1" xfId="0" applyNumberFormat="1" applyFill="1" applyBorder="1" applyAlignment="1">
      <alignment horizontal="right" vertical="center"/>
    </xf>
    <xf numFmtId="9" fontId="0" fillId="0" borderId="1" xfId="0" applyNumberFormat="1" applyBorder="1" applyAlignment="1" applyProtection="1">
      <alignment horizontal="center" vertical="center"/>
      <protection locked="0"/>
    </xf>
    <xf numFmtId="9"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40" fontId="1" fillId="2" borderId="1" xfId="0" applyNumberFormat="1" applyFont="1" applyFill="1" applyBorder="1" applyAlignment="1">
      <alignment horizontal="right" vertical="center"/>
    </xf>
    <xf numFmtId="40" fontId="0" fillId="0" borderId="1" xfId="0" applyNumberFormat="1" applyBorder="1" applyAlignment="1" applyProtection="1">
      <alignment horizontal="right" vertical="center"/>
      <protection locked="0"/>
    </xf>
    <xf numFmtId="38" fontId="1" fillId="2" borderId="1" xfId="0" applyNumberFormat="1" applyFont="1" applyFill="1" applyBorder="1" applyAlignment="1">
      <alignment horizontal="right" vertical="center"/>
    </xf>
    <xf numFmtId="40" fontId="0" fillId="2" borderId="1" xfId="0" applyNumberFormat="1" applyFill="1" applyBorder="1" applyAlignment="1">
      <alignment horizontal="center" vertical="center"/>
    </xf>
    <xf numFmtId="164" fontId="0" fillId="0" borderId="1" xfId="0" applyNumberFormat="1" applyBorder="1" applyAlignment="1" applyProtection="1">
      <alignment horizontal="center" vertical="center"/>
      <protection locked="0"/>
    </xf>
    <xf numFmtId="2" fontId="0" fillId="2" borderId="1" xfId="0" applyNumberFormat="1" applyFill="1" applyBorder="1" applyAlignment="1">
      <alignment horizontal="center" vertical="center"/>
    </xf>
    <xf numFmtId="49" fontId="4" fillId="0" borderId="7" xfId="0" applyNumberFormat="1" applyFont="1" applyBorder="1" applyAlignment="1">
      <alignment horizontal="center" vertical="center"/>
    </xf>
    <xf numFmtId="0" fontId="2" fillId="0" borderId="0" xfId="0" applyFont="1"/>
    <xf numFmtId="49" fontId="4" fillId="0" borderId="0" xfId="0" applyNumberFormat="1"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vertical="center"/>
    </xf>
    <xf numFmtId="0" fontId="0" fillId="0" borderId="8" xfId="0" applyBorder="1" applyAlignment="1">
      <alignment vertical="center"/>
    </xf>
    <xf numFmtId="0" fontId="1" fillId="0" borderId="0" xfId="0" applyFont="1" applyAlignment="1">
      <alignment vertical="center"/>
    </xf>
    <xf numFmtId="0" fontId="1" fillId="0" borderId="8" xfId="0" applyFont="1" applyBorder="1" applyAlignment="1">
      <alignment vertical="center"/>
    </xf>
    <xf numFmtId="49" fontId="4" fillId="0" borderId="0" xfId="0" applyNumberFormat="1" applyFont="1" applyAlignment="1">
      <alignment vertical="center"/>
    </xf>
    <xf numFmtId="4" fontId="1" fillId="0" borderId="0" xfId="0" applyNumberFormat="1" applyFont="1" applyAlignment="1" applyProtection="1">
      <alignment horizontal="center" vertical="center"/>
      <protection locked="0"/>
    </xf>
    <xf numFmtId="166" fontId="0" fillId="2" borderId="1" xfId="0" applyNumberFormat="1" applyFill="1" applyBorder="1" applyAlignment="1">
      <alignment horizontal="center" vertical="center"/>
    </xf>
    <xf numFmtId="49" fontId="5" fillId="0" borderId="2" xfId="0" applyNumberFormat="1" applyFont="1" applyBorder="1" applyAlignment="1" applyProtection="1">
      <alignment horizontal="center" vertical="center"/>
      <protection locked="0"/>
    </xf>
    <xf numFmtId="167" fontId="5" fillId="0" borderId="1" xfId="0" applyNumberFormat="1" applyFont="1" applyBorder="1"/>
    <xf numFmtId="164" fontId="0" fillId="0" borderId="2" xfId="0" applyNumberFormat="1" applyBorder="1" applyAlignment="1" applyProtection="1">
      <alignment horizontal="center"/>
      <protection locked="0"/>
    </xf>
    <xf numFmtId="164" fontId="0" fillId="0" borderId="0" xfId="0" applyNumberFormat="1" applyAlignment="1" applyProtection="1">
      <alignment horizontal="center"/>
      <protection locked="0"/>
    </xf>
    <xf numFmtId="9" fontId="0" fillId="2" borderId="2" xfId="0" applyNumberFormat="1" applyFill="1" applyBorder="1" applyAlignment="1">
      <alignment horizontal="center"/>
    </xf>
    <xf numFmtId="0" fontId="0" fillId="0" borderId="0" xfId="0" applyAlignment="1">
      <alignment horizontal="left"/>
    </xf>
    <xf numFmtId="0" fontId="0" fillId="0" borderId="0" xfId="0" applyAlignment="1">
      <alignment horizontal="left" wrapText="1"/>
    </xf>
    <xf numFmtId="4" fontId="1" fillId="2" borderId="1" xfId="0" applyNumberFormat="1" applyFont="1" applyFill="1" applyBorder="1" applyAlignment="1">
      <alignment horizontal="right"/>
    </xf>
    <xf numFmtId="38" fontId="0" fillId="0" borderId="2" xfId="0" applyNumberFormat="1" applyBorder="1" applyAlignment="1" applyProtection="1">
      <alignment horizontal="right" vertical="center"/>
      <protection locked="0"/>
    </xf>
    <xf numFmtId="40" fontId="0" fillId="0" borderId="2" xfId="0" applyNumberFormat="1" applyBorder="1" applyAlignment="1" applyProtection="1">
      <alignment horizontal="right" vertical="center"/>
      <protection locked="0"/>
    </xf>
    <xf numFmtId="40" fontId="0" fillId="2" borderId="2" xfId="0" applyNumberFormat="1" applyFill="1" applyBorder="1" applyAlignment="1">
      <alignment horizontal="right" vertical="center"/>
    </xf>
    <xf numFmtId="4" fontId="0" fillId="0" borderId="1" xfId="0" applyNumberFormat="1" applyBorder="1" applyAlignment="1" applyProtection="1">
      <alignment horizontal="right" vertical="center"/>
      <protection locked="0"/>
    </xf>
    <xf numFmtId="40" fontId="0" fillId="2" borderId="1" xfId="0" applyNumberFormat="1" applyFill="1" applyBorder="1" applyAlignment="1">
      <alignment horizontal="right" vertical="center"/>
    </xf>
    <xf numFmtId="0" fontId="2" fillId="0" borderId="10" xfId="0" applyFont="1" applyBorder="1" applyAlignment="1">
      <alignment horizontal="right" vertical="center" wrapText="1"/>
    </xf>
    <xf numFmtId="49" fontId="4" fillId="0" borderId="11" xfId="0" applyNumberFormat="1" applyFont="1" applyBorder="1" applyAlignment="1">
      <alignment horizontal="center"/>
    </xf>
    <xf numFmtId="0" fontId="0" fillId="0" borderId="1" xfId="0" applyBorder="1" applyAlignment="1">
      <alignment horizontal="right" vertical="center"/>
    </xf>
    <xf numFmtId="0" fontId="1" fillId="2" borderId="1" xfId="0" applyFont="1" applyFill="1" applyBorder="1" applyAlignment="1">
      <alignment horizontal="center"/>
    </xf>
    <xf numFmtId="9" fontId="0" fillId="2" borderId="2" xfId="0" applyNumberFormat="1" applyFill="1" applyBorder="1" applyAlignment="1">
      <alignment horizontal="center" vertical="center"/>
    </xf>
    <xf numFmtId="0" fontId="0" fillId="0" borderId="0" xfId="0" applyAlignment="1">
      <alignment horizontal="left" vertical="center"/>
    </xf>
    <xf numFmtId="0" fontId="0" fillId="2" borderId="1" xfId="0" applyFill="1" applyBorder="1" applyAlignment="1">
      <alignment vertical="center"/>
    </xf>
    <xf numFmtId="0" fontId="6" fillId="0" borderId="0" xfId="0" applyFont="1" applyAlignment="1">
      <alignment vertical="center"/>
    </xf>
    <xf numFmtId="0" fontId="0" fillId="0" borderId="1" xfId="0" applyBorder="1" applyAlignment="1">
      <alignment vertical="center"/>
    </xf>
    <xf numFmtId="38" fontId="0" fillId="0" borderId="2" xfId="0" applyNumberFormat="1" applyBorder="1" applyAlignment="1" applyProtection="1">
      <alignment horizontal="right"/>
      <protection locked="0"/>
    </xf>
    <xf numFmtId="40" fontId="0" fillId="0" borderId="2" xfId="0" applyNumberFormat="1" applyBorder="1" applyAlignment="1" applyProtection="1">
      <alignment horizontal="right"/>
      <protection locked="0"/>
    </xf>
    <xf numFmtId="40" fontId="0" fillId="2" borderId="2" xfId="0" applyNumberFormat="1" applyFill="1" applyBorder="1" applyAlignment="1">
      <alignment horizontal="right"/>
    </xf>
    <xf numFmtId="2" fontId="5" fillId="0" borderId="1" xfId="0" applyNumberFormat="1" applyFont="1" applyBorder="1" applyAlignment="1">
      <alignment horizontal="right" vertical="center"/>
    </xf>
    <xf numFmtId="49" fontId="5" fillId="0" borderId="1" xfId="0" applyNumberFormat="1" applyFont="1" applyBorder="1" applyAlignment="1" applyProtection="1">
      <alignment horizontal="center" vertical="center"/>
      <protection locked="0"/>
    </xf>
    <xf numFmtId="0" fontId="1" fillId="0" borderId="0" xfId="0" applyFont="1" applyAlignment="1">
      <alignment horizontal="left" vertical="center"/>
    </xf>
    <xf numFmtId="38" fontId="5" fillId="0" borderId="2" xfId="0" applyNumberFormat="1" applyFont="1" applyBorder="1" applyAlignment="1" applyProtection="1">
      <alignment horizontal="right" vertical="center"/>
      <protection locked="0"/>
    </xf>
    <xf numFmtId="164" fontId="5" fillId="0" borderId="2" xfId="0" applyNumberFormat="1" applyFont="1" applyBorder="1" applyAlignment="1" applyProtection="1">
      <alignment horizontal="center" vertical="center"/>
      <protection locked="0"/>
    </xf>
    <xf numFmtId="169" fontId="0" fillId="0" borderId="1" xfId="0" applyNumberFormat="1" applyBorder="1" applyAlignment="1" applyProtection="1">
      <alignment horizontal="right"/>
      <protection locked="0"/>
    </xf>
    <xf numFmtId="0" fontId="0" fillId="0" borderId="0" xfId="0" applyAlignment="1">
      <alignment vertical="top"/>
    </xf>
    <xf numFmtId="0" fontId="1" fillId="0" borderId="0" xfId="0" applyFont="1" applyAlignment="1">
      <alignment vertical="top"/>
    </xf>
    <xf numFmtId="0" fontId="1" fillId="0" borderId="13" xfId="0" applyFont="1" applyBorder="1" applyAlignment="1">
      <alignment vertical="center" wrapText="1"/>
    </xf>
    <xf numFmtId="0" fontId="1" fillId="0" borderId="13" xfId="0" applyFont="1" applyBorder="1" applyAlignment="1">
      <alignment horizontal="justify" vertical="center" wrapText="1"/>
    </xf>
    <xf numFmtId="0" fontId="0" fillId="0" borderId="13" xfId="0" applyBorder="1" applyAlignment="1">
      <alignment horizontal="center" vertical="center" wrapText="1"/>
    </xf>
    <xf numFmtId="0" fontId="0" fillId="0" borderId="13" xfId="0" applyBorder="1" applyAlignment="1">
      <alignment vertical="center" wrapText="1"/>
    </xf>
    <xf numFmtId="49" fontId="0" fillId="0" borderId="0" xfId="0" applyNumberFormat="1" applyAlignment="1">
      <alignment horizontal="center" vertical="center"/>
    </xf>
    <xf numFmtId="49" fontId="1" fillId="3" borderId="9" xfId="0" applyNumberFormat="1" applyFont="1" applyFill="1" applyBorder="1" applyAlignment="1">
      <alignment horizontal="center" vertical="center"/>
    </xf>
    <xf numFmtId="169" fontId="0" fillId="2" borderId="1" xfId="0" applyNumberFormat="1" applyFill="1" applyBorder="1" applyAlignment="1">
      <alignment horizontal="center" vertical="center"/>
    </xf>
    <xf numFmtId="169" fontId="1" fillId="2" borderId="1" xfId="0" applyNumberFormat="1" applyFont="1" applyFill="1" applyBorder="1" applyAlignment="1">
      <alignment horizontal="right" vertical="center"/>
    </xf>
    <xf numFmtId="169" fontId="0" fillId="0" borderId="1" xfId="0" applyNumberFormat="1" applyBorder="1" applyAlignment="1" applyProtection="1">
      <alignment horizontal="right" vertical="center"/>
      <protection locked="0"/>
    </xf>
    <xf numFmtId="0" fontId="2" fillId="0" borderId="9" xfId="0" applyFont="1" applyBorder="1" applyAlignment="1" applyProtection="1">
      <alignment horizontal="center" vertical="center" wrapText="1"/>
      <protection locked="0"/>
    </xf>
    <xf numFmtId="170" fontId="0" fillId="0" borderId="1" xfId="0" applyNumberFormat="1" applyBorder="1" applyAlignment="1">
      <alignment horizontal="center" vertical="center"/>
    </xf>
    <xf numFmtId="49" fontId="1" fillId="2" borderId="9" xfId="0" applyNumberFormat="1" applyFont="1" applyFill="1" applyBorder="1" applyAlignment="1">
      <alignment horizontal="center" vertical="center"/>
    </xf>
    <xf numFmtId="171" fontId="1" fillId="5" borderId="9" xfId="0" applyNumberFormat="1" applyFont="1" applyFill="1" applyBorder="1" applyAlignment="1">
      <alignment horizontal="center" vertical="center" wrapText="1"/>
    </xf>
    <xf numFmtId="171" fontId="1" fillId="5" borderId="11" xfId="0" applyNumberFormat="1" applyFont="1" applyFill="1" applyBorder="1" applyAlignment="1">
      <alignment horizontal="center" vertical="center" wrapText="1"/>
    </xf>
    <xf numFmtId="171" fontId="1" fillId="5" borderId="14" xfId="0" applyNumberFormat="1" applyFont="1" applyFill="1" applyBorder="1" applyAlignment="1">
      <alignment horizontal="center" vertical="center" wrapText="1"/>
    </xf>
    <xf numFmtId="0" fontId="0" fillId="0" borderId="19" xfId="0" applyBorder="1" applyAlignment="1">
      <alignment vertical="center" wrapText="1"/>
    </xf>
    <xf numFmtId="0" fontId="1" fillId="0" borderId="19" xfId="0" applyFont="1" applyBorder="1" applyAlignment="1">
      <alignment vertical="center" wrapText="1"/>
    </xf>
    <xf numFmtId="0" fontId="0" fillId="0" borderId="9" xfId="0" applyBorder="1" applyAlignment="1">
      <alignment vertical="center" wrapText="1"/>
    </xf>
    <xf numFmtId="49" fontId="1" fillId="6" borderId="9" xfId="0" applyNumberFormat="1" applyFont="1" applyFill="1" applyBorder="1" applyAlignment="1">
      <alignment horizontal="center" vertical="center"/>
    </xf>
    <xf numFmtId="0" fontId="2" fillId="0" borderId="0" xfId="0" applyFont="1" applyAlignment="1">
      <alignment horizontal="left" vertical="center" wrapText="1"/>
    </xf>
    <xf numFmtId="0" fontId="17" fillId="0" borderId="0" xfId="0" applyFont="1" applyAlignment="1">
      <alignment vertical="center" wrapText="1"/>
    </xf>
    <xf numFmtId="172" fontId="0" fillId="0" borderId="0" xfId="0" applyNumberFormat="1"/>
    <xf numFmtId="169" fontId="0" fillId="0" borderId="0" xfId="0" applyNumberFormat="1"/>
    <xf numFmtId="173" fontId="0" fillId="6" borderId="9" xfId="0" applyNumberFormat="1" applyFill="1" applyBorder="1" applyAlignment="1" applyProtection="1">
      <alignment horizontal="right" vertical="center"/>
      <protection locked="0"/>
    </xf>
    <xf numFmtId="174" fontId="0" fillId="6" borderId="9" xfId="0" applyNumberFormat="1" applyFill="1" applyBorder="1" applyAlignment="1" applyProtection="1">
      <alignment horizontal="right" vertical="center"/>
      <protection locked="0"/>
    </xf>
    <xf numFmtId="40" fontId="0" fillId="6" borderId="9" xfId="0" applyNumberFormat="1" applyFill="1" applyBorder="1" applyAlignment="1" applyProtection="1">
      <alignment horizontal="right" vertical="center" wrapText="1"/>
      <protection locked="0"/>
    </xf>
    <xf numFmtId="0" fontId="2" fillId="0" borderId="0" xfId="0" applyFont="1" applyAlignment="1">
      <alignment vertical="center"/>
    </xf>
    <xf numFmtId="171" fontId="0" fillId="0" borderId="0" xfId="0" applyNumberFormat="1" applyAlignment="1">
      <alignment vertical="center"/>
    </xf>
    <xf numFmtId="0" fontId="5" fillId="0" borderId="0" xfId="0" applyFont="1" applyAlignment="1">
      <alignment vertical="center"/>
    </xf>
    <xf numFmtId="171" fontId="5" fillId="0" borderId="0" xfId="0" applyNumberFormat="1" applyFont="1" applyAlignment="1">
      <alignment vertical="center"/>
    </xf>
    <xf numFmtId="0" fontId="14" fillId="0" borderId="0" xfId="0" applyFont="1" applyAlignment="1">
      <alignment vertical="center"/>
    </xf>
    <xf numFmtId="0" fontId="18"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3" xfId="0" applyBorder="1" applyAlignment="1">
      <alignment vertical="center"/>
    </xf>
    <xf numFmtId="0" fontId="0" fillId="0" borderId="13" xfId="0" applyBorder="1" applyAlignment="1">
      <alignment horizontal="justify" vertical="center"/>
    </xf>
    <xf numFmtId="4" fontId="0" fillId="2" borderId="1" xfId="0" applyNumberFormat="1" applyFill="1" applyBorder="1" applyAlignment="1">
      <alignment horizontal="center" vertical="center"/>
    </xf>
    <xf numFmtId="40" fontId="5" fillId="0" borderId="2" xfId="0" applyNumberFormat="1" applyFont="1" applyBorder="1" applyAlignment="1" applyProtection="1">
      <alignment horizontal="right" vertical="center"/>
      <protection locked="0"/>
    </xf>
    <xf numFmtId="40" fontId="5" fillId="2" borderId="2" xfId="0" applyNumberFormat="1" applyFont="1" applyFill="1" applyBorder="1" applyAlignment="1">
      <alignment horizontal="right" vertical="center"/>
    </xf>
    <xf numFmtId="38" fontId="6" fillId="2" borderId="1" xfId="0" applyNumberFormat="1" applyFont="1" applyFill="1" applyBorder="1" applyAlignment="1">
      <alignment horizontal="right" vertical="center"/>
    </xf>
    <xf numFmtId="40" fontId="6" fillId="4" borderId="1" xfId="0" applyNumberFormat="1" applyFont="1" applyFill="1" applyBorder="1" applyAlignment="1">
      <alignment horizontal="right" vertical="center"/>
    </xf>
    <xf numFmtId="171" fontId="1" fillId="0" borderId="0" xfId="0" applyNumberFormat="1" applyFont="1" applyAlignment="1">
      <alignment horizontal="center" vertical="center"/>
    </xf>
    <xf numFmtId="170" fontId="0" fillId="0" borderId="14" xfId="0" applyNumberFormat="1" applyBorder="1" applyAlignment="1" applyProtection="1">
      <alignment horizontal="center" vertical="center" wrapText="1"/>
      <protection locked="0"/>
    </xf>
    <xf numFmtId="0" fontId="5" fillId="0" borderId="8" xfId="0" applyFont="1" applyBorder="1" applyAlignment="1">
      <alignment vertical="center"/>
    </xf>
    <xf numFmtId="49" fontId="5" fillId="0" borderId="0" xfId="0" applyNumberFormat="1" applyFont="1" applyAlignment="1">
      <alignment horizontal="center" vertical="center"/>
    </xf>
    <xf numFmtId="0" fontId="22" fillId="0" borderId="0" xfId="0" applyFont="1"/>
    <xf numFmtId="0" fontId="0" fillId="0" borderId="0" xfId="0" applyAlignment="1">
      <alignment horizontal="left" vertical="center" wrapText="1"/>
    </xf>
    <xf numFmtId="168" fontId="1" fillId="3" borderId="9" xfId="0" applyNumberFormat="1" applyFont="1" applyFill="1" applyBorder="1" applyAlignment="1" applyProtection="1">
      <alignment horizontal="center" vertical="center"/>
      <protection locked="0"/>
    </xf>
    <xf numFmtId="175" fontId="0" fillId="0" borderId="0" xfId="335" applyNumberFormat="1" applyFont="1" applyAlignment="1">
      <alignment vertical="center"/>
    </xf>
    <xf numFmtId="3" fontId="0" fillId="0" borderId="1" xfId="0" applyNumberFormat="1" applyBorder="1" applyAlignment="1" applyProtection="1">
      <alignment horizontal="center" vertical="center"/>
      <protection locked="0"/>
    </xf>
    <xf numFmtId="38" fontId="1" fillId="0" borderId="0" xfId="0" applyNumberFormat="1" applyFont="1" applyAlignment="1">
      <alignment horizontal="right" vertical="center"/>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justify" vertical="center" wrapText="1"/>
    </xf>
    <xf numFmtId="0" fontId="2" fillId="0" borderId="0" xfId="0" applyFont="1" applyAlignment="1">
      <alignment horizontal="center"/>
    </xf>
    <xf numFmtId="0" fontId="2" fillId="0" borderId="0" xfId="0" applyFont="1" applyAlignment="1">
      <alignment horizontal="center" vertical="center" wrapText="1"/>
    </xf>
    <xf numFmtId="0" fontId="8" fillId="0" borderId="0" xfId="0" applyFont="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40" fontId="0" fillId="0" borderId="0" xfId="0" applyNumberFormat="1"/>
    <xf numFmtId="9" fontId="0" fillId="0" borderId="0" xfId="0" applyNumberFormat="1"/>
    <xf numFmtId="10" fontId="0" fillId="0" borderId="0" xfId="0" applyNumberFormat="1" applyAlignment="1">
      <alignment vertical="center"/>
    </xf>
    <xf numFmtId="0" fontId="4" fillId="0" borderId="0" xfId="0" applyFont="1" applyAlignment="1">
      <alignment vertical="center" wrapText="1"/>
    </xf>
    <xf numFmtId="1" fontId="0" fillId="0" borderId="2" xfId="0" applyNumberFormat="1" applyBorder="1" applyAlignment="1" applyProtection="1">
      <alignment horizontal="center" vertical="center"/>
      <protection locked="0"/>
    </xf>
    <xf numFmtId="164" fontId="0" fillId="2" borderId="2" xfId="0" applyNumberForma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70" fontId="0" fillId="0" borderId="0" xfId="0" applyNumberFormat="1" applyAlignment="1">
      <alignment horizontal="center" vertical="center"/>
    </xf>
    <xf numFmtId="0" fontId="0" fillId="0" borderId="0" xfId="0" applyAlignment="1">
      <alignment horizontal="right" vertical="center"/>
    </xf>
    <xf numFmtId="49" fontId="0" fillId="0" borderId="0" xfId="0" applyNumberFormat="1" applyAlignment="1" applyProtection="1">
      <alignment horizontal="right" vertical="center"/>
      <protection locked="0"/>
    </xf>
    <xf numFmtId="0" fontId="0" fillId="0" borderId="21" xfId="0" applyBorder="1" applyAlignment="1">
      <alignment vertical="center"/>
    </xf>
    <xf numFmtId="49" fontId="0" fillId="0" borderId="1" xfId="0" applyNumberFormat="1" applyBorder="1" applyAlignment="1" applyProtection="1">
      <alignment horizontal="right" vertical="center"/>
      <protection locked="0"/>
    </xf>
    <xf numFmtId="49" fontId="0" fillId="0" borderId="2" xfId="0" applyNumberFormat="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protection locked="0"/>
    </xf>
    <xf numFmtId="0" fontId="0" fillId="0" borderId="0" xfId="0" applyAlignment="1">
      <alignment horizontal="center"/>
    </xf>
    <xf numFmtId="0" fontId="12" fillId="0" borderId="0" xfId="336"/>
    <xf numFmtId="176" fontId="1" fillId="2" borderId="1" xfId="0" applyNumberFormat="1" applyFont="1" applyFill="1" applyBorder="1" applyAlignment="1">
      <alignment horizontal="right" vertical="center"/>
    </xf>
    <xf numFmtId="176" fontId="1" fillId="0" borderId="1" xfId="0" applyNumberFormat="1" applyFont="1" applyBorder="1" applyAlignment="1" applyProtection="1">
      <alignment horizontal="right" vertical="center"/>
      <protection locked="0"/>
    </xf>
    <xf numFmtId="176" fontId="0" fillId="0" borderId="1" xfId="0" applyNumberFormat="1" applyBorder="1" applyAlignment="1" applyProtection="1">
      <alignment horizontal="right" vertical="center"/>
      <protection locked="0"/>
    </xf>
    <xf numFmtId="0" fontId="0" fillId="0" borderId="0" xfId="0" applyAlignment="1">
      <alignment wrapText="1"/>
    </xf>
    <xf numFmtId="43" fontId="0" fillId="0" borderId="0" xfId="337" applyFont="1"/>
    <xf numFmtId="177" fontId="0" fillId="0" borderId="0" xfId="337" applyNumberFormat="1" applyFont="1"/>
    <xf numFmtId="178" fontId="0" fillId="0" borderId="0" xfId="0" applyNumberFormat="1"/>
    <xf numFmtId="164" fontId="24" fillId="0" borderId="2" xfId="338" applyNumberFormat="1" applyBorder="1" applyAlignment="1" applyProtection="1">
      <alignment horizontal="center" vertical="center"/>
      <protection locked="0"/>
    </xf>
    <xf numFmtId="40" fontId="24" fillId="0" borderId="1" xfId="338" applyNumberFormat="1" applyBorder="1" applyAlignment="1" applyProtection="1">
      <alignment horizontal="right" vertical="center"/>
      <protection locked="0"/>
    </xf>
    <xf numFmtId="49" fontId="24" fillId="0" borderId="1" xfId="338" applyNumberFormat="1" applyBorder="1" applyAlignment="1" applyProtection="1">
      <alignment horizontal="center" vertical="center"/>
      <protection locked="0"/>
    </xf>
    <xf numFmtId="179" fontId="1" fillId="2" borderId="9" xfId="0" applyNumberFormat="1" applyFont="1" applyFill="1" applyBorder="1" applyAlignment="1">
      <alignment vertical="center"/>
    </xf>
    <xf numFmtId="180" fontId="1" fillId="2" borderId="9" xfId="0" applyNumberFormat="1" applyFont="1" applyFill="1" applyBorder="1" applyAlignment="1">
      <alignment vertical="center"/>
    </xf>
    <xf numFmtId="40" fontId="0" fillId="6" borderId="14" xfId="0" applyNumberFormat="1" applyFill="1" applyBorder="1" applyAlignment="1" applyProtection="1">
      <alignment horizontal="center" vertical="center" wrapText="1"/>
      <protection locked="0"/>
    </xf>
    <xf numFmtId="40" fontId="0" fillId="2" borderId="9" xfId="0" applyNumberFormat="1" applyFill="1" applyBorder="1" applyAlignment="1">
      <alignment horizontal="center" vertical="center"/>
    </xf>
    <xf numFmtId="40" fontId="0" fillId="2" borderId="14" xfId="0" applyNumberFormat="1" applyFill="1" applyBorder="1" applyAlignment="1">
      <alignment horizontal="center" vertical="center" wrapText="1"/>
    </xf>
    <xf numFmtId="179" fontId="1" fillId="3" borderId="9" xfId="0" applyNumberFormat="1" applyFont="1" applyFill="1" applyBorder="1" applyAlignment="1" applyProtection="1">
      <alignment vertical="center"/>
      <protection locked="0"/>
    </xf>
    <xf numFmtId="40" fontId="0" fillId="2" borderId="9" xfId="0" applyNumberFormat="1" applyFill="1" applyBorder="1" applyAlignment="1">
      <alignment horizontal="right" vertical="center" wrapText="1"/>
    </xf>
    <xf numFmtId="180" fontId="0" fillId="2" borderId="14" xfId="0" applyNumberFormat="1" applyFill="1" applyBorder="1" applyAlignment="1">
      <alignment horizontal="center" vertical="center" wrapText="1"/>
    </xf>
    <xf numFmtId="0" fontId="4" fillId="0" borderId="0" xfId="0" applyFont="1" applyAlignment="1">
      <alignment horizontal="justify" vertical="center" wrapText="1"/>
    </xf>
    <xf numFmtId="49" fontId="2" fillId="0" borderId="0" xfId="0" applyNumberFormat="1"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49" fontId="0" fillId="0" borderId="3" xfId="0" applyNumberFormat="1" applyBorder="1" applyAlignment="1" applyProtection="1">
      <alignment horizontal="right" vertical="center"/>
      <protection locked="0"/>
    </xf>
    <xf numFmtId="49" fontId="0" fillId="0" borderId="4" xfId="0" applyNumberFormat="1" applyBorder="1" applyAlignment="1" applyProtection="1">
      <alignment horizontal="right" vertical="center"/>
      <protection locked="0"/>
    </xf>
    <xf numFmtId="49" fontId="0" fillId="0" borderId="5" xfId="0" applyNumberFormat="1" applyBorder="1" applyAlignment="1" applyProtection="1">
      <alignment horizontal="right" vertical="center"/>
      <protection locked="0"/>
    </xf>
    <xf numFmtId="0" fontId="2" fillId="0" borderId="0" xfId="0" applyFont="1" applyAlignment="1">
      <alignment horizontal="center" vertical="center" wrapText="1"/>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4" fillId="0" borderId="0" xfId="0" applyFont="1" applyAlignment="1">
      <alignment horizontal="left" wrapText="1"/>
    </xf>
    <xf numFmtId="0" fontId="0" fillId="0" borderId="3" xfId="0"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center" vertical="center" wrapText="1"/>
    </xf>
    <xf numFmtId="0" fontId="4" fillId="0" borderId="0" xfId="0" applyFont="1" applyAlignment="1">
      <alignment horizontal="justify" vertical="center"/>
    </xf>
    <xf numFmtId="0" fontId="6" fillId="0" borderId="0" xfId="0" applyFont="1" applyAlignment="1">
      <alignment horizontal="center"/>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left"/>
    </xf>
    <xf numFmtId="0" fontId="5" fillId="0" borderId="5" xfId="0" applyFont="1" applyBorder="1" applyAlignment="1">
      <alignment horizontal="left"/>
    </xf>
    <xf numFmtId="0" fontId="1"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center" vertical="center" wrapText="1"/>
    </xf>
    <xf numFmtId="0" fontId="0" fillId="0" borderId="3" xfId="0" applyBorder="1" applyAlignment="1">
      <alignment horizontal="left"/>
    </xf>
    <xf numFmtId="0" fontId="0" fillId="0" borderId="5" xfId="0" applyBorder="1" applyAlignment="1">
      <alignment horizontal="left"/>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49" fontId="0" fillId="0" borderId="3" xfId="0" applyNumberFormat="1" applyBorder="1" applyAlignment="1">
      <alignment horizontal="left"/>
    </xf>
    <xf numFmtId="49" fontId="0" fillId="0" borderId="5" xfId="0" applyNumberFormat="1" applyBorder="1" applyAlignment="1">
      <alignment horizontal="left"/>
    </xf>
    <xf numFmtId="49" fontId="1" fillId="0" borderId="3" xfId="0" applyNumberFormat="1" applyFont="1" applyBorder="1" applyAlignment="1" applyProtection="1">
      <alignment horizontal="right"/>
      <protection locked="0"/>
    </xf>
    <xf numFmtId="49" fontId="1" fillId="0" borderId="4" xfId="0" applyNumberFormat="1" applyFont="1" applyBorder="1" applyAlignment="1" applyProtection="1">
      <alignment horizontal="right"/>
      <protection locked="0"/>
    </xf>
    <xf numFmtId="49" fontId="1" fillId="0" borderId="5" xfId="0" applyNumberFormat="1" applyFont="1" applyBorder="1" applyAlignment="1" applyProtection="1">
      <alignment horizontal="right"/>
      <protection locked="0"/>
    </xf>
    <xf numFmtId="0" fontId="1" fillId="2"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0" xfId="0" applyFont="1" applyAlignment="1">
      <alignment horizontal="center"/>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wrapText="1"/>
    </xf>
    <xf numFmtId="0" fontId="1" fillId="2" borderId="1" xfId="0" applyFont="1" applyFill="1" applyBorder="1" applyAlignment="1">
      <alignment horizontal="center" vertical="center"/>
    </xf>
    <xf numFmtId="0" fontId="0" fillId="0" borderId="8" xfId="0" applyBorder="1" applyAlignment="1">
      <alignment horizontal="left" vertical="center" wrapText="1"/>
    </xf>
    <xf numFmtId="0" fontId="0" fillId="0" borderId="0" xfId="0" applyAlignment="1">
      <alignment horizontal="left" vertical="center" wrapText="1"/>
    </xf>
    <xf numFmtId="49" fontId="0" fillId="0" borderId="4" xfId="0" applyNumberFormat="1" applyBorder="1" applyAlignment="1" applyProtection="1">
      <alignment horizontal="right"/>
      <protection locked="0"/>
    </xf>
    <xf numFmtId="49" fontId="0" fillId="0" borderId="5" xfId="0" applyNumberFormat="1" applyBorder="1" applyAlignment="1" applyProtection="1">
      <alignment horizontal="righ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5" fillId="0" borderId="3"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49" fontId="5" fillId="0" borderId="3" xfId="0" applyNumberFormat="1" applyFont="1" applyBorder="1" applyAlignment="1">
      <alignment horizontal="left" vertical="center"/>
    </xf>
    <xf numFmtId="49" fontId="5" fillId="0" borderId="5" xfId="0" applyNumberFormat="1" applyFont="1" applyBorder="1" applyAlignment="1">
      <alignment horizontal="left" vertical="center"/>
    </xf>
    <xf numFmtId="0" fontId="1" fillId="0" borderId="0" xfId="0" applyFont="1" applyAlignment="1">
      <alignment horizontal="justify" vertical="center" wrapText="1"/>
    </xf>
    <xf numFmtId="0" fontId="18" fillId="0" borderId="0" xfId="0" applyFont="1" applyAlignment="1">
      <alignment horizontal="justify" vertical="center" wrapText="1"/>
    </xf>
    <xf numFmtId="0" fontId="2" fillId="0" borderId="0" xfId="0" applyFont="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20" fillId="0" borderId="0" xfId="0" applyFont="1" applyAlignment="1">
      <alignment horizontal="justify" vertical="center" wrapText="1"/>
    </xf>
    <xf numFmtId="171" fontId="1" fillId="5" borderId="18" xfId="0" applyNumberFormat="1"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1" xfId="0" applyFont="1" applyBorder="1" applyAlignment="1">
      <alignment horizontal="left"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3" fillId="0" borderId="0" xfId="0" applyFont="1" applyAlignment="1">
      <alignment horizontal="center" vertical="center"/>
    </xf>
  </cellXfs>
  <cellStyles count="339">
    <cellStyle name="Hipervínculo" xfId="57" builtinId="8" hidden="1"/>
    <cellStyle name="Hipervínculo" xfId="17" builtinId="8" hidden="1"/>
    <cellStyle name="Hipervínculo" xfId="19" builtinId="8" hidden="1"/>
    <cellStyle name="Hipervínculo" xfId="45" builtinId="8" hidden="1"/>
    <cellStyle name="Hipervínculo" xfId="39" builtinId="8" hidden="1"/>
    <cellStyle name="Hipervínculo" xfId="85" builtinId="8" hidden="1"/>
    <cellStyle name="Hipervínculo" xfId="117" builtinId="8" hidden="1"/>
    <cellStyle name="Hipervínculo" xfId="165" builtinId="8" hidden="1"/>
    <cellStyle name="Hipervínculo" xfId="213" builtinId="8" hidden="1"/>
    <cellStyle name="Hipervínculo" xfId="295" builtinId="8" hidden="1"/>
    <cellStyle name="Hipervínculo" xfId="327" builtinId="8" hidden="1"/>
    <cellStyle name="Hipervínculo" xfId="309" builtinId="8" hidden="1"/>
    <cellStyle name="Hipervínculo" xfId="285" builtinId="8" hidden="1"/>
    <cellStyle name="Hipervínculo" xfId="253" builtinId="8" hidden="1"/>
    <cellStyle name="Hipervínculo" xfId="221" builtinId="8" hidden="1"/>
    <cellStyle name="Hipervínculo" xfId="261" builtinId="8" hidden="1"/>
    <cellStyle name="Hipervínculo" xfId="311" builtinId="8" hidden="1"/>
    <cellStyle name="Hipervínculo" xfId="239" builtinId="8" hidden="1"/>
    <cellStyle name="Hipervínculo" xfId="263" builtinId="8" hidden="1"/>
    <cellStyle name="Hipervínculo" xfId="215" builtinId="8" hidden="1"/>
    <cellStyle name="Hipervínculo" xfId="199" builtinId="8" hidden="1"/>
    <cellStyle name="Hipervínculo" xfId="271" builtinId="8" hidden="1"/>
    <cellStyle name="Hipervínculo" xfId="293" builtinId="8" hidden="1"/>
    <cellStyle name="Hipervínculo" xfId="277" builtinId="8" hidden="1"/>
    <cellStyle name="Hipervínculo" xfId="303" builtinId="8" hidden="1"/>
    <cellStyle name="Hipervínculo" xfId="133" builtinId="8" hidden="1"/>
    <cellStyle name="Hipervínculo" xfId="59" builtinId="8" hidden="1"/>
    <cellStyle name="Hipervínculo" xfId="53" builtinId="8" hidden="1"/>
    <cellStyle name="Hipervínculo" xfId="121" builtinId="8" hidden="1"/>
    <cellStyle name="Hipervínculo" xfId="249" builtinId="8" hidden="1"/>
    <cellStyle name="Hipervínculo" xfId="291" builtinId="8" hidden="1"/>
    <cellStyle name="Hipervínculo" xfId="127" builtinId="8" hidden="1"/>
    <cellStyle name="Hipervínculo" xfId="139" builtinId="8" hidden="1"/>
    <cellStyle name="Hipervínculo" xfId="129" builtinId="8" hidden="1"/>
    <cellStyle name="Hipervínculo" xfId="161" builtinId="8" hidden="1"/>
    <cellStyle name="Hipervínculo" xfId="209" builtinId="8" hidden="1"/>
    <cellStyle name="Hipervínculo" xfId="241" builtinId="8" hidden="1"/>
    <cellStyle name="Hipervínculo" xfId="273" builtinId="8" hidden="1"/>
    <cellStyle name="Hipervínculo" xfId="305" builtinId="8" hidden="1"/>
    <cellStyle name="Hipervínculo" xfId="315" builtinId="8" hidden="1"/>
    <cellStyle name="Hipervínculo" xfId="283" builtinId="8" hidden="1"/>
    <cellStyle name="Hipervínculo" xfId="251" builtinId="8" hidden="1"/>
    <cellStyle name="Hipervínculo" xfId="203" builtinId="8" hidden="1"/>
    <cellStyle name="Hipervínculo" xfId="119" builtinId="8" hidden="1"/>
    <cellStyle name="Hipervínculo" xfId="143" builtinId="8" hidden="1"/>
    <cellStyle name="Hipervínculo" xfId="163" builtinId="8" hidden="1"/>
    <cellStyle name="Hipervínculo" xfId="187" builtinId="8" hidden="1"/>
    <cellStyle name="Hipervínculo" xfId="123" builtinId="8" hidden="1"/>
    <cellStyle name="Hipervínculo" xfId="95" builtinId="8" hidden="1"/>
    <cellStyle name="Hipervínculo" xfId="71" builtinId="8" hidden="1"/>
    <cellStyle name="Hipervínculo" xfId="75" builtinId="8" hidden="1"/>
    <cellStyle name="Hipervínculo" xfId="219" builtinId="8" hidden="1"/>
    <cellStyle name="Hipervínculo" xfId="193" builtinId="8" hidden="1"/>
    <cellStyle name="Hipervínculo" xfId="29" builtinId="8" hidden="1"/>
    <cellStyle name="Hipervínculo" xfId="5" builtinId="8" hidden="1"/>
    <cellStyle name="Hipervínculo" xfId="11" builtinId="8" hidden="1"/>
    <cellStyle name="Hipervínculo" xfId="63" builtinId="8" hidden="1"/>
    <cellStyle name="Hipervínculo" xfId="41" builtinId="8" hidden="1"/>
    <cellStyle name="Hipervínculo" xfId="65" builtinId="8" hidden="1"/>
    <cellStyle name="Hipervínculo" xfId="97" builtinId="8" hidden="1"/>
    <cellStyle name="Hipervínculo" xfId="1" builtinId="8" hidden="1"/>
    <cellStyle name="Hipervínculo" xfId="93" builtinId="8" hidden="1"/>
    <cellStyle name="Hipervínculo" xfId="23" builtinId="8" hidden="1"/>
    <cellStyle name="Hipervínculo" xfId="43" builtinId="8" hidden="1"/>
    <cellStyle name="Hipervínculo" xfId="157" builtinId="8" hidden="1"/>
    <cellStyle name="Hipervínculo" xfId="125" builtinId="8" hidden="1"/>
    <cellStyle name="Hipervínculo" xfId="173" builtinId="8" hidden="1"/>
    <cellStyle name="Hipervínculo" xfId="205" builtinId="8" hidden="1"/>
    <cellStyle name="Hipervínculo" xfId="189" builtinId="8" hidden="1"/>
    <cellStyle name="Hipervínculo" xfId="141" builtinId="8" hidden="1"/>
    <cellStyle name="Hipervínculo" xfId="55" builtinId="8" hidden="1"/>
    <cellStyle name="Hipervínculo" xfId="33" builtinId="8" hidden="1"/>
    <cellStyle name="Hipervínculo" xfId="77" builtinId="8" hidden="1"/>
    <cellStyle name="Hipervínculo" xfId="109" builtinId="8" hidden="1"/>
    <cellStyle name="Hipervínculo" xfId="113" builtinId="8" hidden="1"/>
    <cellStyle name="Hipervínculo" xfId="81" builtinId="8" hidden="1"/>
    <cellStyle name="Hipervínculo" xfId="31" builtinId="8" hidden="1"/>
    <cellStyle name="Hipervínculo" xfId="51" builtinId="8" hidden="1"/>
    <cellStyle name="Hipervínculo" xfId="37" builtinId="8" hidden="1"/>
    <cellStyle name="Hipervínculo" xfId="13" builtinId="8" hidden="1"/>
    <cellStyle name="Hipervínculo" xfId="15" builtinId="8" hidden="1"/>
    <cellStyle name="Hipervínculo" xfId="61" builtinId="8" hidden="1"/>
    <cellStyle name="Hipervínculo" xfId="321" builtinId="8" hidden="1"/>
    <cellStyle name="Hipervínculo" xfId="175" builtinId="8" hidden="1"/>
    <cellStyle name="Hipervínculo" xfId="67" builtinId="8" hidden="1"/>
    <cellStyle name="Hipervínculo" xfId="103" builtinId="8" hidden="1"/>
    <cellStyle name="Hipervínculo" xfId="83" builtinId="8" hidden="1"/>
    <cellStyle name="Hipervínculo" xfId="155" builtinId="8" hidden="1"/>
    <cellStyle name="Hipervínculo" xfId="183" builtinId="8" hidden="1"/>
    <cellStyle name="Hipervínculo" xfId="151" builtinId="8" hidden="1"/>
    <cellStyle name="Hipervínculo" xfId="131" builtinId="8" hidden="1"/>
    <cellStyle name="Hipervínculo" xfId="111" builtinId="8" hidden="1"/>
    <cellStyle name="Hipervínculo" xfId="235" builtinId="8" hidden="1"/>
    <cellStyle name="Hipervínculo" xfId="267" builtinId="8" hidden="1"/>
    <cellStyle name="Hipervínculo" xfId="299" builtinId="8" hidden="1"/>
    <cellStyle name="Hipervínculo" xfId="331" builtinId="8" hidden="1"/>
    <cellStyle name="Hipervínculo" xfId="289" builtinId="8" hidden="1"/>
    <cellStyle name="Hipervínculo" xfId="257" builtinId="8" hidden="1"/>
    <cellStyle name="Hipervínculo" xfId="225" builtinId="8" hidden="1"/>
    <cellStyle name="Hipervínculo" xfId="177" builtinId="8" hidden="1"/>
    <cellStyle name="Hipervínculo" xfId="145" builtinId="8" hidden="1"/>
    <cellStyle name="Hipervínculo" xfId="91" builtinId="8" hidden="1"/>
    <cellStyle name="Hipervínculo" xfId="167" builtinId="8" hidden="1"/>
    <cellStyle name="Hipervínculo" xfId="227" builtinId="8" hidden="1"/>
    <cellStyle name="Hipervínculo" xfId="313" builtinId="8" hidden="1"/>
    <cellStyle name="Hipervínculo" xfId="185" builtinId="8" hidden="1"/>
    <cellStyle name="Hipervínculo" xfId="25" builtinId="8" hidden="1"/>
    <cellStyle name="Hipervínculo" xfId="3" builtinId="8" hidden="1"/>
    <cellStyle name="Hipervínculo" xfId="69" builtinId="8" hidden="1"/>
    <cellStyle name="Hipervínculo" xfId="197" builtinId="8" hidden="1"/>
    <cellStyle name="Hipervínculo" xfId="317" builtinId="8" hidden="1"/>
    <cellStyle name="Hipervínculo" xfId="237" builtinId="8" hidden="1"/>
    <cellStyle name="Hipervínculo" xfId="231" builtinId="8" hidden="1"/>
    <cellStyle name="Hipervínculo" xfId="207" builtinId="8" hidden="1"/>
    <cellStyle name="Hipervínculo" xfId="223" builtinId="8" hidden="1"/>
    <cellStyle name="Hipervínculo" xfId="247" builtinId="8" hidden="1"/>
    <cellStyle name="Hipervínculo" xfId="255" builtinId="8" hidden="1"/>
    <cellStyle name="Hipervínculo" xfId="279" builtinId="8" hidden="1"/>
    <cellStyle name="Hipervínculo" xfId="325" builtinId="8" hidden="1"/>
    <cellStyle name="Hipervínculo" xfId="229" builtinId="8" hidden="1"/>
    <cellStyle name="Hipervínculo" xfId="245" builtinId="8" hidden="1"/>
    <cellStyle name="Hipervínculo" xfId="269" builtinId="8" hidden="1"/>
    <cellStyle name="Hipervínculo" xfId="301" builtinId="8" hidden="1"/>
    <cellStyle name="Hipervínculo" xfId="333" builtinId="8" hidden="1"/>
    <cellStyle name="Hipervínculo" xfId="319" builtinId="8" hidden="1"/>
    <cellStyle name="Hipervínculo" xfId="287" builtinId="8" hidden="1"/>
    <cellStyle name="Hipervínculo" xfId="181" builtinId="8" hidden="1"/>
    <cellStyle name="Hipervínculo" xfId="149" builtinId="8" hidden="1"/>
    <cellStyle name="Hipervínculo" xfId="101" builtinId="8" hidden="1"/>
    <cellStyle name="Hipervínculo" xfId="27" builtinId="8" hidden="1"/>
    <cellStyle name="Hipervínculo" xfId="49" builtinId="8" hidden="1"/>
    <cellStyle name="Hipervínculo" xfId="9" builtinId="8" hidden="1"/>
    <cellStyle name="Hipervínculo" xfId="7" builtinId="8" hidden="1"/>
    <cellStyle name="Hipervínculo" xfId="21" builtinId="8" hidden="1"/>
    <cellStyle name="Hipervínculo" xfId="47" builtinId="8" hidden="1"/>
    <cellStyle name="Hipervínculo" xfId="195" builtinId="8" hidden="1"/>
    <cellStyle name="Hipervínculo" xfId="211" builtinId="8" hidden="1"/>
    <cellStyle name="Hipervínculo" xfId="243" builtinId="8" hidden="1"/>
    <cellStyle name="Hipervínculo" xfId="275" builtinId="8" hidden="1"/>
    <cellStyle name="Hipervínculo" xfId="307" builtinId="8" hidden="1"/>
    <cellStyle name="Hipervínculo" xfId="323" builtinId="8" hidden="1"/>
    <cellStyle name="Hipervínculo" xfId="297" builtinId="8" hidden="1"/>
    <cellStyle name="Hipervínculo" xfId="281" builtinId="8" hidden="1"/>
    <cellStyle name="Hipervínculo" xfId="265" builtinId="8" hidden="1"/>
    <cellStyle name="Hipervínculo" xfId="217" builtinId="8" hidden="1"/>
    <cellStyle name="Hipervínculo" xfId="201" builtinId="8" hidden="1"/>
    <cellStyle name="Hipervínculo" xfId="169" builtinId="8" hidden="1"/>
    <cellStyle name="Hipervínculo" xfId="137" builtinId="8" hidden="1"/>
    <cellStyle name="Hipervínculo" xfId="105" builtinId="8" hidden="1"/>
    <cellStyle name="Hipervínculo" xfId="89" builtinId="8" hidden="1"/>
    <cellStyle name="Hipervínculo" xfId="35" builtinId="8" hidden="1"/>
    <cellStyle name="Hipervínculo" xfId="73" builtinId="8" hidden="1"/>
    <cellStyle name="Hipervínculo" xfId="153" builtinId="8" hidden="1"/>
    <cellStyle name="Hipervínculo" xfId="233" builtinId="8" hidden="1"/>
    <cellStyle name="Hipervínculo" xfId="329" builtinId="8" hidden="1"/>
    <cellStyle name="Hipervínculo" xfId="259" builtinId="8" hidden="1"/>
    <cellStyle name="Hipervínculo" xfId="115" builtinId="8" hidden="1"/>
    <cellStyle name="Hipervínculo" xfId="171" builtinId="8" hidden="1"/>
    <cellStyle name="Hipervínculo" xfId="191" builtinId="8" hidden="1"/>
    <cellStyle name="Hipervínculo" xfId="159" builtinId="8" hidden="1"/>
    <cellStyle name="Hipervínculo" xfId="147" builtinId="8" hidden="1"/>
    <cellStyle name="Hipervínculo" xfId="135" builtinId="8" hidden="1"/>
    <cellStyle name="Hipervínculo" xfId="179" builtinId="8" hidden="1"/>
    <cellStyle name="Hipervínculo" xfId="87" builtinId="8" hidden="1"/>
    <cellStyle name="Hipervínculo" xfId="107" builtinId="8" hidden="1"/>
    <cellStyle name="Hipervínculo" xfId="99" builtinId="8" hidden="1"/>
    <cellStyle name="Hipervínculo" xfId="79" builtinId="8" hidden="1"/>
    <cellStyle name="Hipervínculo" xfId="336" builtinId="8"/>
    <cellStyle name="Hipervínculo visitado" xfId="310" builtinId="9" hidden="1"/>
    <cellStyle name="Hipervínculo visitado" xfId="316" builtinId="9" hidden="1"/>
    <cellStyle name="Hipervínculo visitado" xfId="326" builtinId="9" hidden="1"/>
    <cellStyle name="Hipervínculo visitado" xfId="296" builtinId="9" hidden="1"/>
    <cellStyle name="Hipervínculo visitado" xfId="320" builtinId="9" hidden="1"/>
    <cellStyle name="Hipervínculo visitado" xfId="332" builtinId="9" hidden="1"/>
    <cellStyle name="Hipervínculo visitado" xfId="136" builtinId="9" hidden="1"/>
    <cellStyle name="Hipervínculo visitado" xfId="168" builtinId="9" hidden="1"/>
    <cellStyle name="Hipervínculo visitado" xfId="192" builtinId="9" hidden="1"/>
    <cellStyle name="Hipervínculo visitado" xfId="232" builtinId="9" hidden="1"/>
    <cellStyle name="Hipervínculo visitado" xfId="256" builtinId="9" hidden="1"/>
    <cellStyle name="Hipervínculo visitado" xfId="74" builtinId="9" hidden="1"/>
    <cellStyle name="Hipervínculo visitado" xfId="52" builtinId="9" hidden="1"/>
    <cellStyle name="Hipervínculo visitado" xfId="56" builtinId="9" hidden="1"/>
    <cellStyle name="Hipervínculo visitado" xfId="46" builtinId="9" hidden="1"/>
    <cellStyle name="Hipervínculo visitado" xfId="34" builtinId="9" hidden="1"/>
    <cellStyle name="Hipervínculo visitado" xfId="64" builtinId="9" hidden="1"/>
    <cellStyle name="Hipervínculo visitado" xfId="96" builtinId="9" hidden="1"/>
    <cellStyle name="Hipervínculo visitado" xfId="124" builtinId="9" hidden="1"/>
    <cellStyle name="Hipervínculo visitado" xfId="116" builtinId="9" hidden="1"/>
    <cellStyle name="Hipervínculo visitado" xfId="110" builtinId="9" hidden="1"/>
    <cellStyle name="Hipervínculo visitado" xfId="94" builtinId="9" hidden="1"/>
    <cellStyle name="Hipervínculo visitado" xfId="88" builtinId="9" hidden="1"/>
    <cellStyle name="Hipervínculo visitado" xfId="84" builtinId="9" hidden="1"/>
    <cellStyle name="Hipervínculo visitado" xfId="68" builtinId="9" hidden="1"/>
    <cellStyle name="Hipervínculo visitado" xfId="18" builtinId="9" hidden="1"/>
    <cellStyle name="Hipervínculo visitado" xfId="2" builtinId="9" hidden="1"/>
    <cellStyle name="Hipervínculo visitado" xfId="62" builtinId="9" hidden="1"/>
    <cellStyle name="Hipervínculo visitado" xfId="324" builtinId="9" hidden="1"/>
    <cellStyle name="Hipervínculo visitado" xfId="228" builtinId="9" hidden="1"/>
    <cellStyle name="Hipervínculo visitado" xfId="276" builtinId="9" hidden="1"/>
    <cellStyle name="Hipervínculo visitado" xfId="300" builtinId="9" hidden="1"/>
    <cellStyle name="Hipervínculo visitado" xfId="170" builtinId="9" hidden="1"/>
    <cellStyle name="Hipervínculo visitado" xfId="154" builtinId="9" hidden="1"/>
    <cellStyle name="Hipervínculo visitado" xfId="148" builtinId="9" hidden="1"/>
    <cellStyle name="Hipervínculo visitado" xfId="140" builtinId="9" hidden="1"/>
    <cellStyle name="Hipervínculo visitado" xfId="166" builtinId="9" hidden="1"/>
    <cellStyle name="Hipervínculo visitado" xfId="158" builtinId="9" hidden="1"/>
    <cellStyle name="Hipervínculo visitado" xfId="150" builtinId="9" hidden="1"/>
    <cellStyle name="Hipervínculo visitado" xfId="198" builtinId="9" hidden="1"/>
    <cellStyle name="Hipervínculo visitado" xfId="188" builtinId="9" hidden="1"/>
    <cellStyle name="Hipervínculo visitado" xfId="182" builtinId="9" hidden="1"/>
    <cellStyle name="Hipervínculo visitado" xfId="218" builtinId="9" hidden="1"/>
    <cellStyle name="Hipervínculo visitado" xfId="260" builtinId="9" hidden="1"/>
    <cellStyle name="Hipervínculo visitado" xfId="308" builtinId="9" hidden="1"/>
    <cellStyle name="Hipervínculo visitado" xfId="292" builtinId="9" hidden="1"/>
    <cellStyle name="Hipervínculo visitado" xfId="284" builtinId="9" hidden="1"/>
    <cellStyle name="Hipervínculo visitado" xfId="274" builtinId="9" hidden="1"/>
    <cellStyle name="Hipervínculo visitado" xfId="258" builtinId="9" hidden="1"/>
    <cellStyle name="Hipervínculo visitado" xfId="250" builtinId="9" hidden="1"/>
    <cellStyle name="Hipervínculo visitado" xfId="244" builtinId="9" hidden="1"/>
    <cellStyle name="Hipervínculo visitado" xfId="36" builtinId="9" hidden="1"/>
    <cellStyle name="Hipervínculo visitado" xfId="28" builtinId="9" hidden="1"/>
    <cellStyle name="Hipervínculo visitado" xfId="126" builtinId="9" hidden="1"/>
    <cellStyle name="Hipervínculo visitado" xfId="90" builtinId="9" hidden="1"/>
    <cellStyle name="Hipervínculo visitado" xfId="82" builtinId="9" hidden="1"/>
    <cellStyle name="Hipervínculo visitado" xfId="144" builtinId="9" hidden="1"/>
    <cellStyle name="Hipervínculo visitado" xfId="208" builtinId="9" hidden="1"/>
    <cellStyle name="Hipervínculo visitado" xfId="304" builtinId="9" hidden="1"/>
    <cellStyle name="Hipervínculo visitado" xfId="334" builtinId="9" hidden="1"/>
    <cellStyle name="Hipervínculo visitado" xfId="212" builtinId="9" hidden="1"/>
    <cellStyle name="Hipervínculo visitado" xfId="220" builtinId="9" hidden="1"/>
    <cellStyle name="Hipervínculo visitado" xfId="222" builtinId="9" hidden="1"/>
    <cellStyle name="Hipervínculo visitado" xfId="226" builtinId="9" hidden="1"/>
    <cellStyle name="Hipervínculo visitado" xfId="210" builtinId="9" hidden="1"/>
    <cellStyle name="Hipervínculo visitado" xfId="272" builtinId="9" hidden="1"/>
    <cellStyle name="Hipervínculo visitado" xfId="118" builtinId="9" hidden="1"/>
    <cellStyle name="Hipervínculo visitado" xfId="44" builtinId="9" hidden="1"/>
    <cellStyle name="Hipervínculo visitado" xfId="10" builtinId="9" hidden="1"/>
    <cellStyle name="Hipervínculo visitado" xfId="12" builtinId="9" hidden="1"/>
    <cellStyle name="Hipervínculo visitado" xfId="24" builtinId="9" hidden="1"/>
    <cellStyle name="Hipervínculo visitado" xfId="16" builtinId="9" hidden="1"/>
    <cellStyle name="Hipervínculo visitado" xfId="22" builtinId="9" hidden="1"/>
    <cellStyle name="Hipervínculo visitado" xfId="26" builtinId="9" hidden="1"/>
    <cellStyle name="Hipervínculo visitado" xfId="20" builtinId="9" hidden="1"/>
    <cellStyle name="Hipervínculo visitado" xfId="14" builtinId="9" hidden="1"/>
    <cellStyle name="Hipervínculo visitado" xfId="6" builtinId="9" hidden="1"/>
    <cellStyle name="Hipervínculo visitado" xfId="4" builtinId="9" hidden="1"/>
    <cellStyle name="Hipervínculo visitado" xfId="72" builtinId="9" hidden="1"/>
    <cellStyle name="Hipervínculo visitado" xfId="230" builtinId="9" hidden="1"/>
    <cellStyle name="Hipervínculo visitado" xfId="314" builtinId="9" hidden="1"/>
    <cellStyle name="Hipervínculo visitado" xfId="176" builtinId="9" hidden="1"/>
    <cellStyle name="Hipervínculo visitado" xfId="108" builtinId="9" hidden="1"/>
    <cellStyle name="Hipervínculo visitado" xfId="234" builtinId="9" hidden="1"/>
    <cellStyle name="Hipervínculo visitado" xfId="268" builtinId="9" hidden="1"/>
    <cellStyle name="Hipervínculo visitado" xfId="298" builtinId="9" hidden="1"/>
    <cellStyle name="Hipervínculo visitado" xfId="174" builtinId="9" hidden="1"/>
    <cellStyle name="Hipervínculo visitado" xfId="206" builtinId="9" hidden="1"/>
    <cellStyle name="Hipervínculo visitado" xfId="146" builtinId="9" hidden="1"/>
    <cellStyle name="Hipervínculo visitado" xfId="190" builtinId="9" hidden="1"/>
    <cellStyle name="Hipervínculo visitado" xfId="252" builtinId="9" hidden="1"/>
    <cellStyle name="Hipervínculo visitado" xfId="112" builtinId="9" hidden="1"/>
    <cellStyle name="Hipervínculo visitado" xfId="76" builtinId="9" hidden="1"/>
    <cellStyle name="Hipervínculo visitado" xfId="104" builtinId="9" hidden="1"/>
    <cellStyle name="Hipervínculo visitado" xfId="132" builtinId="9" hidden="1"/>
    <cellStyle name="Hipervínculo visitado" xfId="40" builtinId="9" hidden="1"/>
    <cellStyle name="Hipervínculo visitado" xfId="122" builtinId="9" hidden="1"/>
    <cellStyle name="Hipervínculo visitado" xfId="216" builtinId="9" hidden="1"/>
    <cellStyle name="Hipervínculo visitado" xfId="60" builtinId="9" hidden="1"/>
    <cellStyle name="Hipervínculo visitado" xfId="280" builtinId="9" hidden="1"/>
    <cellStyle name="Hipervínculo visitado" xfId="318" builtinId="9" hidden="1"/>
    <cellStyle name="Hipervínculo visitado" xfId="242" builtinId="9" hidden="1"/>
    <cellStyle name="Hipervínculo visitado" xfId="214" builtinId="9" hidden="1"/>
    <cellStyle name="Hipervínculo visitado" xfId="100" builtinId="9" hidden="1"/>
    <cellStyle name="Hipervínculo visitado" xfId="54" builtinId="9" hidden="1"/>
    <cellStyle name="Hipervínculo visitado" xfId="8" builtinId="9" hidden="1"/>
    <cellStyle name="Hipervínculo visitado" xfId="66" builtinId="9" hidden="1"/>
    <cellStyle name="Hipervínculo visitado" xfId="70" builtinId="9" hidden="1"/>
    <cellStyle name="Hipervínculo visitado" xfId="78" builtinId="9" hidden="1"/>
    <cellStyle name="Hipervínculo visitado" xfId="86" builtinId="9" hidden="1"/>
    <cellStyle name="Hipervínculo visitado" xfId="102" builtinId="9" hidden="1"/>
    <cellStyle name="Hipervínculo visitado" xfId="106" builtinId="9" hidden="1"/>
    <cellStyle name="Hipervínculo visitado" xfId="114" builtinId="9" hidden="1"/>
    <cellStyle name="Hipervínculo visitado" xfId="120" builtinId="9" hidden="1"/>
    <cellStyle name="Hipervínculo visitado" xfId="130" builtinId="9" hidden="1"/>
    <cellStyle name="Hipervínculo visitado" xfId="128" builtinId="9" hidden="1"/>
    <cellStyle name="Hipervínculo visitado" xfId="80" builtinId="9" hidden="1"/>
    <cellStyle name="Hipervínculo visitado" xfId="38" builtinId="9" hidden="1"/>
    <cellStyle name="Hipervínculo visitado" xfId="42" builtinId="9" hidden="1"/>
    <cellStyle name="Hipervínculo visitado" xfId="50" builtinId="9" hidden="1"/>
    <cellStyle name="Hipervínculo visitado" xfId="48" builtinId="9" hidden="1"/>
    <cellStyle name="Hipervínculo visitado" xfId="30" builtinId="9" hidden="1"/>
    <cellStyle name="Hipervínculo visitado" xfId="98" builtinId="9" hidden="1"/>
    <cellStyle name="Hipervínculo visitado" xfId="264" builtinId="9" hidden="1"/>
    <cellStyle name="Hipervínculo visitado" xfId="224" builtinId="9" hidden="1"/>
    <cellStyle name="Hipervínculo visitado" xfId="200" builtinId="9" hidden="1"/>
    <cellStyle name="Hipervínculo visitado" xfId="184" builtinId="9" hidden="1"/>
    <cellStyle name="Hipervínculo visitado" xfId="152" builtinId="9" hidden="1"/>
    <cellStyle name="Hipervínculo visitado" xfId="58" builtinId="9" hidden="1"/>
    <cellStyle name="Hipervínculo visitado" xfId="160" builtinId="9" hidden="1"/>
    <cellStyle name="Hipervínculo visitado" xfId="328" builtinId="9" hidden="1"/>
    <cellStyle name="Hipervínculo visitado" xfId="288" builtinId="9" hidden="1"/>
    <cellStyle name="Hipervínculo visitado" xfId="322" builtinId="9" hidden="1"/>
    <cellStyle name="Hipervínculo visitado" xfId="330" builtinId="9" hidden="1"/>
    <cellStyle name="Hipervínculo visitado" xfId="312" builtinId="9" hidden="1"/>
    <cellStyle name="Hipervínculo visitado" xfId="248" builtinId="9" hidden="1"/>
    <cellStyle name="Hipervínculo visitado" xfId="32" builtinId="9" hidden="1"/>
    <cellStyle name="Hipervínculo visitado" xfId="92" builtinId="9" hidden="1"/>
    <cellStyle name="Hipervínculo visitado" xfId="240" builtinId="9" hidden="1"/>
    <cellStyle name="Hipervínculo visitado" xfId="186" builtinId="9" hidden="1"/>
    <cellStyle name="Hipervínculo visitado" xfId="194" builtinId="9" hidden="1"/>
    <cellStyle name="Hipervínculo visitado" xfId="202" builtinId="9" hidden="1"/>
    <cellStyle name="Hipervínculo visitado" xfId="196" builtinId="9" hidden="1"/>
    <cellStyle name="Hipervínculo visitado" xfId="156" builtinId="9" hidden="1"/>
    <cellStyle name="Hipervínculo visitado" xfId="162" builtinId="9" hidden="1"/>
    <cellStyle name="Hipervínculo visitado" xfId="142" builtinId="9" hidden="1"/>
    <cellStyle name="Hipervínculo visitado" xfId="138" builtinId="9" hidden="1"/>
    <cellStyle name="Hipervínculo visitado" xfId="134" builtinId="9" hidden="1"/>
    <cellStyle name="Hipervínculo visitado" xfId="204" builtinId="9" hidden="1"/>
    <cellStyle name="Hipervínculo visitado" xfId="180" builtinId="9" hidden="1"/>
    <cellStyle name="Hipervínculo visitado" xfId="282" builtinId="9" hidden="1"/>
    <cellStyle name="Hipervínculo visitado" xfId="290" builtinId="9" hidden="1"/>
    <cellStyle name="Hipervínculo visitado" xfId="266" builtinId="9" hidden="1"/>
    <cellStyle name="Hipervínculo visitado" xfId="164" builtinId="9" hidden="1"/>
    <cellStyle name="Hipervínculo visitado" xfId="286" builtinId="9" hidden="1"/>
    <cellStyle name="Hipervínculo visitado" xfId="294" builtinId="9" hidden="1"/>
    <cellStyle name="Hipervínculo visitado" xfId="306" builtinId="9" hidden="1"/>
    <cellStyle name="Hipervínculo visitado" xfId="302" builtinId="9" hidden="1"/>
    <cellStyle name="Hipervínculo visitado" xfId="238" builtinId="9" hidden="1"/>
    <cellStyle name="Hipervínculo visitado" xfId="172" builtinId="9" hidden="1"/>
    <cellStyle name="Hipervínculo visitado" xfId="178" builtinId="9" hidden="1"/>
    <cellStyle name="Hipervínculo visitado" xfId="262" builtinId="9" hidden="1"/>
    <cellStyle name="Hipervínculo visitado" xfId="270" builtinId="9" hidden="1"/>
    <cellStyle name="Hipervínculo visitado" xfId="278" builtinId="9" hidden="1"/>
    <cellStyle name="Hipervínculo visitado" xfId="246" builtinId="9" hidden="1"/>
    <cellStyle name="Hipervínculo visitado" xfId="254" builtinId="9" hidden="1"/>
    <cellStyle name="Hipervínculo visitado" xfId="236" builtinId="9" hidden="1"/>
    <cellStyle name="Millares" xfId="337" builtinId="3"/>
    <cellStyle name="Millares [0]" xfId="335" builtinId="6"/>
    <cellStyle name="Normal" xfId="0" builtinId="0"/>
    <cellStyle name="Normal 2" xfId="338" xr:uid="{4D1736C7-8A37-4098-A08E-EED6A3252499}"/>
  </cellStyles>
  <dxfs count="0"/>
  <tableStyles count="0" defaultTableStyle="TableStyleMedium2" defaultPivotStyle="PivotStyleLight16"/>
  <colors>
    <mruColors>
      <color rgb="FF2DF1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3" name="2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5280"/>
        </a:xfrm>
        <a:prstGeom prst="rect">
          <a:avLst/>
        </a:prstGeom>
        <a:noFill/>
        <a:ln>
          <a:noFill/>
        </a:ln>
      </xdr:spPr>
    </xdr:pic>
    <xdr:clientData/>
  </xdr:twoCellAnchor>
  <xdr:twoCellAnchor>
    <xdr:from>
      <xdr:col>0</xdr:col>
      <xdr:colOff>19050</xdr:colOff>
      <xdr:row>38</xdr:row>
      <xdr:rowOff>12700</xdr:rowOff>
    </xdr:from>
    <xdr:to>
      <xdr:col>2</xdr:col>
      <xdr:colOff>1060450</xdr:colOff>
      <xdr:row>44</xdr:row>
      <xdr:rowOff>19050</xdr:rowOff>
    </xdr:to>
    <xdr:sp macro="" textlink="" fLocksText="0">
      <xdr:nvSpPr>
        <xdr:cNvPr id="4" name="3 CuadroTexto">
          <a:extLst>
            <a:ext uri="{FF2B5EF4-FFF2-40B4-BE49-F238E27FC236}">
              <a16:creationId xmlns:a16="http://schemas.microsoft.com/office/drawing/2014/main" id="{00000000-0008-0000-0100-000004000000}"/>
            </a:ext>
          </a:extLst>
        </xdr:cNvPr>
        <xdr:cNvSpPr txBox="1"/>
      </xdr:nvSpPr>
      <xdr:spPr>
        <a:xfrm>
          <a:off x="19050" y="8426450"/>
          <a:ext cx="25971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1720850</xdr:colOff>
      <xdr:row>38</xdr:row>
      <xdr:rowOff>0</xdr:rowOff>
    </xdr:from>
    <xdr:to>
      <xdr:col>5</xdr:col>
      <xdr:colOff>6350</xdr:colOff>
      <xdr:row>44</xdr:row>
      <xdr:rowOff>110066</xdr:rowOff>
    </xdr:to>
    <xdr:sp macro="" textlink="" fLocksText="0">
      <xdr:nvSpPr>
        <xdr:cNvPr id="5" name="4 CuadroTexto">
          <a:extLst>
            <a:ext uri="{FF2B5EF4-FFF2-40B4-BE49-F238E27FC236}">
              <a16:creationId xmlns:a16="http://schemas.microsoft.com/office/drawing/2014/main" id="{00000000-0008-0000-0100-000005000000}"/>
            </a:ext>
          </a:extLst>
        </xdr:cNvPr>
        <xdr:cNvSpPr txBox="1"/>
      </xdr:nvSpPr>
      <xdr:spPr>
        <a:xfrm>
          <a:off x="3270250" y="8390467"/>
          <a:ext cx="3323167" cy="1176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749300</xdr:colOff>
      <xdr:row>46</xdr:row>
      <xdr:rowOff>171450</xdr:rowOff>
    </xdr:from>
    <xdr:to>
      <xdr:col>3</xdr:col>
      <xdr:colOff>0</xdr:colOff>
      <xdr:row>51</xdr:row>
      <xdr:rowOff>0</xdr:rowOff>
    </xdr:to>
    <xdr:sp macro="" textlink="" fLocksText="0">
      <xdr:nvSpPr>
        <xdr:cNvPr id="6" name="5 CuadroTexto">
          <a:extLst>
            <a:ext uri="{FF2B5EF4-FFF2-40B4-BE49-F238E27FC236}">
              <a16:creationId xmlns:a16="http://schemas.microsoft.com/office/drawing/2014/main" id="{00000000-0008-0000-0100-000006000000}"/>
            </a:ext>
          </a:extLst>
        </xdr:cNvPr>
        <xdr:cNvSpPr txBox="1"/>
      </xdr:nvSpPr>
      <xdr:spPr>
        <a:xfrm>
          <a:off x="2305050" y="10058400"/>
          <a:ext cx="240665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50</xdr:row>
      <xdr:rowOff>12700</xdr:rowOff>
    </xdr:from>
    <xdr:to>
      <xdr:col>2</xdr:col>
      <xdr:colOff>1352550</xdr:colOff>
      <xdr:row>55</xdr:row>
      <xdr:rowOff>19050</xdr:rowOff>
    </xdr:to>
    <xdr:sp macro="" textlink="" fLocksText="0">
      <xdr:nvSpPr>
        <xdr:cNvPr id="3" name="2 CuadroTexto">
          <a:extLst>
            <a:ext uri="{FF2B5EF4-FFF2-40B4-BE49-F238E27FC236}">
              <a16:creationId xmlns:a16="http://schemas.microsoft.com/office/drawing/2014/main" id="{00000000-0008-0000-0900-000003000000}"/>
            </a:ext>
          </a:extLst>
        </xdr:cNvPr>
        <xdr:cNvSpPr txBox="1"/>
      </xdr:nvSpPr>
      <xdr:spPr>
        <a:xfrm>
          <a:off x="19050" y="10375900"/>
          <a:ext cx="28098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3352800</xdr:colOff>
      <xdr:row>50</xdr:row>
      <xdr:rowOff>12700</xdr:rowOff>
    </xdr:from>
    <xdr:to>
      <xdr:col>5</xdr:col>
      <xdr:colOff>0</xdr:colOff>
      <xdr:row>57</xdr:row>
      <xdr:rowOff>50800</xdr:rowOff>
    </xdr:to>
    <xdr:sp macro="" textlink="" fLocksText="0">
      <xdr:nvSpPr>
        <xdr:cNvPr id="4" name="3 CuadroTexto">
          <a:extLst>
            <a:ext uri="{FF2B5EF4-FFF2-40B4-BE49-F238E27FC236}">
              <a16:creationId xmlns:a16="http://schemas.microsoft.com/office/drawing/2014/main" id="{00000000-0008-0000-0900-000004000000}"/>
            </a:ext>
          </a:extLst>
        </xdr:cNvPr>
        <xdr:cNvSpPr txBox="1"/>
      </xdr:nvSpPr>
      <xdr:spPr>
        <a:xfrm>
          <a:off x="4829175" y="10375900"/>
          <a:ext cx="2857500" cy="1304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977900</xdr:colOff>
      <xdr:row>58</xdr:row>
      <xdr:rowOff>171450</xdr:rowOff>
    </xdr:from>
    <xdr:to>
      <xdr:col>2</xdr:col>
      <xdr:colOff>3632200</xdr:colOff>
      <xdr:row>63</xdr:row>
      <xdr:rowOff>0</xdr:rowOff>
    </xdr:to>
    <xdr:sp macro="" textlink="" fLocksText="0">
      <xdr:nvSpPr>
        <xdr:cNvPr id="5" name="4 CuadroTexto">
          <a:extLst>
            <a:ext uri="{FF2B5EF4-FFF2-40B4-BE49-F238E27FC236}">
              <a16:creationId xmlns:a16="http://schemas.microsoft.com/office/drawing/2014/main" id="{00000000-0008-0000-0900-000005000000}"/>
            </a:ext>
          </a:extLst>
        </xdr:cNvPr>
        <xdr:cNvSpPr txBox="1"/>
      </xdr:nvSpPr>
      <xdr:spPr>
        <a:xfrm>
          <a:off x="2454275" y="11982450"/>
          <a:ext cx="265430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2654300</xdr:colOff>
      <xdr:row>43</xdr:row>
      <xdr:rowOff>165100</xdr:rowOff>
    </xdr:from>
    <xdr:to>
      <xdr:col>5</xdr:col>
      <xdr:colOff>0</xdr:colOff>
      <xdr:row>49</xdr:row>
      <xdr:rowOff>158750</xdr:rowOff>
    </xdr:to>
    <xdr:sp macro="" textlink="">
      <xdr:nvSpPr>
        <xdr:cNvPr id="6" name="5 CuadroTexto">
          <a:extLst>
            <a:ext uri="{FF2B5EF4-FFF2-40B4-BE49-F238E27FC236}">
              <a16:creationId xmlns:a16="http://schemas.microsoft.com/office/drawing/2014/main" id="{00000000-0008-0000-0900-000006000000}"/>
            </a:ext>
          </a:extLst>
        </xdr:cNvPr>
        <xdr:cNvSpPr txBox="1"/>
      </xdr:nvSpPr>
      <xdr:spPr>
        <a:xfrm>
          <a:off x="4133850" y="9467850"/>
          <a:ext cx="3778250" cy="10604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existe Producción de Hidrocarburos Líquidos</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a:t>
          </a:r>
          <a:r>
            <a:rPr lang="es-CO" sz="1000" b="1" baseline="0">
              <a:latin typeface="Tahoma" panose="020B0604030504040204" pitchFamily="34" charset="0"/>
              <a:ea typeface="Tahoma" panose="020B0604030504040204" pitchFamily="34" charset="0"/>
              <a:cs typeface="Tahoma" panose="020B0604030504040204" pitchFamily="34" charset="0"/>
            </a:rPr>
            <a:t> </a:t>
          </a:r>
          <a:r>
            <a:rPr lang="es-CO" sz="1000" b="1">
              <a:latin typeface="Tahoma" panose="020B0604030504040204" pitchFamily="34" charset="0"/>
              <a:ea typeface="Tahoma" panose="020B0604030504040204" pitchFamily="34" charset="0"/>
              <a:cs typeface="Tahoma" panose="020B0604030504040204" pitchFamily="34" charset="0"/>
            </a:rPr>
            <a:t>debe diligenciar también el Formulario Participación Producción No. 1.</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58</xdr:row>
      <xdr:rowOff>12700</xdr:rowOff>
    </xdr:from>
    <xdr:to>
      <xdr:col>2</xdr:col>
      <xdr:colOff>2679700</xdr:colOff>
      <xdr:row>63</xdr:row>
      <xdr:rowOff>19050</xdr:rowOff>
    </xdr:to>
    <xdr:sp macro="" textlink="" fLocksText="0">
      <xdr:nvSpPr>
        <xdr:cNvPr id="3" name="2 CuadroTexto">
          <a:extLst>
            <a:ext uri="{FF2B5EF4-FFF2-40B4-BE49-F238E27FC236}">
              <a16:creationId xmlns:a16="http://schemas.microsoft.com/office/drawing/2014/main" id="{00000000-0008-0000-0A00-000003000000}"/>
            </a:ext>
          </a:extLst>
        </xdr:cNvPr>
        <xdr:cNvSpPr txBox="1"/>
      </xdr:nvSpPr>
      <xdr:spPr>
        <a:xfrm>
          <a:off x="19050" y="8274050"/>
          <a:ext cx="29654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4337050</xdr:colOff>
      <xdr:row>57</xdr:row>
      <xdr:rowOff>177800</xdr:rowOff>
    </xdr:from>
    <xdr:to>
      <xdr:col>5</xdr:col>
      <xdr:colOff>6350</xdr:colOff>
      <xdr:row>64</xdr:row>
      <xdr:rowOff>31750</xdr:rowOff>
    </xdr:to>
    <xdr:sp macro="" textlink="" fLocksText="0">
      <xdr:nvSpPr>
        <xdr:cNvPr id="4" name="3 CuadroTexto">
          <a:extLst>
            <a:ext uri="{FF2B5EF4-FFF2-40B4-BE49-F238E27FC236}">
              <a16:creationId xmlns:a16="http://schemas.microsoft.com/office/drawing/2014/main" id="{00000000-0008-0000-0A00-000004000000}"/>
            </a:ext>
          </a:extLst>
        </xdr:cNvPr>
        <xdr:cNvSpPr txBox="1"/>
      </xdr:nvSpPr>
      <xdr:spPr>
        <a:xfrm>
          <a:off x="4641850" y="8255000"/>
          <a:ext cx="29845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1352550</xdr:colOff>
      <xdr:row>65</xdr:row>
      <xdr:rowOff>171450</xdr:rowOff>
    </xdr:from>
    <xdr:to>
      <xdr:col>2</xdr:col>
      <xdr:colOff>3632200</xdr:colOff>
      <xdr:row>66</xdr:row>
      <xdr:rowOff>0</xdr:rowOff>
    </xdr:to>
    <xdr:sp macro="" textlink="" fLocksText="0">
      <xdr:nvSpPr>
        <xdr:cNvPr id="5" name="4 CuadroTexto">
          <a:extLst>
            <a:ext uri="{FF2B5EF4-FFF2-40B4-BE49-F238E27FC236}">
              <a16:creationId xmlns:a16="http://schemas.microsoft.com/office/drawing/2014/main" id="{00000000-0008-0000-0A00-000005000000}"/>
            </a:ext>
          </a:extLst>
        </xdr:cNvPr>
        <xdr:cNvSpPr txBox="1"/>
      </xdr:nvSpPr>
      <xdr:spPr>
        <a:xfrm>
          <a:off x="1657350" y="10934700"/>
          <a:ext cx="227965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2952750</xdr:colOff>
      <xdr:row>51</xdr:row>
      <xdr:rowOff>6350</xdr:rowOff>
    </xdr:from>
    <xdr:to>
      <xdr:col>5</xdr:col>
      <xdr:colOff>12699</xdr:colOff>
      <xdr:row>57</xdr:row>
      <xdr:rowOff>120650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4489450" y="11036300"/>
          <a:ext cx="4394199" cy="10350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 dentro de la misma</a:t>
          </a:r>
          <a:r>
            <a:rPr lang="es-CO" sz="1000" b="1" baseline="0">
              <a:latin typeface="Tahoma" panose="020B0604030504040204" pitchFamily="34" charset="0"/>
              <a:ea typeface="Tahoma" panose="020B0604030504040204" pitchFamily="34" charset="0"/>
              <a:cs typeface="Tahoma" panose="020B0604030504040204" pitchFamily="34" charset="0"/>
            </a:rPr>
            <a:t> Área se producen y venden Hidrocarburos  Líquidos con diferentes Densidades API</a:t>
          </a:r>
          <a:r>
            <a:rPr lang="es-CO" sz="1000" b="0" baseline="0">
              <a:latin typeface="Tahoma" panose="020B0604030504040204" pitchFamily="34" charset="0"/>
              <a:ea typeface="Tahoma" panose="020B0604030504040204" pitchFamily="34" charset="0"/>
              <a:cs typeface="Tahoma" panose="020B0604030504040204" pitchFamily="34" charset="0"/>
            </a:rPr>
            <a:t>,</a:t>
          </a:r>
          <a:r>
            <a:rPr lang="es-CO" sz="1000" b="1" baseline="0">
              <a:latin typeface="Tahoma" panose="020B0604030504040204" pitchFamily="34" charset="0"/>
              <a:ea typeface="Tahoma" panose="020B0604030504040204" pitchFamily="34" charset="0"/>
              <a:cs typeface="Tahoma" panose="020B0604030504040204" pitchFamily="34" charset="0"/>
            </a:rPr>
            <a:t> se debe diligenciar uno de estos formularios para cada tipo de Crudo.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a:t>
          </a:r>
          <a:r>
            <a:rPr lang="es-CO" sz="1000" b="1" baseline="0">
              <a:latin typeface="Tahoma" panose="020B0604030504040204" pitchFamily="34" charset="0"/>
              <a:ea typeface="Tahoma" panose="020B0604030504040204" pitchFamily="34" charset="0"/>
              <a:cs typeface="Tahoma" panose="020B0604030504040204" pitchFamily="34" charset="0"/>
            </a:rPr>
            <a:t> Producción de Gas Natural para exportación</a:t>
          </a:r>
          <a:r>
            <a:rPr lang="es-CO" sz="1000" b="0" baseline="0">
              <a:latin typeface="Tahoma" panose="020B0604030504040204" pitchFamily="34" charset="0"/>
              <a:ea typeface="Tahoma" panose="020B0604030504040204" pitchFamily="34" charset="0"/>
              <a:cs typeface="Tahoma" panose="020B0604030504040204" pitchFamily="34" charset="0"/>
            </a:rPr>
            <a:t>,</a:t>
          </a:r>
          <a:r>
            <a:rPr lang="es-CO" sz="1000" b="1" baseline="0">
              <a:latin typeface="Tahoma" panose="020B0604030504040204" pitchFamily="34" charset="0"/>
              <a:ea typeface="Tahoma" panose="020B0604030504040204" pitchFamily="34" charset="0"/>
              <a:cs typeface="Tahoma" panose="020B0604030504040204" pitchFamily="34" charset="0"/>
            </a:rPr>
            <a:t> se debe diligenciar también el Formulario Precios Altos No. 3</a:t>
          </a:r>
          <a:endParaRPr lang="es-CO"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1149350</xdr:colOff>
      <xdr:row>65</xdr:row>
      <xdr:rowOff>12700</xdr:rowOff>
    </xdr:from>
    <xdr:to>
      <xdr:col>2</xdr:col>
      <xdr:colOff>3562350</xdr:colOff>
      <xdr:row>70</xdr:row>
      <xdr:rowOff>107950</xdr:rowOff>
    </xdr:to>
    <xdr:sp macro="" textlink="" fLocksText="0">
      <xdr:nvSpPr>
        <xdr:cNvPr id="7" name="6 CuadroTexto">
          <a:extLst>
            <a:ext uri="{FF2B5EF4-FFF2-40B4-BE49-F238E27FC236}">
              <a16:creationId xmlns:a16="http://schemas.microsoft.com/office/drawing/2014/main" id="{00000000-0008-0000-0A00-000007000000}"/>
            </a:ext>
          </a:extLst>
        </xdr:cNvPr>
        <xdr:cNvSpPr txBox="1"/>
      </xdr:nvSpPr>
      <xdr:spPr>
        <a:xfrm>
          <a:off x="2686050" y="12744450"/>
          <a:ext cx="2413000" cy="10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_______________________________</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Nombre:</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Cargo:</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C.C.</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0</xdr:col>
      <xdr:colOff>88900</xdr:colOff>
      <xdr:row>13</xdr:row>
      <xdr:rowOff>0</xdr:rowOff>
    </xdr:from>
    <xdr:to>
      <xdr:col>4</xdr:col>
      <xdr:colOff>1238250</xdr:colOff>
      <xdr:row>21</xdr:row>
      <xdr:rowOff>88900</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88900" y="2501900"/>
          <a:ext cx="8832850" cy="161290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r>
            <a:rPr lang="es-CO">
              <a:latin typeface="Tahoma" panose="020B0604030504040204" pitchFamily="34" charset="0"/>
              <a:ea typeface="Tahoma" panose="020B0604030504040204" pitchFamily="34" charset="0"/>
              <a:cs typeface="Tahoma" panose="020B0604030504040204" pitchFamily="34" charset="0"/>
            </a:rPr>
            <a:t> </a:t>
          </a:r>
        </a:p>
        <a:p>
          <a:pPr marL="171450" indent="-171450">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Que el promedio del Precio del Crudo Marcador de la referencia Cushing, OK WTI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(West Texas Intermediate)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Spot</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Price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FOB,</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tomada de la Base de Datos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US Energy Information Administration, EIA</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para el Mes Calendario de liquidación, exceda el Precio</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Base Po.</a:t>
          </a:r>
        </a:p>
        <a:p>
          <a:pPr marL="171450" indent="-171450">
            <a:buFont typeface="Wingdings" panose="05000000000000000000" pitchFamily="2" charset="2"/>
            <a:buChar char="§"/>
          </a:pPr>
          <a:endPar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A</a:t>
          </a: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partir de que la Producción acumulada del Área contratada, incluidos todos los Descubrimientos, Campos y Pozos, así como los volúmenes correspondientes a Regalías, otros Derechos Económicos y aquellos destinados a pruebas, pero deducidos los utilizados en beneficio de las Operaciones de Extracción, supere los cinco (5) millones de Barriles.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31750</xdr:colOff>
      <xdr:row>12</xdr:row>
      <xdr:rowOff>171450</xdr:rowOff>
    </xdr:from>
    <xdr:to>
      <xdr:col>4</xdr:col>
      <xdr:colOff>1289050</xdr:colOff>
      <xdr:row>25</xdr:row>
      <xdr:rowOff>0</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31750" y="2254250"/>
          <a:ext cx="8578850" cy="230505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100" b="1"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pPr algn="just"/>
          <a:r>
            <a:rPr lang="es-CO">
              <a:latin typeface="Tahoma" panose="020B0604030504040204" pitchFamily="34" charset="0"/>
              <a:ea typeface="Tahoma" panose="020B0604030504040204" pitchFamily="34" charset="0"/>
              <a:cs typeface="Tahoma" panose="020B0604030504040204" pitchFamily="34" charset="0"/>
            </a:rPr>
            <a:t> </a:t>
          </a:r>
        </a:p>
        <a:p>
          <a:pPr marL="171450" indent="-171450" algn="just">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Que el promedio del Precio del Crudo Marcador de la referencia Cushing, OK WTI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(West Texas Intermediate)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Spot</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Price"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FOB,</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tomada de la Base de Datos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US Energy Information Administration, EIA”,</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para el Mes Calendario de liquidación, exceda el Precio</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Base, Po.</a:t>
          </a:r>
        </a:p>
        <a:p>
          <a:pPr marL="171450" indent="-171450" algn="just">
            <a:buFont typeface="Wingdings" panose="05000000000000000000" pitchFamily="2" charset="2"/>
            <a:buChar char="§"/>
          </a:pPr>
          <a:endPar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lgn="just">
            <a:buFont typeface="Wingdings" panose="05000000000000000000" pitchFamily="2" charset="2"/>
            <a:buChar char="§"/>
          </a:pP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Si se trata de Yacimientos a profundidades de agua de entre trecientos (300) y mil metros (1.000 m), desde cuando la Producción acumulada de todos los Descubrimientos, Campos y Pozos, así como los volúmenes correspondientes a Regalías, otros Derechos Económicos y para pruebas, pero descontados los utilizados en beneficio de las Operaciones de Extracción, supere los doscientos (200) millones de Barriles.</a:t>
          </a:r>
        </a:p>
        <a:p>
          <a:pPr marL="171450" indent="-171450" algn="just">
            <a:buFont typeface="Wingdings" panose="05000000000000000000" pitchFamily="2" charset="2"/>
            <a:buChar char="§"/>
          </a:pPr>
          <a:endPar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lgn="just">
            <a:buFont typeface="Wingdings" panose="05000000000000000000" pitchFamily="2" charset="2"/>
            <a:buChar char="§"/>
          </a:pP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 profundidades de agua mayores a mil metros (1.000 m), cuando esta misma Producción acumulada sobrepase los trecientos (300) millones de Barriles.</a:t>
          </a:r>
        </a:p>
      </xdr:txBody>
    </xdr:sp>
    <xdr:clientData/>
  </xdr:twoCellAnchor>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59</xdr:row>
      <xdr:rowOff>12700</xdr:rowOff>
    </xdr:from>
    <xdr:to>
      <xdr:col>2</xdr:col>
      <xdr:colOff>2679700</xdr:colOff>
      <xdr:row>64</xdr:row>
      <xdr:rowOff>19050</xdr:rowOff>
    </xdr:to>
    <xdr:sp macro="" textlink="" fLocksText="0">
      <xdr:nvSpPr>
        <xdr:cNvPr id="3" name="2 CuadroTexto">
          <a:extLst>
            <a:ext uri="{FF2B5EF4-FFF2-40B4-BE49-F238E27FC236}">
              <a16:creationId xmlns:a16="http://schemas.microsoft.com/office/drawing/2014/main" id="{00000000-0008-0000-0B00-000003000000}"/>
            </a:ext>
          </a:extLst>
        </xdr:cNvPr>
        <xdr:cNvSpPr txBox="1"/>
      </xdr:nvSpPr>
      <xdr:spPr>
        <a:xfrm>
          <a:off x="19050" y="13490575"/>
          <a:ext cx="41941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4337050</xdr:colOff>
      <xdr:row>59</xdr:row>
      <xdr:rowOff>0</xdr:rowOff>
    </xdr:from>
    <xdr:to>
      <xdr:col>5</xdr:col>
      <xdr:colOff>6350</xdr:colOff>
      <xdr:row>65</xdr:row>
      <xdr:rowOff>31750</xdr:rowOff>
    </xdr:to>
    <xdr:sp macro="" textlink="" fLocksText="0">
      <xdr:nvSpPr>
        <xdr:cNvPr id="4" name="3 CuadroTexto">
          <a:extLst>
            <a:ext uri="{FF2B5EF4-FFF2-40B4-BE49-F238E27FC236}">
              <a16:creationId xmlns:a16="http://schemas.microsoft.com/office/drawing/2014/main" id="{00000000-0008-0000-0B00-000004000000}"/>
            </a:ext>
          </a:extLst>
        </xdr:cNvPr>
        <xdr:cNvSpPr txBox="1"/>
      </xdr:nvSpPr>
      <xdr:spPr>
        <a:xfrm>
          <a:off x="5870575" y="13474700"/>
          <a:ext cx="2794000" cy="1120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1352550</xdr:colOff>
      <xdr:row>66</xdr:row>
      <xdr:rowOff>171450</xdr:rowOff>
    </xdr:from>
    <xdr:to>
      <xdr:col>2</xdr:col>
      <xdr:colOff>3632200</xdr:colOff>
      <xdr:row>67</xdr:row>
      <xdr:rowOff>0</xdr:rowOff>
    </xdr:to>
    <xdr:sp macro="" textlink="" fLocksText="0">
      <xdr:nvSpPr>
        <xdr:cNvPr id="5" name="4 CuadroTexto">
          <a:extLst>
            <a:ext uri="{FF2B5EF4-FFF2-40B4-BE49-F238E27FC236}">
              <a16:creationId xmlns:a16="http://schemas.microsoft.com/office/drawing/2014/main" id="{00000000-0008-0000-0B00-000005000000}"/>
            </a:ext>
          </a:extLst>
        </xdr:cNvPr>
        <xdr:cNvSpPr txBox="1"/>
      </xdr:nvSpPr>
      <xdr:spPr>
        <a:xfrm>
          <a:off x="2886075" y="14916150"/>
          <a:ext cx="227965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4121150</xdr:colOff>
      <xdr:row>52</xdr:row>
      <xdr:rowOff>107950</xdr:rowOff>
    </xdr:from>
    <xdr:to>
      <xdr:col>4</xdr:col>
      <xdr:colOff>1327150</xdr:colOff>
      <xdr:row>58</xdr:row>
      <xdr:rowOff>82550</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5651500" y="10934700"/>
          <a:ext cx="3473450" cy="10414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Adicionalmente</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si existe</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Producción de Gas Natural</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el Formulario Precios Altos No. 3.</a:t>
          </a:r>
          <a:endParaRPr lang="es-CO"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1022350</xdr:colOff>
      <xdr:row>66</xdr:row>
      <xdr:rowOff>31750</xdr:rowOff>
    </xdr:from>
    <xdr:to>
      <xdr:col>2</xdr:col>
      <xdr:colOff>3562350</xdr:colOff>
      <xdr:row>71</xdr:row>
      <xdr:rowOff>165100</xdr:rowOff>
    </xdr:to>
    <xdr:sp macro="" textlink="" fLocksText="0">
      <xdr:nvSpPr>
        <xdr:cNvPr id="7" name="6 CuadroTexto">
          <a:extLst>
            <a:ext uri="{FF2B5EF4-FFF2-40B4-BE49-F238E27FC236}">
              <a16:creationId xmlns:a16="http://schemas.microsoft.com/office/drawing/2014/main" id="{00000000-0008-0000-0B00-000007000000}"/>
            </a:ext>
          </a:extLst>
        </xdr:cNvPr>
        <xdr:cNvSpPr txBox="1"/>
      </xdr:nvSpPr>
      <xdr:spPr>
        <a:xfrm>
          <a:off x="2559050" y="14973300"/>
          <a:ext cx="2540000" cy="1054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______________________________</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Nombre:</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Cargo:</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C.C.</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62</xdr:row>
      <xdr:rowOff>12700</xdr:rowOff>
    </xdr:from>
    <xdr:to>
      <xdr:col>2</xdr:col>
      <xdr:colOff>1896534</xdr:colOff>
      <xdr:row>67</xdr:row>
      <xdr:rowOff>19050</xdr:rowOff>
    </xdr:to>
    <xdr:sp macro="" textlink="" fLocksText="0">
      <xdr:nvSpPr>
        <xdr:cNvPr id="3" name="2 CuadroTexto">
          <a:extLst>
            <a:ext uri="{FF2B5EF4-FFF2-40B4-BE49-F238E27FC236}">
              <a16:creationId xmlns:a16="http://schemas.microsoft.com/office/drawing/2014/main" id="{00000000-0008-0000-0C00-000003000000}"/>
            </a:ext>
          </a:extLst>
        </xdr:cNvPr>
        <xdr:cNvSpPr txBox="1"/>
      </xdr:nvSpPr>
      <xdr:spPr>
        <a:xfrm>
          <a:off x="19050" y="12424833"/>
          <a:ext cx="3418417"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3852333</xdr:colOff>
      <xdr:row>61</xdr:row>
      <xdr:rowOff>165100</xdr:rowOff>
    </xdr:from>
    <xdr:to>
      <xdr:col>4</xdr:col>
      <xdr:colOff>1346199</xdr:colOff>
      <xdr:row>68</xdr:row>
      <xdr:rowOff>19050</xdr:rowOff>
    </xdr:to>
    <xdr:sp macro="" textlink="" fLocksText="0">
      <xdr:nvSpPr>
        <xdr:cNvPr id="4" name="3 CuadroTexto">
          <a:extLst>
            <a:ext uri="{FF2B5EF4-FFF2-40B4-BE49-F238E27FC236}">
              <a16:creationId xmlns:a16="http://schemas.microsoft.com/office/drawing/2014/main" id="{00000000-0008-0000-0C00-000004000000}"/>
            </a:ext>
          </a:extLst>
        </xdr:cNvPr>
        <xdr:cNvSpPr txBox="1"/>
      </xdr:nvSpPr>
      <xdr:spPr>
        <a:xfrm>
          <a:off x="5393266" y="12399433"/>
          <a:ext cx="2760133" cy="1098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1193800</xdr:colOff>
      <xdr:row>69</xdr:row>
      <xdr:rowOff>0</xdr:rowOff>
    </xdr:from>
    <xdr:to>
      <xdr:col>2</xdr:col>
      <xdr:colOff>3750734</xdr:colOff>
      <xdr:row>73</xdr:row>
      <xdr:rowOff>152400</xdr:rowOff>
    </xdr:to>
    <xdr:sp macro="" textlink="" fLocksText="0">
      <xdr:nvSpPr>
        <xdr:cNvPr id="5" name="4 CuadroTexto">
          <a:extLst>
            <a:ext uri="{FF2B5EF4-FFF2-40B4-BE49-F238E27FC236}">
              <a16:creationId xmlns:a16="http://schemas.microsoft.com/office/drawing/2014/main" id="{00000000-0008-0000-0C00-000005000000}"/>
            </a:ext>
          </a:extLst>
        </xdr:cNvPr>
        <xdr:cNvSpPr txBox="1"/>
      </xdr:nvSpPr>
      <xdr:spPr>
        <a:xfrm>
          <a:off x="2734733" y="13828183"/>
          <a:ext cx="2556934" cy="869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latin typeface="Tahoma" panose="020B0604030504040204" pitchFamily="34" charset="0"/>
            <a:ea typeface="Tahoma" panose="020B0604030504040204" pitchFamily="34" charset="0"/>
            <a:cs typeface="Tahoma" panose="020B0604030504040204" pitchFamily="34" charset="0"/>
          </a:endParaRPr>
        </a:p>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0</xdr:col>
      <xdr:colOff>95250</xdr:colOff>
      <xdr:row>11</xdr:row>
      <xdr:rowOff>184150</xdr:rowOff>
    </xdr:from>
    <xdr:to>
      <xdr:col>4</xdr:col>
      <xdr:colOff>1295400</xdr:colOff>
      <xdr:row>18</xdr:row>
      <xdr:rowOff>158750</xdr:rowOff>
    </xdr:to>
    <xdr:sp macro="" textlink="">
      <xdr:nvSpPr>
        <xdr:cNvPr id="6" name="5 CuadroTexto">
          <a:extLst>
            <a:ext uri="{FF2B5EF4-FFF2-40B4-BE49-F238E27FC236}">
              <a16:creationId xmlns:a16="http://schemas.microsoft.com/office/drawing/2014/main" id="{00000000-0008-0000-0C00-000006000000}"/>
            </a:ext>
          </a:extLst>
        </xdr:cNvPr>
        <xdr:cNvSpPr txBox="1"/>
      </xdr:nvSpPr>
      <xdr:spPr>
        <a:xfrm>
          <a:off x="95250" y="2127250"/>
          <a:ext cx="8013700" cy="130810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i="0">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endParaRPr lang="es-CO" sz="1100" b="1" i="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Que el Precio promedio de Venta para el Mes Calendario de liquidación supere el Precio Base Po, fijado anualmente por la ANH</a:t>
          </a:r>
          <a:r>
            <a:rPr lang="es-CO" sz="1100" b="0" i="0">
              <a:solidFill>
                <a:schemeClr val="dk1"/>
              </a:solidFill>
              <a:effectLst/>
              <a:latin typeface="Tahoma" panose="020B0604030504040204" pitchFamily="34" charset="0"/>
              <a:ea typeface="Tahoma" panose="020B0604030504040204" pitchFamily="34" charset="0"/>
              <a:cs typeface="Tahoma" panose="020B0604030504040204" pitchFamily="34" charset="0"/>
            </a:rPr>
            <a:t>.</a:t>
          </a:r>
        </a:p>
        <a:p>
          <a:pPr marL="171450" indent="-171450">
            <a:buFont typeface="Wingdings" panose="05000000000000000000" pitchFamily="2" charset="2"/>
            <a:buChar char="§"/>
          </a:pPr>
          <a:endParaRPr lang="es-CO" sz="1100" b="0" i="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Que</a:t>
          </a:r>
          <a:r>
            <a:rPr lang="es-ES_tradnl"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hayan </a:t>
          </a: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transcurrido cinco (5) Años contados desde la fecha de Declaración de Comercialidad del primer Descubrimiento en el Área de Acumulaciones en Trampas o en Rocas Generadoras.</a:t>
          </a:r>
          <a:endParaRPr lang="es-CO" sz="11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2730500</xdr:colOff>
      <xdr:row>56</xdr:row>
      <xdr:rowOff>120650</xdr:rowOff>
    </xdr:from>
    <xdr:to>
      <xdr:col>5</xdr:col>
      <xdr:colOff>0</xdr:colOff>
      <xdr:row>61</xdr:row>
      <xdr:rowOff>79375</xdr:rowOff>
    </xdr:to>
    <xdr:sp macro="" textlink="">
      <xdr:nvSpPr>
        <xdr:cNvPr id="7" name="6 CuadroTexto">
          <a:extLst>
            <a:ext uri="{FF2B5EF4-FFF2-40B4-BE49-F238E27FC236}">
              <a16:creationId xmlns:a16="http://schemas.microsoft.com/office/drawing/2014/main" id="{00000000-0008-0000-0C00-000007000000}"/>
            </a:ext>
          </a:extLst>
        </xdr:cNvPr>
        <xdr:cNvSpPr txBox="1"/>
      </xdr:nvSpPr>
      <xdr:spPr>
        <a:xfrm>
          <a:off x="4262438" y="12900025"/>
          <a:ext cx="4810125" cy="871538"/>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en la misma Área en Explotación hay varios Campos</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adicionalmente, existe</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Producción de Hidrocarburos Líquidos</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uno de los Formularios Precios Altos Nos. 1 o 2.</a:t>
          </a:r>
        </a:p>
        <a:p>
          <a:pPr algn="just"/>
          <a:endParaRPr lang="es-CO"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2 Imagen">
          <a:extLst>
            <a:ext uri="{FF2B5EF4-FFF2-40B4-BE49-F238E27FC236}">
              <a16:creationId xmlns:a16="http://schemas.microsoft.com/office/drawing/2014/main" id="{A0F81F17-EDC5-4D44-84AF-54A66858402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33</xdr:row>
      <xdr:rowOff>12700</xdr:rowOff>
    </xdr:from>
    <xdr:to>
      <xdr:col>2</xdr:col>
      <xdr:colOff>1060450</xdr:colOff>
      <xdr:row>39</xdr:row>
      <xdr:rowOff>19050</xdr:rowOff>
    </xdr:to>
    <xdr:sp macro="" textlink="" fLocksText="0">
      <xdr:nvSpPr>
        <xdr:cNvPr id="3" name="3 CuadroTexto">
          <a:extLst>
            <a:ext uri="{FF2B5EF4-FFF2-40B4-BE49-F238E27FC236}">
              <a16:creationId xmlns:a16="http://schemas.microsoft.com/office/drawing/2014/main" id="{4587B942-AFED-447F-8DFF-85688AA5DD8A}"/>
            </a:ext>
          </a:extLst>
        </xdr:cNvPr>
        <xdr:cNvSpPr txBox="1"/>
      </xdr:nvSpPr>
      <xdr:spPr>
        <a:xfrm>
          <a:off x="19050" y="8394700"/>
          <a:ext cx="2593975" cy="109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Tesorero o pagador</a:t>
          </a:r>
          <a:endParaRPr lang="es-CO" sz="1000" baseline="0">
            <a:latin typeface="Tahoma" panose="020B0604030504040204" pitchFamily="34" charset="0"/>
            <a:ea typeface="Tahoma" panose="020B0604030504040204" pitchFamily="34" charset="0"/>
            <a:cs typeface="Tahoma" panose="020B0604030504040204" pitchFamily="34" charset="0"/>
          </a:endParaRP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2362200</xdr:colOff>
      <xdr:row>26</xdr:row>
      <xdr:rowOff>76200</xdr:rowOff>
    </xdr:from>
    <xdr:to>
      <xdr:col>5</xdr:col>
      <xdr:colOff>171238</xdr:colOff>
      <xdr:row>29</xdr:row>
      <xdr:rowOff>85725</xdr:rowOff>
    </xdr:to>
    <xdr:sp macro="" textlink="">
      <xdr:nvSpPr>
        <xdr:cNvPr id="6" name="5 CuadroTexto">
          <a:extLst>
            <a:ext uri="{FF2B5EF4-FFF2-40B4-BE49-F238E27FC236}">
              <a16:creationId xmlns:a16="http://schemas.microsoft.com/office/drawing/2014/main" id="{6B300F7D-21F3-4700-8D37-C9E7F6F5159A}"/>
            </a:ext>
          </a:extLst>
        </xdr:cNvPr>
        <xdr:cNvSpPr txBox="1"/>
      </xdr:nvSpPr>
      <xdr:spPr>
        <a:xfrm>
          <a:off x="3914775" y="4914900"/>
          <a:ext cx="2885863" cy="5524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Se debe diligenciar un recibo de pago independiente por cada obligación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 pagar.</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42333</xdr:colOff>
      <xdr:row>0</xdr:row>
      <xdr:rowOff>42334</xdr:rowOff>
    </xdr:from>
    <xdr:to>
      <xdr:col>2</xdr:col>
      <xdr:colOff>273896</xdr:colOff>
      <xdr:row>2</xdr:row>
      <xdr:rowOff>15664</xdr:rowOff>
    </xdr:to>
    <xdr:pic>
      <xdr:nvPicPr>
        <xdr:cNvPr id="2" name="2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42334"/>
          <a:ext cx="982980" cy="328930"/>
        </a:xfrm>
        <a:prstGeom prst="rect">
          <a:avLst/>
        </a:prstGeom>
        <a:noFill/>
        <a:ln>
          <a:noFill/>
        </a:ln>
      </xdr:spPr>
    </xdr:pic>
    <xdr:clientData/>
  </xdr:twoCellAnchor>
  <xdr:twoCellAnchor>
    <xdr:from>
      <xdr:col>4</xdr:col>
      <xdr:colOff>402169</xdr:colOff>
      <xdr:row>7</xdr:row>
      <xdr:rowOff>231985</xdr:rowOff>
    </xdr:from>
    <xdr:to>
      <xdr:col>4</xdr:col>
      <xdr:colOff>697496</xdr:colOff>
      <xdr:row>8</xdr:row>
      <xdr:rowOff>97452</xdr:rowOff>
    </xdr:to>
    <xdr:sp macro="" textlink="">
      <xdr:nvSpPr>
        <xdr:cNvPr id="4" name="Flecha derecha 3">
          <a:extLst>
            <a:ext uri="{FF2B5EF4-FFF2-40B4-BE49-F238E27FC236}">
              <a16:creationId xmlns:a16="http://schemas.microsoft.com/office/drawing/2014/main" id="{00000000-0008-0000-0000-000004000000}"/>
            </a:ext>
          </a:extLst>
        </xdr:cNvPr>
        <xdr:cNvSpPr>
          <a:spLocks noChangeAspect="1"/>
        </xdr:cNvSpPr>
      </xdr:nvSpPr>
      <xdr:spPr>
        <a:xfrm>
          <a:off x="6129869" y="1540085"/>
          <a:ext cx="295327" cy="182967"/>
        </a:xfrm>
        <a:prstGeom prst="rightArrow">
          <a:avLst/>
        </a:prstGeom>
        <a:solidFill>
          <a:srgbClr val="FF0000"/>
        </a:solidFill>
        <a:ln/>
      </xdr:spPr>
      <xdr:style>
        <a:lnRef idx="1">
          <a:schemeClr val="accent1"/>
        </a:lnRef>
        <a:fillRef idx="3">
          <a:schemeClr val="accent1"/>
        </a:fillRef>
        <a:effectRef idx="2">
          <a:schemeClr val="accent1"/>
        </a:effectRef>
        <a:fontRef idx="minor">
          <a:schemeClr val="lt1"/>
        </a:fontRef>
      </xdr:style>
      <xdr:txBody>
        <a:bodyPr wrap="square"/>
        <a:lstStyle/>
        <a:p>
          <a:endParaRPr lang="es-ES"/>
        </a:p>
      </xdr:txBody>
    </xdr:sp>
    <xdr:clientData/>
  </xdr:twoCellAnchor>
  <xdr:twoCellAnchor>
    <xdr:from>
      <xdr:col>4</xdr:col>
      <xdr:colOff>1253067</xdr:colOff>
      <xdr:row>7</xdr:row>
      <xdr:rowOff>211667</xdr:rowOff>
    </xdr:from>
    <xdr:to>
      <xdr:col>6</xdr:col>
      <xdr:colOff>0</xdr:colOff>
      <xdr:row>8</xdr:row>
      <xdr:rowOff>127000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6333067" y="1329267"/>
          <a:ext cx="1270000" cy="237066"/>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ln>
              <a:solidFill>
                <a:schemeClr val="tx1"/>
              </a:solidFill>
            </a:ln>
            <a:solidFill>
              <a:schemeClr val="accent6">
                <a:lumMod val="40000"/>
                <a:lumOff val="60000"/>
              </a:schemeClr>
            </a:solidFill>
          </a:endParaRPr>
        </a:p>
      </xdr:txBody>
    </xdr:sp>
    <xdr:clientData/>
  </xdr:twoCellAnchor>
  <xdr:twoCellAnchor>
    <xdr:from>
      <xdr:col>1</xdr:col>
      <xdr:colOff>88900</xdr:colOff>
      <xdr:row>6</xdr:row>
      <xdr:rowOff>44450</xdr:rowOff>
    </xdr:from>
    <xdr:to>
      <xdr:col>5</xdr:col>
      <xdr:colOff>425450</xdr:colOff>
      <xdr:row>6</xdr:row>
      <xdr:rowOff>635000</xdr:rowOff>
    </xdr:to>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425450" y="990600"/>
          <a:ext cx="702310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PARA USO EXCLUSIVO DE LA ANH</a:t>
          </a:r>
        </a:p>
        <a:p>
          <a:pPr algn="ctr"/>
          <a:r>
            <a:rPr lang="es-CO" sz="12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(Esta</a:t>
          </a:r>
          <a:r>
            <a:rPr lang="es-CO" sz="1200" baseline="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 pestaña se debe ocultar antes de enviar los formularios a los Contratistas)</a:t>
          </a:r>
          <a:endParaRPr lang="es-CO" sz="12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678180</xdr:colOff>
      <xdr:row>1</xdr:row>
      <xdr:rowOff>151130</xdr:rowOff>
    </xdr:to>
    <xdr:pic>
      <xdr:nvPicPr>
        <xdr:cNvPr id="2" name="1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5097" cy="331047"/>
        </a:xfrm>
        <a:prstGeom prst="rect">
          <a:avLst/>
        </a:prstGeom>
        <a:noFill/>
        <a:ln>
          <a:noFill/>
        </a:ln>
      </xdr:spPr>
    </xdr:pic>
    <xdr:clientData/>
  </xdr:twoCellAnchor>
  <xdr:twoCellAnchor>
    <xdr:from>
      <xdr:col>0</xdr:col>
      <xdr:colOff>25400</xdr:colOff>
      <xdr:row>39</xdr:row>
      <xdr:rowOff>12700</xdr:rowOff>
    </xdr:from>
    <xdr:to>
      <xdr:col>2</xdr:col>
      <xdr:colOff>1193800</xdr:colOff>
      <xdr:row>45</xdr:row>
      <xdr:rowOff>38100</xdr:rowOff>
    </xdr:to>
    <xdr:sp macro="" textlink="" fLocksText="0">
      <xdr:nvSpPr>
        <xdr:cNvPr id="3" name="2 CuadroTexto">
          <a:extLst>
            <a:ext uri="{FF2B5EF4-FFF2-40B4-BE49-F238E27FC236}">
              <a16:creationId xmlns:a16="http://schemas.microsoft.com/office/drawing/2014/main" id="{00000000-0008-0000-0200-000003000000}"/>
            </a:ext>
          </a:extLst>
        </xdr:cNvPr>
        <xdr:cNvSpPr txBox="1"/>
      </xdr:nvSpPr>
      <xdr:spPr>
        <a:xfrm>
          <a:off x="25400" y="8489950"/>
          <a:ext cx="2622550" cy="109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2203450</xdr:colOff>
      <xdr:row>39</xdr:row>
      <xdr:rowOff>0</xdr:rowOff>
    </xdr:from>
    <xdr:to>
      <xdr:col>5</xdr:col>
      <xdr:colOff>0</xdr:colOff>
      <xdr:row>45</xdr:row>
      <xdr:rowOff>12700</xdr:rowOff>
    </xdr:to>
    <xdr:sp macro="" textlink="" fLocksText="0">
      <xdr:nvSpPr>
        <xdr:cNvPr id="4" name="3 CuadroTexto">
          <a:extLst>
            <a:ext uri="{FF2B5EF4-FFF2-40B4-BE49-F238E27FC236}">
              <a16:creationId xmlns:a16="http://schemas.microsoft.com/office/drawing/2014/main" id="{00000000-0008-0000-0200-000004000000}"/>
            </a:ext>
          </a:extLst>
        </xdr:cNvPr>
        <xdr:cNvSpPr txBox="1"/>
      </xdr:nvSpPr>
      <xdr:spPr>
        <a:xfrm>
          <a:off x="3657600" y="8477250"/>
          <a:ext cx="3092450" cy="107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800100</xdr:colOff>
      <xdr:row>46</xdr:row>
      <xdr:rowOff>171450</xdr:rowOff>
    </xdr:from>
    <xdr:to>
      <xdr:col>3</xdr:col>
      <xdr:colOff>88900</xdr:colOff>
      <xdr:row>51</xdr:row>
      <xdr:rowOff>139700</xdr:rowOff>
    </xdr:to>
    <xdr:sp macro="" textlink="" fLocksText="0">
      <xdr:nvSpPr>
        <xdr:cNvPr id="5" name="4 CuadroTexto">
          <a:extLst>
            <a:ext uri="{FF2B5EF4-FFF2-40B4-BE49-F238E27FC236}">
              <a16:creationId xmlns:a16="http://schemas.microsoft.com/office/drawing/2014/main" id="{00000000-0008-0000-0200-000005000000}"/>
            </a:ext>
          </a:extLst>
        </xdr:cNvPr>
        <xdr:cNvSpPr txBox="1"/>
      </xdr:nvSpPr>
      <xdr:spPr>
        <a:xfrm>
          <a:off x="2260600" y="9696450"/>
          <a:ext cx="2349500" cy="88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2400300</xdr:colOff>
      <xdr:row>31</xdr:row>
      <xdr:rowOff>165100</xdr:rowOff>
    </xdr:from>
    <xdr:to>
      <xdr:col>4</xdr:col>
      <xdr:colOff>1338580</xdr:colOff>
      <xdr:row>36</xdr:row>
      <xdr:rowOff>7938</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3852863" y="8142288"/>
          <a:ext cx="2891155" cy="7556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 existe Producción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durante el Período de Exploración o el Programa de Evaluación</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el Formulario Uso Subsuelo No. 4.</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42</xdr:row>
      <xdr:rowOff>12700</xdr:rowOff>
    </xdr:from>
    <xdr:to>
      <xdr:col>2</xdr:col>
      <xdr:colOff>1257300</xdr:colOff>
      <xdr:row>47</xdr:row>
      <xdr:rowOff>19050</xdr:rowOff>
    </xdr:to>
    <xdr:sp macro="" textlink="" fLocksText="0">
      <xdr:nvSpPr>
        <xdr:cNvPr id="3" name="2 CuadroTexto">
          <a:extLst>
            <a:ext uri="{FF2B5EF4-FFF2-40B4-BE49-F238E27FC236}">
              <a16:creationId xmlns:a16="http://schemas.microsoft.com/office/drawing/2014/main" id="{00000000-0008-0000-0300-000003000000}"/>
            </a:ext>
          </a:extLst>
        </xdr:cNvPr>
        <xdr:cNvSpPr txBox="1"/>
      </xdr:nvSpPr>
      <xdr:spPr>
        <a:xfrm>
          <a:off x="19050" y="9169400"/>
          <a:ext cx="26987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2076450</xdr:colOff>
      <xdr:row>40</xdr:row>
      <xdr:rowOff>171450</xdr:rowOff>
    </xdr:from>
    <xdr:to>
      <xdr:col>5</xdr:col>
      <xdr:colOff>12700</xdr:colOff>
      <xdr:row>47</xdr:row>
      <xdr:rowOff>25400</xdr:rowOff>
    </xdr:to>
    <xdr:sp macro="" textlink="" fLocksText="0">
      <xdr:nvSpPr>
        <xdr:cNvPr id="4" name="3 CuadroTexto">
          <a:extLst>
            <a:ext uri="{FF2B5EF4-FFF2-40B4-BE49-F238E27FC236}">
              <a16:creationId xmlns:a16="http://schemas.microsoft.com/office/drawing/2014/main" id="{00000000-0008-0000-0300-000004000000}"/>
            </a:ext>
          </a:extLst>
        </xdr:cNvPr>
        <xdr:cNvSpPr txBox="1"/>
      </xdr:nvSpPr>
      <xdr:spPr>
        <a:xfrm>
          <a:off x="3536950" y="9144000"/>
          <a:ext cx="2794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49</xdr:row>
      <xdr:rowOff>171450</xdr:rowOff>
    </xdr:from>
    <xdr:to>
      <xdr:col>3</xdr:col>
      <xdr:colOff>0</xdr:colOff>
      <xdr:row>54</xdr:row>
      <xdr:rowOff>133350</xdr:rowOff>
    </xdr:to>
    <xdr:sp macro="" textlink="" fLocksText="0">
      <xdr:nvSpPr>
        <xdr:cNvPr id="5" name="4 CuadroTexto">
          <a:extLst>
            <a:ext uri="{FF2B5EF4-FFF2-40B4-BE49-F238E27FC236}">
              <a16:creationId xmlns:a16="http://schemas.microsoft.com/office/drawing/2014/main" id="{00000000-0008-0000-0300-000005000000}"/>
            </a:ext>
          </a:extLst>
        </xdr:cNvPr>
        <xdr:cNvSpPr txBox="1"/>
      </xdr:nvSpPr>
      <xdr:spPr>
        <a:xfrm>
          <a:off x="2133600" y="10617200"/>
          <a:ext cx="2540000" cy="882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2444750</xdr:colOff>
      <xdr:row>34</xdr:row>
      <xdr:rowOff>101600</xdr:rowOff>
    </xdr:from>
    <xdr:to>
      <xdr:col>5</xdr:col>
      <xdr:colOff>0</xdr:colOff>
      <xdr:row>39</xdr:row>
      <xdr:rowOff>47625</xdr:rowOff>
    </xdr:to>
    <xdr:sp macro="" textlink="">
      <xdr:nvSpPr>
        <xdr:cNvPr id="6" name="5 CuadroTexto">
          <a:extLst>
            <a:ext uri="{FF2B5EF4-FFF2-40B4-BE49-F238E27FC236}">
              <a16:creationId xmlns:a16="http://schemas.microsoft.com/office/drawing/2014/main" id="{00000000-0008-0000-0300-000006000000}"/>
            </a:ext>
          </a:extLst>
        </xdr:cNvPr>
        <xdr:cNvSpPr txBox="1"/>
      </xdr:nvSpPr>
      <xdr:spPr>
        <a:xfrm>
          <a:off x="3897313" y="8467725"/>
          <a:ext cx="2889250" cy="858838"/>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CO" sz="1100" b="1">
              <a:solidFill>
                <a:schemeClr val="dk1"/>
              </a:solidFill>
              <a:effectLst/>
              <a:latin typeface="+mn-lt"/>
              <a:ea typeface="+mn-ea"/>
              <a:cs typeface="+mn-cs"/>
            </a:rPr>
            <a:t>Si existe Producción</a:t>
          </a:r>
          <a:r>
            <a:rPr lang="es-CO" sz="1100" b="1" baseline="0">
              <a:solidFill>
                <a:schemeClr val="dk1"/>
              </a:solidFill>
              <a:effectLst/>
              <a:latin typeface="+mn-lt"/>
              <a:ea typeface="+mn-ea"/>
              <a:cs typeface="+mn-cs"/>
            </a:rPr>
            <a:t> durante el Período de Exploración o el Programa de Evaluación</a:t>
          </a:r>
          <a:r>
            <a:rPr lang="es-CO" sz="1100" b="0" baseline="0">
              <a:solidFill>
                <a:schemeClr val="dk1"/>
              </a:solidFill>
              <a:effectLst/>
              <a:latin typeface="+mn-lt"/>
              <a:ea typeface="+mn-ea"/>
              <a:cs typeface="+mn-cs"/>
            </a:rPr>
            <a:t>,</a:t>
          </a:r>
          <a:r>
            <a:rPr lang="es-CO" sz="1100" b="1" baseline="0">
              <a:solidFill>
                <a:schemeClr val="dk1"/>
              </a:solidFill>
              <a:effectLst/>
              <a:latin typeface="+mn-lt"/>
              <a:ea typeface="+mn-ea"/>
              <a:cs typeface="+mn-cs"/>
            </a:rPr>
            <a:t> se debe diligenciar también el Formulario Uso Subsuelo No. 4.</a:t>
          </a:r>
          <a:endParaRPr lang="en-US"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E505CC2C-C694-489B-BDA5-AD97FB032F5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42</xdr:row>
      <xdr:rowOff>12700</xdr:rowOff>
    </xdr:from>
    <xdr:to>
      <xdr:col>2</xdr:col>
      <xdr:colOff>1257300</xdr:colOff>
      <xdr:row>47</xdr:row>
      <xdr:rowOff>19050</xdr:rowOff>
    </xdr:to>
    <xdr:sp macro="" textlink="" fLocksText="0">
      <xdr:nvSpPr>
        <xdr:cNvPr id="3" name="2 CuadroTexto">
          <a:extLst>
            <a:ext uri="{FF2B5EF4-FFF2-40B4-BE49-F238E27FC236}">
              <a16:creationId xmlns:a16="http://schemas.microsoft.com/office/drawing/2014/main" id="{8EF2FE36-5442-4B63-979E-9E5667FF4139}"/>
            </a:ext>
          </a:extLst>
        </xdr:cNvPr>
        <xdr:cNvSpPr txBox="1"/>
      </xdr:nvSpPr>
      <xdr:spPr>
        <a:xfrm>
          <a:off x="19050" y="7947025"/>
          <a:ext cx="26955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2076450</xdr:colOff>
      <xdr:row>40</xdr:row>
      <xdr:rowOff>171450</xdr:rowOff>
    </xdr:from>
    <xdr:to>
      <xdr:col>5</xdr:col>
      <xdr:colOff>12700</xdr:colOff>
      <xdr:row>47</xdr:row>
      <xdr:rowOff>25400</xdr:rowOff>
    </xdr:to>
    <xdr:sp macro="" textlink="" fLocksText="0">
      <xdr:nvSpPr>
        <xdr:cNvPr id="4" name="3 CuadroTexto">
          <a:extLst>
            <a:ext uri="{FF2B5EF4-FFF2-40B4-BE49-F238E27FC236}">
              <a16:creationId xmlns:a16="http://schemas.microsoft.com/office/drawing/2014/main" id="{DA10148F-1135-4C17-8D15-710217D16421}"/>
            </a:ext>
          </a:extLst>
        </xdr:cNvPr>
        <xdr:cNvSpPr txBox="1"/>
      </xdr:nvSpPr>
      <xdr:spPr>
        <a:xfrm>
          <a:off x="3533775" y="7743825"/>
          <a:ext cx="3270250" cy="1120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49</xdr:row>
      <xdr:rowOff>171450</xdr:rowOff>
    </xdr:from>
    <xdr:to>
      <xdr:col>3</xdr:col>
      <xdr:colOff>0</xdr:colOff>
      <xdr:row>54</xdr:row>
      <xdr:rowOff>133350</xdr:rowOff>
    </xdr:to>
    <xdr:sp macro="" textlink="" fLocksText="0">
      <xdr:nvSpPr>
        <xdr:cNvPr id="5" name="4 CuadroTexto">
          <a:extLst>
            <a:ext uri="{FF2B5EF4-FFF2-40B4-BE49-F238E27FC236}">
              <a16:creationId xmlns:a16="http://schemas.microsoft.com/office/drawing/2014/main" id="{0D97DC72-8079-49E4-AA79-381488D8FCC6}"/>
            </a:ext>
          </a:extLst>
        </xdr:cNvPr>
        <xdr:cNvSpPr txBox="1"/>
      </xdr:nvSpPr>
      <xdr:spPr>
        <a:xfrm>
          <a:off x="2130425" y="9372600"/>
          <a:ext cx="3022600"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2444750</xdr:colOff>
      <xdr:row>34</xdr:row>
      <xdr:rowOff>101600</xdr:rowOff>
    </xdr:from>
    <xdr:to>
      <xdr:col>5</xdr:col>
      <xdr:colOff>0</xdr:colOff>
      <xdr:row>39</xdr:row>
      <xdr:rowOff>47625</xdr:rowOff>
    </xdr:to>
    <xdr:sp macro="" textlink="">
      <xdr:nvSpPr>
        <xdr:cNvPr id="6" name="5 CuadroTexto">
          <a:extLst>
            <a:ext uri="{FF2B5EF4-FFF2-40B4-BE49-F238E27FC236}">
              <a16:creationId xmlns:a16="http://schemas.microsoft.com/office/drawing/2014/main" id="{F23CB4C3-E1A4-4C87-9181-2ADA05008D3D}"/>
            </a:ext>
          </a:extLst>
        </xdr:cNvPr>
        <xdr:cNvSpPr txBox="1"/>
      </xdr:nvSpPr>
      <xdr:spPr>
        <a:xfrm>
          <a:off x="3902075" y="6588125"/>
          <a:ext cx="2889250" cy="8509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CO" sz="1100" b="1">
              <a:solidFill>
                <a:schemeClr val="dk1"/>
              </a:solidFill>
              <a:effectLst/>
              <a:latin typeface="+mn-lt"/>
              <a:ea typeface="+mn-ea"/>
              <a:cs typeface="+mn-cs"/>
            </a:rPr>
            <a:t>Si existe Producción</a:t>
          </a:r>
          <a:r>
            <a:rPr lang="es-CO" sz="1100" b="1" baseline="0">
              <a:solidFill>
                <a:schemeClr val="dk1"/>
              </a:solidFill>
              <a:effectLst/>
              <a:latin typeface="+mn-lt"/>
              <a:ea typeface="+mn-ea"/>
              <a:cs typeface="+mn-cs"/>
            </a:rPr>
            <a:t> durante el Período de Exploración o el Programa de Evaluación</a:t>
          </a:r>
          <a:r>
            <a:rPr lang="es-CO" sz="1100" b="0" baseline="0">
              <a:solidFill>
                <a:schemeClr val="dk1"/>
              </a:solidFill>
              <a:effectLst/>
              <a:latin typeface="+mn-lt"/>
              <a:ea typeface="+mn-ea"/>
              <a:cs typeface="+mn-cs"/>
            </a:rPr>
            <a:t>,</a:t>
          </a:r>
          <a:r>
            <a:rPr lang="es-CO" sz="1100" b="1" baseline="0">
              <a:solidFill>
                <a:schemeClr val="dk1"/>
              </a:solidFill>
              <a:effectLst/>
              <a:latin typeface="+mn-lt"/>
              <a:ea typeface="+mn-ea"/>
              <a:cs typeface="+mn-cs"/>
            </a:rPr>
            <a:t> se debe diligenciar también el Formulario Uso Subsuelo No. 4.</a:t>
          </a:r>
          <a:endParaRPr lang="en-US"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811530</xdr:colOff>
      <xdr:row>1</xdr:row>
      <xdr:rowOff>157480</xdr:rowOff>
    </xdr:to>
    <xdr:pic>
      <xdr:nvPicPr>
        <xdr:cNvPr id="2" name="1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52</xdr:row>
      <xdr:rowOff>12700</xdr:rowOff>
    </xdr:from>
    <xdr:to>
      <xdr:col>2</xdr:col>
      <xdr:colOff>1219200</xdr:colOff>
      <xdr:row>57</xdr:row>
      <xdr:rowOff>19050</xdr:rowOff>
    </xdr:to>
    <xdr:sp macro="" textlink="" fLocksText="0">
      <xdr:nvSpPr>
        <xdr:cNvPr id="3" name="2 CuadroTexto">
          <a:extLst>
            <a:ext uri="{FF2B5EF4-FFF2-40B4-BE49-F238E27FC236}">
              <a16:creationId xmlns:a16="http://schemas.microsoft.com/office/drawing/2014/main" id="{00000000-0008-0000-0400-000003000000}"/>
            </a:ext>
          </a:extLst>
        </xdr:cNvPr>
        <xdr:cNvSpPr txBox="1"/>
      </xdr:nvSpPr>
      <xdr:spPr>
        <a:xfrm>
          <a:off x="19050" y="9474200"/>
          <a:ext cx="24701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2635250</xdr:colOff>
      <xdr:row>52</xdr:row>
      <xdr:rowOff>6350</xdr:rowOff>
    </xdr:from>
    <xdr:to>
      <xdr:col>4</xdr:col>
      <xdr:colOff>1339850</xdr:colOff>
      <xdr:row>58</xdr:row>
      <xdr:rowOff>44450</xdr:rowOff>
    </xdr:to>
    <xdr:sp macro="" textlink="" fLocksText="0">
      <xdr:nvSpPr>
        <xdr:cNvPr id="4" name="3 CuadroTexto">
          <a:extLst>
            <a:ext uri="{FF2B5EF4-FFF2-40B4-BE49-F238E27FC236}">
              <a16:creationId xmlns:a16="http://schemas.microsoft.com/office/drawing/2014/main" id="{00000000-0008-0000-0400-000004000000}"/>
            </a:ext>
          </a:extLst>
        </xdr:cNvPr>
        <xdr:cNvSpPr txBox="1"/>
      </xdr:nvSpPr>
      <xdr:spPr>
        <a:xfrm>
          <a:off x="3905250" y="9467850"/>
          <a:ext cx="28511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1155700</xdr:colOff>
      <xdr:row>59</xdr:row>
      <xdr:rowOff>171450</xdr:rowOff>
    </xdr:from>
    <xdr:to>
      <xdr:col>2</xdr:col>
      <xdr:colOff>3632200</xdr:colOff>
      <xdr:row>64</xdr:row>
      <xdr:rowOff>0</xdr:rowOff>
    </xdr:to>
    <xdr:sp macro="" textlink="" fLocksText="0">
      <xdr:nvSpPr>
        <xdr:cNvPr id="5" name="4 CuadroTexto">
          <a:extLst>
            <a:ext uri="{FF2B5EF4-FFF2-40B4-BE49-F238E27FC236}">
              <a16:creationId xmlns:a16="http://schemas.microsoft.com/office/drawing/2014/main" id="{00000000-0008-0000-0400-000005000000}"/>
            </a:ext>
          </a:extLst>
        </xdr:cNvPr>
        <xdr:cNvSpPr txBox="1"/>
      </xdr:nvSpPr>
      <xdr:spPr>
        <a:xfrm>
          <a:off x="2425700" y="10922000"/>
          <a:ext cx="24765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2482850</xdr:colOff>
      <xdr:row>45</xdr:row>
      <xdr:rowOff>139700</xdr:rowOff>
    </xdr:from>
    <xdr:to>
      <xdr:col>5</xdr:col>
      <xdr:colOff>6350</xdr:colOff>
      <xdr:row>52</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3937000" y="9531350"/>
          <a:ext cx="3155950" cy="11049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lang="es-CO" sz="1000" b="1">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 Producción de Gas Natural</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diligenciar también el Formulario Uso</a:t>
          </a:r>
          <a:r>
            <a:rPr lang="es-CO" sz="1000" b="1" baseline="0">
              <a:latin typeface="Tahoma" panose="020B0604030504040204" pitchFamily="34" charset="0"/>
              <a:ea typeface="Tahoma" panose="020B0604030504040204" pitchFamily="34" charset="0"/>
              <a:cs typeface="Tahoma" panose="020B0604030504040204" pitchFamily="34" charset="0"/>
            </a:rPr>
            <a:t> Subsuelo </a:t>
          </a:r>
          <a:r>
            <a:rPr lang="es-CO" sz="1000" b="1">
              <a:latin typeface="Tahoma" panose="020B0604030504040204" pitchFamily="34" charset="0"/>
              <a:ea typeface="Tahoma" panose="020B0604030504040204" pitchFamily="34" charset="0"/>
              <a:cs typeface="Tahoma" panose="020B0604030504040204" pitchFamily="34" charset="0"/>
            </a:rPr>
            <a:t>No. 5.</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811530</xdr:colOff>
      <xdr:row>1</xdr:row>
      <xdr:rowOff>157480</xdr:rowOff>
    </xdr:to>
    <xdr:pic>
      <xdr:nvPicPr>
        <xdr:cNvPr id="2" name="1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50</xdr:row>
      <xdr:rowOff>12700</xdr:rowOff>
    </xdr:from>
    <xdr:to>
      <xdr:col>2</xdr:col>
      <xdr:colOff>1219200</xdr:colOff>
      <xdr:row>55</xdr:row>
      <xdr:rowOff>19050</xdr:rowOff>
    </xdr:to>
    <xdr:sp macro="" textlink="" fLocksText="0">
      <xdr:nvSpPr>
        <xdr:cNvPr id="3" name="2 CuadroTexto">
          <a:extLst>
            <a:ext uri="{FF2B5EF4-FFF2-40B4-BE49-F238E27FC236}">
              <a16:creationId xmlns:a16="http://schemas.microsoft.com/office/drawing/2014/main" id="{00000000-0008-0000-0500-000003000000}"/>
            </a:ext>
          </a:extLst>
        </xdr:cNvPr>
        <xdr:cNvSpPr txBox="1"/>
      </xdr:nvSpPr>
      <xdr:spPr>
        <a:xfrm>
          <a:off x="19050" y="10547350"/>
          <a:ext cx="2667000"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2635250</xdr:colOff>
      <xdr:row>50</xdr:row>
      <xdr:rowOff>6350</xdr:rowOff>
    </xdr:from>
    <xdr:to>
      <xdr:col>4</xdr:col>
      <xdr:colOff>1339850</xdr:colOff>
      <xdr:row>56</xdr:row>
      <xdr:rowOff>44450</xdr:rowOff>
    </xdr:to>
    <xdr:sp macro="" textlink="" fLocksText="0">
      <xdr:nvSpPr>
        <xdr:cNvPr id="4" name="3 CuadroTexto">
          <a:extLst>
            <a:ext uri="{FF2B5EF4-FFF2-40B4-BE49-F238E27FC236}">
              <a16:creationId xmlns:a16="http://schemas.microsoft.com/office/drawing/2014/main" id="{00000000-0008-0000-0500-000004000000}"/>
            </a:ext>
          </a:extLst>
        </xdr:cNvPr>
        <xdr:cNvSpPr txBox="1"/>
      </xdr:nvSpPr>
      <xdr:spPr>
        <a:xfrm>
          <a:off x="4102100" y="10541000"/>
          <a:ext cx="2695575"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1155700</xdr:colOff>
      <xdr:row>57</xdr:row>
      <xdr:rowOff>171450</xdr:rowOff>
    </xdr:from>
    <xdr:to>
      <xdr:col>2</xdr:col>
      <xdr:colOff>3632200</xdr:colOff>
      <xdr:row>62</xdr:row>
      <xdr:rowOff>0</xdr:rowOff>
    </xdr:to>
    <xdr:sp macro="" textlink="" fLocksText="0">
      <xdr:nvSpPr>
        <xdr:cNvPr id="5" name="4 CuadroTexto">
          <a:extLst>
            <a:ext uri="{FF2B5EF4-FFF2-40B4-BE49-F238E27FC236}">
              <a16:creationId xmlns:a16="http://schemas.microsoft.com/office/drawing/2014/main" id="{00000000-0008-0000-0500-000005000000}"/>
            </a:ext>
          </a:extLst>
        </xdr:cNvPr>
        <xdr:cNvSpPr txBox="1"/>
      </xdr:nvSpPr>
      <xdr:spPr>
        <a:xfrm>
          <a:off x="2622550" y="11972925"/>
          <a:ext cx="247650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2533650</xdr:colOff>
      <xdr:row>43</xdr:row>
      <xdr:rowOff>101600</xdr:rowOff>
    </xdr:from>
    <xdr:to>
      <xdr:col>5</xdr:col>
      <xdr:colOff>31750</xdr:colOff>
      <xdr:row>49</xdr:row>
      <xdr:rowOff>146050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3987800" y="9112250"/>
          <a:ext cx="3098800" cy="11112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 Producción de Hidrocarburos Líquidos se debe diligenciar también el Formulario Uso</a:t>
          </a:r>
          <a:r>
            <a:rPr lang="es-CO" sz="1000" b="1" baseline="0">
              <a:latin typeface="Tahoma" panose="020B0604030504040204" pitchFamily="34" charset="0"/>
              <a:ea typeface="Tahoma" panose="020B0604030504040204" pitchFamily="34" charset="0"/>
              <a:cs typeface="Tahoma" panose="020B0604030504040204" pitchFamily="34" charset="0"/>
            </a:rPr>
            <a:t> Subsuelo </a:t>
          </a:r>
          <a:r>
            <a:rPr lang="es-CO" sz="1000" b="1">
              <a:latin typeface="Tahoma" panose="020B0604030504040204" pitchFamily="34" charset="0"/>
              <a:ea typeface="Tahoma" panose="020B0604030504040204" pitchFamily="34" charset="0"/>
              <a:cs typeface="Tahoma" panose="020B0604030504040204" pitchFamily="34" charset="0"/>
            </a:rPr>
            <a:t>No 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37</xdr:row>
      <xdr:rowOff>12700</xdr:rowOff>
    </xdr:from>
    <xdr:to>
      <xdr:col>2</xdr:col>
      <xdr:colOff>1479550</xdr:colOff>
      <xdr:row>42</xdr:row>
      <xdr:rowOff>19050</xdr:rowOff>
    </xdr:to>
    <xdr:sp macro="" textlink="" fLocksText="0">
      <xdr:nvSpPr>
        <xdr:cNvPr id="3" name="2 CuadroTexto">
          <a:extLst>
            <a:ext uri="{FF2B5EF4-FFF2-40B4-BE49-F238E27FC236}">
              <a16:creationId xmlns:a16="http://schemas.microsoft.com/office/drawing/2014/main" id="{00000000-0008-0000-0600-000003000000}"/>
            </a:ext>
          </a:extLst>
        </xdr:cNvPr>
        <xdr:cNvSpPr txBox="1"/>
      </xdr:nvSpPr>
      <xdr:spPr>
        <a:xfrm>
          <a:off x="19050" y="8534400"/>
          <a:ext cx="29400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2374900</xdr:colOff>
      <xdr:row>36</xdr:row>
      <xdr:rowOff>171450</xdr:rowOff>
    </xdr:from>
    <xdr:to>
      <xdr:col>5</xdr:col>
      <xdr:colOff>12700</xdr:colOff>
      <xdr:row>43</xdr:row>
      <xdr:rowOff>35560</xdr:rowOff>
    </xdr:to>
    <xdr:sp macro="" textlink="" fLocksText="0">
      <xdr:nvSpPr>
        <xdr:cNvPr id="4" name="3 CuadroTexto">
          <a:extLst>
            <a:ext uri="{FF2B5EF4-FFF2-40B4-BE49-F238E27FC236}">
              <a16:creationId xmlns:a16="http://schemas.microsoft.com/office/drawing/2014/main" id="{00000000-0008-0000-0600-000004000000}"/>
            </a:ext>
          </a:extLst>
        </xdr:cNvPr>
        <xdr:cNvSpPr txBox="1"/>
      </xdr:nvSpPr>
      <xdr:spPr>
        <a:xfrm>
          <a:off x="3853180" y="8507730"/>
          <a:ext cx="3103880"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44</xdr:row>
      <xdr:rowOff>171450</xdr:rowOff>
    </xdr:from>
    <xdr:to>
      <xdr:col>2</xdr:col>
      <xdr:colOff>3505200</xdr:colOff>
      <xdr:row>49</xdr:row>
      <xdr:rowOff>0</xdr:rowOff>
    </xdr:to>
    <xdr:sp macro="" textlink="" fLocksText="0">
      <xdr:nvSpPr>
        <xdr:cNvPr id="5" name="4 CuadroTexto">
          <a:extLst>
            <a:ext uri="{FF2B5EF4-FFF2-40B4-BE49-F238E27FC236}">
              <a16:creationId xmlns:a16="http://schemas.microsoft.com/office/drawing/2014/main" id="{00000000-0008-0000-0600-000005000000}"/>
            </a:ext>
          </a:extLst>
        </xdr:cNvPr>
        <xdr:cNvSpPr txBox="1"/>
      </xdr:nvSpPr>
      <xdr:spPr>
        <a:xfrm>
          <a:off x="2152650" y="9982200"/>
          <a:ext cx="28321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2705100</xdr:colOff>
      <xdr:row>31</xdr:row>
      <xdr:rowOff>19050</xdr:rowOff>
    </xdr:from>
    <xdr:to>
      <xdr:col>5</xdr:col>
      <xdr:colOff>6350</xdr:colOff>
      <xdr:row>34</xdr:row>
      <xdr:rowOff>38100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4184650" y="7372350"/>
          <a:ext cx="2774950" cy="5715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 existe Producción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durante el Período de Exploración</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se debe diligenciar también el Formulario Aportes No. 2.</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39</xdr:row>
      <xdr:rowOff>12700</xdr:rowOff>
    </xdr:from>
    <xdr:to>
      <xdr:col>2</xdr:col>
      <xdr:colOff>1746250</xdr:colOff>
      <xdr:row>44</xdr:row>
      <xdr:rowOff>19050</xdr:rowOff>
    </xdr:to>
    <xdr:sp macro="" textlink="" fLocksText="0">
      <xdr:nvSpPr>
        <xdr:cNvPr id="3" name="2 CuadroTexto">
          <a:extLst>
            <a:ext uri="{FF2B5EF4-FFF2-40B4-BE49-F238E27FC236}">
              <a16:creationId xmlns:a16="http://schemas.microsoft.com/office/drawing/2014/main" id="{00000000-0008-0000-0700-000003000000}"/>
            </a:ext>
          </a:extLst>
        </xdr:cNvPr>
        <xdr:cNvSpPr txBox="1"/>
      </xdr:nvSpPr>
      <xdr:spPr>
        <a:xfrm>
          <a:off x="19050" y="7435850"/>
          <a:ext cx="29019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2730500</xdr:colOff>
      <xdr:row>38</xdr:row>
      <xdr:rowOff>177800</xdr:rowOff>
    </xdr:from>
    <xdr:to>
      <xdr:col>4</xdr:col>
      <xdr:colOff>1333500</xdr:colOff>
      <xdr:row>45</xdr:row>
      <xdr:rowOff>31750</xdr:rowOff>
    </xdr:to>
    <xdr:sp macro="" textlink="" fLocksText="0">
      <xdr:nvSpPr>
        <xdr:cNvPr id="4" name="3 CuadroTexto">
          <a:extLst>
            <a:ext uri="{FF2B5EF4-FFF2-40B4-BE49-F238E27FC236}">
              <a16:creationId xmlns:a16="http://schemas.microsoft.com/office/drawing/2014/main" id="{00000000-0008-0000-0700-000004000000}"/>
            </a:ext>
          </a:extLst>
        </xdr:cNvPr>
        <xdr:cNvSpPr txBox="1"/>
      </xdr:nvSpPr>
      <xdr:spPr>
        <a:xfrm>
          <a:off x="4191000" y="8756650"/>
          <a:ext cx="2641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1130300</xdr:colOff>
      <xdr:row>46</xdr:row>
      <xdr:rowOff>171450</xdr:rowOff>
    </xdr:from>
    <xdr:to>
      <xdr:col>2</xdr:col>
      <xdr:colOff>3632200</xdr:colOff>
      <xdr:row>51</xdr:row>
      <xdr:rowOff>0</xdr:rowOff>
    </xdr:to>
    <xdr:sp macro="" textlink="" fLocksText="0">
      <xdr:nvSpPr>
        <xdr:cNvPr id="5" name="4 CuadroTexto">
          <a:extLst>
            <a:ext uri="{FF2B5EF4-FFF2-40B4-BE49-F238E27FC236}">
              <a16:creationId xmlns:a16="http://schemas.microsoft.com/office/drawing/2014/main" id="{00000000-0008-0000-0700-000005000000}"/>
            </a:ext>
          </a:extLst>
        </xdr:cNvPr>
        <xdr:cNvSpPr txBox="1"/>
      </xdr:nvSpPr>
      <xdr:spPr>
        <a:xfrm>
          <a:off x="2305050" y="8883650"/>
          <a:ext cx="25019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54</xdr:row>
      <xdr:rowOff>12700</xdr:rowOff>
    </xdr:from>
    <xdr:to>
      <xdr:col>2</xdr:col>
      <xdr:colOff>1352550</xdr:colOff>
      <xdr:row>59</xdr:row>
      <xdr:rowOff>19050</xdr:rowOff>
    </xdr:to>
    <xdr:sp macro="" textlink="" fLocksText="0">
      <xdr:nvSpPr>
        <xdr:cNvPr id="3" name="2 CuadroTexto">
          <a:extLst>
            <a:ext uri="{FF2B5EF4-FFF2-40B4-BE49-F238E27FC236}">
              <a16:creationId xmlns:a16="http://schemas.microsoft.com/office/drawing/2014/main" id="{00000000-0008-0000-0800-000003000000}"/>
            </a:ext>
          </a:extLst>
        </xdr:cNvPr>
        <xdr:cNvSpPr txBox="1"/>
      </xdr:nvSpPr>
      <xdr:spPr>
        <a:xfrm>
          <a:off x="19050" y="12420600"/>
          <a:ext cx="28130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3352800</xdr:colOff>
      <xdr:row>54</xdr:row>
      <xdr:rowOff>12700</xdr:rowOff>
    </xdr:from>
    <xdr:to>
      <xdr:col>5</xdr:col>
      <xdr:colOff>0</xdr:colOff>
      <xdr:row>61</xdr:row>
      <xdr:rowOff>50800</xdr:rowOff>
    </xdr:to>
    <xdr:sp macro="" textlink="" fLocksText="0">
      <xdr:nvSpPr>
        <xdr:cNvPr id="4" name="3 CuadroTexto">
          <a:extLst>
            <a:ext uri="{FF2B5EF4-FFF2-40B4-BE49-F238E27FC236}">
              <a16:creationId xmlns:a16="http://schemas.microsoft.com/office/drawing/2014/main" id="{00000000-0008-0000-0800-000004000000}"/>
            </a:ext>
          </a:extLst>
        </xdr:cNvPr>
        <xdr:cNvSpPr txBox="1"/>
      </xdr:nvSpPr>
      <xdr:spPr>
        <a:xfrm>
          <a:off x="4832350" y="10388600"/>
          <a:ext cx="2863850" cy="1327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939800</xdr:colOff>
      <xdr:row>61</xdr:row>
      <xdr:rowOff>120650</xdr:rowOff>
    </xdr:from>
    <xdr:to>
      <xdr:col>2</xdr:col>
      <xdr:colOff>3594100</xdr:colOff>
      <xdr:row>65</xdr:row>
      <xdr:rowOff>146050</xdr:rowOff>
    </xdr:to>
    <xdr:sp macro="" textlink="" fLocksText="0">
      <xdr:nvSpPr>
        <xdr:cNvPr id="5" name="4 CuadroTexto">
          <a:extLst>
            <a:ext uri="{FF2B5EF4-FFF2-40B4-BE49-F238E27FC236}">
              <a16:creationId xmlns:a16="http://schemas.microsoft.com/office/drawing/2014/main" id="{00000000-0008-0000-0800-000005000000}"/>
            </a:ext>
          </a:extLst>
        </xdr:cNvPr>
        <xdr:cNvSpPr txBox="1"/>
      </xdr:nvSpPr>
      <xdr:spPr>
        <a:xfrm>
          <a:off x="2419350" y="12192000"/>
          <a:ext cx="265430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2667000</xdr:colOff>
      <xdr:row>48</xdr:row>
      <xdr:rowOff>88900</xdr:rowOff>
    </xdr:from>
    <xdr:to>
      <xdr:col>5</xdr:col>
      <xdr:colOff>0</xdr:colOff>
      <xdr:row>53</xdr:row>
      <xdr:rowOff>88900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4146550" y="10217150"/>
          <a:ext cx="3911600" cy="9207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adicionalmente, existe Producción de Gas Natural</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diligenciar también el Formulario Participación Producción</a:t>
          </a:r>
          <a:r>
            <a:rPr lang="es-CO" sz="1000" b="1" baseline="0">
              <a:latin typeface="Tahoma" panose="020B0604030504040204" pitchFamily="34" charset="0"/>
              <a:ea typeface="Tahoma" panose="020B0604030504040204" pitchFamily="34" charset="0"/>
              <a:cs typeface="Tahoma" panose="020B0604030504040204" pitchFamily="34" charset="0"/>
            </a:rPr>
            <a:t> No. </a:t>
          </a:r>
          <a:r>
            <a:rPr lang="es-CO" sz="1000" b="1">
              <a:latin typeface="Tahoma" panose="020B0604030504040204" pitchFamily="34" charset="0"/>
              <a:ea typeface="Tahoma" panose="020B0604030504040204" pitchFamily="34" charset="0"/>
              <a:cs typeface="Tahoma" panose="020B0604030504040204" pitchFamily="34" charset="0"/>
            </a:rPr>
            <a:t>2.</a:t>
          </a:r>
        </a:p>
      </xdr:txBody>
    </xdr:sp>
    <xdr:clientData/>
  </xdr:twoCellAnchor>
</xdr:wsDr>
</file>

<file path=xl/persons/person.xml><?xml version="1.0" encoding="utf-8"?>
<personList xmlns="http://schemas.microsoft.com/office/spreadsheetml/2018/threadedcomments" xmlns:x="http://schemas.openxmlformats.org/spreadsheetml/2006/main">
  <person displayName="Camilo Andres Jimenez Martinez" id="{97604DC6-B97A-469A-AFDE-CBFF1B92F6A5}" userId="S::camilo.jimenez@anh.gov.co::97786a45-b116-45f8-9c0d-3bbc0106480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1" dT="2021-04-21T23:31:09.93" personId="{97604DC6-B97A-469A-AFDE-CBFF1B92F6A5}" id="{602BF4EF-D8A2-4EE6-97AF-F4DD821D05E9}">
    <text>Se deben incluir los permisos de quema?</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C5E5D-5B07-4EA5-91F5-62AA68F3290F}">
  <dimension ref="A1:B15"/>
  <sheetViews>
    <sheetView workbookViewId="0">
      <selection activeCell="A2" sqref="A2"/>
    </sheetView>
  </sheetViews>
  <sheetFormatPr baseColWidth="10" defaultColWidth="11" defaultRowHeight="14.25" x14ac:dyDescent="0.2"/>
  <cols>
    <col min="1" max="1" width="39.875" bestFit="1" customWidth="1"/>
  </cols>
  <sheetData>
    <row r="1" spans="1:2" x14ac:dyDescent="0.2">
      <c r="A1" s="175" t="s">
        <v>0</v>
      </c>
      <c r="B1" t="s">
        <v>1</v>
      </c>
    </row>
    <row r="2" spans="1:2" x14ac:dyDescent="0.2">
      <c r="A2" s="176" t="s">
        <v>2</v>
      </c>
    </row>
    <row r="3" spans="1:2" x14ac:dyDescent="0.2">
      <c r="A3" s="176" t="s">
        <v>3</v>
      </c>
    </row>
    <row r="4" spans="1:2" x14ac:dyDescent="0.2">
      <c r="A4" s="176" t="s">
        <v>4</v>
      </c>
    </row>
    <row r="5" spans="1:2" x14ac:dyDescent="0.2">
      <c r="A5" s="176" t="s">
        <v>5</v>
      </c>
    </row>
    <row r="6" spans="1:2" x14ac:dyDescent="0.2">
      <c r="A6" s="176" t="s">
        <v>6</v>
      </c>
    </row>
    <row r="7" spans="1:2" x14ac:dyDescent="0.2">
      <c r="A7" s="176" t="s">
        <v>746</v>
      </c>
    </row>
    <row r="8" spans="1:2" x14ac:dyDescent="0.2">
      <c r="A8" s="176" t="s">
        <v>7</v>
      </c>
    </row>
    <row r="9" spans="1:2" x14ac:dyDescent="0.2">
      <c r="A9" s="176" t="s">
        <v>8</v>
      </c>
    </row>
    <row r="10" spans="1:2" x14ac:dyDescent="0.2">
      <c r="A10" s="176" t="s">
        <v>9</v>
      </c>
    </row>
    <row r="11" spans="1:2" x14ac:dyDescent="0.2">
      <c r="A11" s="176" t="s">
        <v>10</v>
      </c>
    </row>
    <row r="12" spans="1:2" x14ac:dyDescent="0.2">
      <c r="A12" s="176" t="s">
        <v>11</v>
      </c>
    </row>
    <row r="13" spans="1:2" x14ac:dyDescent="0.2">
      <c r="A13" s="176" t="s">
        <v>12</v>
      </c>
    </row>
    <row r="14" spans="1:2" x14ac:dyDescent="0.2">
      <c r="A14" s="176" t="s">
        <v>13</v>
      </c>
    </row>
    <row r="15" spans="1:2" x14ac:dyDescent="0.2">
      <c r="A15" s="176" t="s">
        <v>14</v>
      </c>
    </row>
  </sheetData>
  <hyperlinks>
    <hyperlink ref="A2" location="'TEA - US'!A1" display="Formulario Uso Subsuelo No. 1" xr:uid="{5F53D901-DCE7-4266-B53C-F84992CDDCD5}"/>
    <hyperlink ref="A3" location="'E&amp;P-YRG-E-US'!A1" display="Formulario Uso Subsuelo No. 2" xr:uid="{C28E8A86-2B9F-4C13-A3DC-6CDD29EA3ECD}"/>
    <hyperlink ref="A4" location="'E&amp;P-YT-E-US'!A1" display="Formulario Uso Subsuelo No. 3" xr:uid="{CEE29B77-6B84-40C2-971D-D5A6D917E3DC}"/>
    <hyperlink ref="A5" location="'E&amp;P-ronda 2021'!A1" display="Formulario Uso Subsuelo No. 4 " xr:uid="{D8EB9B80-643C-4905-85F7-22DD170AC32F}"/>
    <hyperlink ref="A6" location="'E&amp;P-P-HL-US'!A1" display="Formulario Uso Subsuelo No. 5" xr:uid="{E0CC3F66-6444-4265-84A7-F47AFAF1CDD8}"/>
    <hyperlink ref="A8" location="'E&amp;P-E-FTT'!A1" display="Formulario Aportes No. 1" xr:uid="{E7B804C0-011A-4C0B-84F1-2257D8DBB98A}"/>
    <hyperlink ref="A9" location="'E&amp;P-P-FTT'!A1" display="Formulario Aportes No. 2" xr:uid="{AC22E960-8BAC-4339-AD15-5E7435B36414}"/>
    <hyperlink ref="A10" location="'E&amp;P-P-HL-PP%'!A1" display="Formulario Participación Producción No. 1" xr:uid="{8268660B-7E53-4520-B9D3-11268B8BB4F3}"/>
    <hyperlink ref="A11" location="'E&amp;P-P-GN-PP%'!A1" display="Formulario Participación Producción No. 2" xr:uid="{059BB62F-8EFA-46B4-8FCC-62E76DCC2025}"/>
    <hyperlink ref="A12" location="'E&amp;P-YCont. o CA&lt;300m-HL-PA'!A1" display="Formulario Precios Altos No. 1" xr:uid="{EAC13E3A-AF77-4ADB-A1E4-16576338F2DA}"/>
    <hyperlink ref="A13" location="'E&amp;P-YCA-HL-PA'!A1" display="Formulario Precios Altos No. 2" xr:uid="{0AC0A424-E5D4-477C-9A5B-C8FFF08962C9}"/>
    <hyperlink ref="A14" location="'E&amp;P-GNE-PA'!A1" display="Formulario Precios Altos No. 3" xr:uid="{03E9125D-9E6F-4ECB-9488-2100F6DD60DE}"/>
    <hyperlink ref="A15" location="'Recibo de pago'!A1" display="Recibo oficial de pago de Derechos Económicos" xr:uid="{3DDC8A3C-273C-4A8F-A3B3-3996A17A65E3}"/>
    <hyperlink ref="A7" location="'E&amp;P-P-GN-US'!A1" display="Formulario Uso Subsuelo No. 6" xr:uid="{F18E1ABD-23D4-4E04-985C-108B101DCB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89"/>
  <sheetViews>
    <sheetView zoomScale="120" zoomScaleNormal="120" zoomScalePageLayoutView="150" workbookViewId="0">
      <selection activeCell="I9" sqref="I9"/>
    </sheetView>
  </sheetViews>
  <sheetFormatPr baseColWidth="10" defaultColWidth="11" defaultRowHeight="14.25" x14ac:dyDescent="0.2"/>
  <cols>
    <col min="1" max="1" width="4" customWidth="1"/>
    <col min="2" max="2" width="15.375" customWidth="1"/>
    <col min="3" max="3" width="64.375" customWidth="1"/>
    <col min="4" max="4" width="3.875" customWidth="1"/>
    <col min="5" max="5" width="18" customWidth="1"/>
    <col min="6" max="6" width="10.875" customWidth="1"/>
    <col min="7" max="7" width="18.5" hidden="1" customWidth="1"/>
    <col min="8" max="8" width="12.875" hidden="1" customWidth="1"/>
  </cols>
  <sheetData>
    <row r="3" spans="1:8" ht="18" x14ac:dyDescent="0.25">
      <c r="A3" s="198" t="s">
        <v>751</v>
      </c>
      <c r="B3" s="198"/>
      <c r="C3" s="198"/>
      <c r="D3" s="198"/>
      <c r="E3" s="198"/>
      <c r="F3" s="5"/>
      <c r="G3" s="5"/>
      <c r="H3" s="5"/>
    </row>
    <row r="4" spans="1:8" ht="18" x14ac:dyDescent="0.25">
      <c r="A4" s="156"/>
      <c r="B4" s="156"/>
      <c r="C4" s="156" t="s">
        <v>9</v>
      </c>
      <c r="D4" s="156"/>
      <c r="E4" s="156"/>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5" customHeight="1" x14ac:dyDescent="0.25">
      <c r="A7" s="197" t="s">
        <v>42</v>
      </c>
      <c r="B7" s="197"/>
      <c r="C7" s="197"/>
      <c r="D7" s="197"/>
      <c r="E7" s="197"/>
      <c r="F7" s="5"/>
      <c r="G7" s="5"/>
      <c r="H7" s="5"/>
    </row>
    <row r="8" spans="1:8" ht="15" customHeight="1" x14ac:dyDescent="0.25">
      <c r="A8" s="197" t="s">
        <v>57</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104</v>
      </c>
      <c r="B10" s="204"/>
      <c r="C10" s="204"/>
      <c r="D10" s="204"/>
      <c r="E10" s="204"/>
      <c r="F10" s="5"/>
      <c r="G10" s="5"/>
      <c r="H10" s="5"/>
    </row>
    <row r="11" spans="1:8" ht="11.25" customHeight="1" x14ac:dyDescent="0.2">
      <c r="A11" s="36"/>
      <c r="B11" s="36"/>
      <c r="C11" s="36"/>
      <c r="D11" s="36"/>
      <c r="E11" s="36"/>
    </row>
    <row r="12" spans="1:8" ht="15" customHeight="1" x14ac:dyDescent="0.2">
      <c r="A12" s="204" t="s">
        <v>105</v>
      </c>
      <c r="B12" s="204"/>
      <c r="C12" s="204"/>
      <c r="D12" s="204"/>
      <c r="E12" s="204"/>
    </row>
    <row r="13" spans="1:8" ht="15" x14ac:dyDescent="0.2">
      <c r="A13" s="156"/>
      <c r="B13" s="156"/>
      <c r="C13" s="156"/>
      <c r="D13" s="156"/>
      <c r="E13" s="156"/>
    </row>
    <row r="14" spans="1:8" x14ac:dyDescent="0.2">
      <c r="A14" s="224" t="s">
        <v>50</v>
      </c>
      <c r="B14" s="225"/>
      <c r="C14" s="226"/>
      <c r="D14" s="227"/>
      <c r="E14" s="228"/>
      <c r="G14" s="229" t="s">
        <v>106</v>
      </c>
      <c r="H14" s="231" t="s">
        <v>107</v>
      </c>
    </row>
    <row r="15" spans="1:8" x14ac:dyDescent="0.2">
      <c r="A15" s="59" t="s">
        <v>19</v>
      </c>
      <c r="B15" s="59"/>
      <c r="C15" s="59"/>
      <c r="D15" s="7"/>
      <c r="E15" s="40"/>
      <c r="G15" s="230"/>
      <c r="H15" s="232"/>
    </row>
    <row r="16" spans="1:8" x14ac:dyDescent="0.2">
      <c r="A16" s="59" t="s">
        <v>52</v>
      </c>
      <c r="B16" s="59"/>
      <c r="C16" s="59"/>
      <c r="D16" s="7"/>
      <c r="E16" s="52"/>
      <c r="G16" s="159" t="s">
        <v>108</v>
      </c>
      <c r="H16" s="233"/>
    </row>
    <row r="17" spans="1:8" x14ac:dyDescent="0.2">
      <c r="A17" s="59" t="s">
        <v>62</v>
      </c>
      <c r="B17" s="59"/>
      <c r="C17" s="59"/>
      <c r="D17" s="7"/>
      <c r="E17" s="39"/>
      <c r="G17" s="91">
        <v>0</v>
      </c>
      <c r="H17" s="17">
        <v>0.77</v>
      </c>
    </row>
    <row r="18" spans="1:8" x14ac:dyDescent="0.2">
      <c r="A18" s="59" t="s">
        <v>63</v>
      </c>
      <c r="B18" s="59"/>
      <c r="C18" s="59"/>
      <c r="D18" s="7"/>
      <c r="E18" s="39"/>
      <c r="G18" s="91">
        <v>30</v>
      </c>
      <c r="H18" s="17">
        <v>0.84</v>
      </c>
    </row>
    <row r="19" spans="1:8" x14ac:dyDescent="0.2">
      <c r="A19" s="60" t="s">
        <v>109</v>
      </c>
      <c r="B19" s="59"/>
      <c r="C19" s="59" t="s">
        <v>110</v>
      </c>
      <c r="D19" s="7"/>
      <c r="E19" s="167"/>
      <c r="G19" s="91">
        <v>35</v>
      </c>
      <c r="H19" s="17">
        <v>0.89</v>
      </c>
    </row>
    <row r="20" spans="1:8" x14ac:dyDescent="0.2">
      <c r="A20" s="59"/>
      <c r="B20" s="59"/>
      <c r="C20" s="59" t="s">
        <v>65</v>
      </c>
      <c r="D20" s="7"/>
      <c r="E20" s="165"/>
      <c r="G20" s="91"/>
      <c r="H20" s="17"/>
    </row>
    <row r="21" spans="1:8" x14ac:dyDescent="0.2">
      <c r="A21" s="59" t="s">
        <v>66</v>
      </c>
      <c r="B21" s="59"/>
      <c r="C21" s="59"/>
      <c r="D21" s="12" t="s">
        <v>23</v>
      </c>
      <c r="E21" s="42"/>
      <c r="G21" s="91">
        <v>45</v>
      </c>
      <c r="H21" s="18">
        <v>1</v>
      </c>
    </row>
    <row r="22" spans="1:8" x14ac:dyDescent="0.2">
      <c r="A22" s="59" t="s">
        <v>67</v>
      </c>
      <c r="B22" s="59"/>
      <c r="C22" s="59"/>
      <c r="D22" s="12" t="s">
        <v>29</v>
      </c>
      <c r="E22" s="43"/>
      <c r="G22" s="91">
        <v>50</v>
      </c>
      <c r="H22" s="18">
        <v>1</v>
      </c>
    </row>
    <row r="23" spans="1:8" x14ac:dyDescent="0.2">
      <c r="A23" s="60" t="s">
        <v>111</v>
      </c>
      <c r="B23" s="59"/>
      <c r="C23" s="59"/>
      <c r="D23" s="12"/>
      <c r="E23" s="44">
        <f>E21*E22</f>
        <v>0</v>
      </c>
      <c r="G23" s="91">
        <v>55</v>
      </c>
      <c r="H23" s="17">
        <v>1.01</v>
      </c>
    </row>
    <row r="24" spans="1:8" x14ac:dyDescent="0.2">
      <c r="A24" s="60" t="s">
        <v>112</v>
      </c>
      <c r="B24" s="59"/>
      <c r="C24" s="59"/>
      <c r="D24" s="12"/>
      <c r="E24" s="44">
        <f>+E21-E23</f>
        <v>0</v>
      </c>
      <c r="G24" s="91">
        <v>60</v>
      </c>
      <c r="H24" s="17">
        <v>1.01</v>
      </c>
    </row>
    <row r="25" spans="1:8" x14ac:dyDescent="0.2">
      <c r="A25" s="59" t="s">
        <v>113</v>
      </c>
      <c r="B25" s="59"/>
      <c r="C25" s="59"/>
      <c r="D25" s="12" t="s">
        <v>31</v>
      </c>
      <c r="E25" s="45"/>
      <c r="G25" s="91">
        <v>65</v>
      </c>
      <c r="H25" s="17">
        <v>1.02</v>
      </c>
    </row>
    <row r="26" spans="1:8" x14ac:dyDescent="0.2">
      <c r="A26" s="60" t="s">
        <v>114</v>
      </c>
      <c r="B26" s="59"/>
      <c r="C26" s="59"/>
      <c r="D26" s="12" t="s">
        <v>72</v>
      </c>
      <c r="E26" s="49"/>
      <c r="G26" s="91">
        <v>70</v>
      </c>
      <c r="H26" s="17">
        <v>1.03</v>
      </c>
    </row>
    <row r="27" spans="1:8" x14ac:dyDescent="0.2">
      <c r="A27" s="60" t="s">
        <v>115</v>
      </c>
      <c r="B27" s="59"/>
      <c r="C27" s="59"/>
      <c r="D27" s="12"/>
      <c r="E27" s="135">
        <f>VLOOKUP(E26,G17:H32,2)</f>
        <v>0.77</v>
      </c>
      <c r="G27" s="91">
        <v>75</v>
      </c>
      <c r="H27" s="17">
        <v>1.06</v>
      </c>
    </row>
    <row r="28" spans="1:8" x14ac:dyDescent="0.2">
      <c r="A28" s="60" t="s">
        <v>71</v>
      </c>
      <c r="B28" s="59"/>
      <c r="C28" s="59"/>
      <c r="D28" s="12" t="s">
        <v>116</v>
      </c>
      <c r="E28" s="39"/>
      <c r="G28" s="91">
        <v>80</v>
      </c>
      <c r="H28" s="17">
        <v>1.08</v>
      </c>
    </row>
    <row r="29" spans="1:8" x14ac:dyDescent="0.2">
      <c r="A29" s="60" t="s">
        <v>73</v>
      </c>
      <c r="B29" s="59"/>
      <c r="C29" s="59"/>
      <c r="D29" s="12" t="s">
        <v>116</v>
      </c>
      <c r="E29" s="39"/>
      <c r="G29" s="91">
        <v>85</v>
      </c>
      <c r="H29" s="18">
        <v>1.1000000000000001</v>
      </c>
    </row>
    <row r="30" spans="1:8" x14ac:dyDescent="0.2">
      <c r="A30" s="59" t="s">
        <v>28</v>
      </c>
      <c r="B30" s="59"/>
      <c r="C30" s="59"/>
      <c r="D30" s="12" t="s">
        <v>116</v>
      </c>
      <c r="E30" s="39"/>
      <c r="G30" s="91">
        <v>90</v>
      </c>
      <c r="H30" s="17">
        <v>1.1200000000000001</v>
      </c>
    </row>
    <row r="31" spans="1:8" x14ac:dyDescent="0.2">
      <c r="A31" s="59" t="s">
        <v>117</v>
      </c>
      <c r="B31" s="59"/>
      <c r="C31" s="59"/>
      <c r="D31" s="12" t="s">
        <v>116</v>
      </c>
      <c r="E31" s="39"/>
      <c r="G31" s="91">
        <v>95</v>
      </c>
      <c r="H31" s="17">
        <v>1.1399999999999999</v>
      </c>
    </row>
    <row r="32" spans="1:8" x14ac:dyDescent="0.2">
      <c r="A32" s="60" t="s">
        <v>74</v>
      </c>
      <c r="B32" s="59"/>
      <c r="C32" s="59"/>
      <c r="D32" s="12"/>
      <c r="E32" s="46" t="b">
        <f>IF(E28="no",0,IF(E29="no",IF(E30="si","ERROR",0.05),IF(E29="si",IF(E31="si",0.05,IF(E30="si",0.05,0.1)))))</f>
        <v>0</v>
      </c>
      <c r="G32" s="91">
        <v>100</v>
      </c>
      <c r="H32" s="17">
        <v>1.1599999999999999</v>
      </c>
    </row>
    <row r="33" spans="1:7" ht="14.25" customHeight="1" x14ac:dyDescent="0.2">
      <c r="A33" s="62" t="s">
        <v>118</v>
      </c>
      <c r="B33" s="61"/>
      <c r="C33" s="59"/>
      <c r="D33" s="12"/>
      <c r="E33" s="50">
        <f>ROUND(E24*(E25+E32)*E27,0)</f>
        <v>0</v>
      </c>
    </row>
    <row r="34" spans="1:7" x14ac:dyDescent="0.2">
      <c r="A34" s="60" t="s">
        <v>119</v>
      </c>
      <c r="B34" s="61"/>
      <c r="C34" s="59"/>
      <c r="D34" s="12" t="s">
        <v>116</v>
      </c>
      <c r="E34" s="39"/>
    </row>
    <row r="35" spans="1:7" x14ac:dyDescent="0.2">
      <c r="A35" s="60" t="s">
        <v>120</v>
      </c>
      <c r="B35" s="59"/>
      <c r="C35" s="59"/>
      <c r="D35" s="12" t="s">
        <v>121</v>
      </c>
      <c r="E35" s="42"/>
    </row>
    <row r="36" spans="1:7" x14ac:dyDescent="0.2">
      <c r="A36" s="60" t="s">
        <v>122</v>
      </c>
      <c r="B36" s="59"/>
      <c r="C36" s="59"/>
      <c r="D36" s="12" t="s">
        <v>123</v>
      </c>
      <c r="E36" s="49"/>
    </row>
    <row r="37" spans="1:7" x14ac:dyDescent="0.2">
      <c r="A37" s="60" t="s">
        <v>124</v>
      </c>
      <c r="B37" s="59"/>
      <c r="C37" s="59"/>
      <c r="D37" s="12" t="s">
        <v>125</v>
      </c>
      <c r="E37" s="49"/>
    </row>
    <row r="38" spans="1:7" x14ac:dyDescent="0.2">
      <c r="A38" s="60" t="s">
        <v>126</v>
      </c>
      <c r="B38" s="59"/>
      <c r="C38" s="59"/>
      <c r="D38" s="12" t="s">
        <v>127</v>
      </c>
      <c r="E38" s="49"/>
    </row>
    <row r="39" spans="1:7" ht="15" customHeight="1" x14ac:dyDescent="0.2">
      <c r="A39" s="60" t="s">
        <v>128</v>
      </c>
      <c r="B39" s="59"/>
      <c r="C39" s="59"/>
      <c r="D39" s="12"/>
      <c r="E39" s="78">
        <f>IF(E36&gt;E37,E36-E38,E37-E38)</f>
        <v>0</v>
      </c>
    </row>
    <row r="40" spans="1:7" ht="17.45" customHeight="1" x14ac:dyDescent="0.2">
      <c r="A40" s="222" t="s">
        <v>129</v>
      </c>
      <c r="B40" s="223"/>
      <c r="C40" s="223"/>
      <c r="D40" s="12" t="s">
        <v>130</v>
      </c>
      <c r="E40" s="77"/>
    </row>
    <row r="41" spans="1:7" x14ac:dyDescent="0.2">
      <c r="A41" s="60" t="s">
        <v>131</v>
      </c>
      <c r="B41" s="61"/>
      <c r="C41" s="59"/>
      <c r="D41" s="12" t="s">
        <v>132</v>
      </c>
      <c r="E41" s="39"/>
    </row>
    <row r="42" spans="1:7" x14ac:dyDescent="0.2">
      <c r="A42" s="60" t="s">
        <v>133</v>
      </c>
      <c r="B42" s="61"/>
      <c r="C42" s="59"/>
      <c r="D42" s="12" t="s">
        <v>132</v>
      </c>
      <c r="E42" s="52"/>
    </row>
    <row r="43" spans="1:7" x14ac:dyDescent="0.2">
      <c r="A43" s="60" t="s">
        <v>134</v>
      </c>
      <c r="B43" s="61"/>
      <c r="C43" s="59"/>
      <c r="D43" s="12" t="s">
        <v>132</v>
      </c>
      <c r="E43" s="42"/>
    </row>
    <row r="44" spans="1:7" x14ac:dyDescent="0.2">
      <c r="A44" s="60" t="s">
        <v>135</v>
      </c>
      <c r="B44" s="61"/>
      <c r="C44" s="59"/>
      <c r="D44" s="12" t="s">
        <v>132</v>
      </c>
      <c r="E44" s="39"/>
    </row>
    <row r="45" spans="1:7" x14ac:dyDescent="0.2">
      <c r="A45" s="60" t="s">
        <v>136</v>
      </c>
      <c r="B45" s="61"/>
      <c r="C45" s="59"/>
      <c r="D45" s="12"/>
      <c r="E45" s="33">
        <f>IF(E34="no",0,E33-E43)</f>
        <v>0</v>
      </c>
    </row>
    <row r="46" spans="1:7" ht="14.25" customHeight="1" x14ac:dyDescent="0.2">
      <c r="A46" s="62" t="s">
        <v>137</v>
      </c>
      <c r="B46" s="61"/>
      <c r="C46" s="59"/>
      <c r="D46" s="12"/>
      <c r="E46" s="48" t="str">
        <f>IF(E34="NO",IF(E39&gt;0,ROUND((E33+E35)*E39,2),ROUND((E33+E35)*E40,2)),"N.A.")</f>
        <v>N.A.</v>
      </c>
      <c r="G46" s="15"/>
    </row>
    <row r="47" spans="1:7" x14ac:dyDescent="0.2">
      <c r="A47" s="60" t="s">
        <v>138</v>
      </c>
      <c r="B47" s="59"/>
      <c r="C47" s="59"/>
      <c r="D47" s="54"/>
      <c r="E47" s="166"/>
    </row>
    <row r="48" spans="1:7" x14ac:dyDescent="0.2">
      <c r="A48" s="1"/>
      <c r="B48" s="1"/>
      <c r="D48" s="2"/>
      <c r="E48" s="6"/>
    </row>
    <row r="49" spans="1:5" x14ac:dyDescent="0.2">
      <c r="A49" s="4"/>
      <c r="B49" s="4"/>
      <c r="C49" s="4"/>
      <c r="D49" s="4"/>
      <c r="E49" s="4"/>
    </row>
    <row r="50" spans="1:5" x14ac:dyDescent="0.2">
      <c r="A50" s="8"/>
      <c r="B50" s="10" t="s">
        <v>38</v>
      </c>
    </row>
    <row r="51" spans="1:5" x14ac:dyDescent="0.2">
      <c r="A51" s="11"/>
      <c r="B51" s="10" t="s">
        <v>39</v>
      </c>
    </row>
    <row r="52" spans="1:5" x14ac:dyDescent="0.2">
      <c r="C52" s="3"/>
    </row>
    <row r="53" spans="1:5" x14ac:dyDescent="0.2">
      <c r="A53" t="s">
        <v>48</v>
      </c>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t="s">
        <v>41</v>
      </c>
      <c r="B62" s="9"/>
      <c r="C62" s="9"/>
      <c r="D62" s="9"/>
      <c r="E62" s="9"/>
    </row>
    <row r="63" spans="1:5" x14ac:dyDescent="0.2">
      <c r="A63" s="9"/>
      <c r="B63" s="9"/>
      <c r="C63" s="9"/>
      <c r="D63" s="9"/>
      <c r="E63" s="9"/>
    </row>
    <row r="64" spans="1:5" x14ac:dyDescent="0.2">
      <c r="A64" s="9"/>
      <c r="B64" s="9"/>
      <c r="C64" s="9"/>
      <c r="D64" s="9"/>
      <c r="E64" s="9"/>
    </row>
    <row r="65" spans="1:10" x14ac:dyDescent="0.2">
      <c r="A65" s="9"/>
      <c r="B65" s="9"/>
      <c r="C65" s="9"/>
      <c r="D65" s="9"/>
      <c r="E65" s="9"/>
    </row>
    <row r="66" spans="1:10" x14ac:dyDescent="0.2">
      <c r="A66" s="9"/>
      <c r="B66" s="9"/>
      <c r="C66" s="9"/>
      <c r="D66" s="9"/>
      <c r="E66" s="9"/>
    </row>
    <row r="67" spans="1:10" x14ac:dyDescent="0.2">
      <c r="A67" s="9"/>
      <c r="B67" s="9"/>
      <c r="C67" s="9"/>
      <c r="D67" s="9"/>
      <c r="E67" s="9"/>
    </row>
    <row r="68" spans="1:10" ht="15" x14ac:dyDescent="0.2">
      <c r="A68" s="156"/>
      <c r="B68" s="156"/>
      <c r="C68" s="156" t="s">
        <v>9</v>
      </c>
      <c r="D68" s="156"/>
      <c r="E68" s="156"/>
    </row>
    <row r="69" spans="1:10" x14ac:dyDescent="0.2">
      <c r="A69" s="9"/>
      <c r="B69" s="9"/>
      <c r="C69" s="9"/>
      <c r="D69" s="9"/>
      <c r="E69" s="9"/>
    </row>
    <row r="70" spans="1:10" x14ac:dyDescent="0.2">
      <c r="A70" s="1" t="s">
        <v>139</v>
      </c>
    </row>
    <row r="72" spans="1:10" x14ac:dyDescent="0.2">
      <c r="A72" s="20" t="s">
        <v>23</v>
      </c>
      <c r="B72" s="211" t="s">
        <v>77</v>
      </c>
      <c r="C72" s="211"/>
      <c r="D72" s="211"/>
      <c r="E72" s="211"/>
      <c r="F72" s="4"/>
      <c r="G72" s="4"/>
      <c r="H72" s="4"/>
      <c r="I72" s="4"/>
      <c r="J72" s="4"/>
    </row>
    <row r="73" spans="1:10" ht="14.25" customHeight="1" x14ac:dyDescent="0.2">
      <c r="A73" s="20"/>
      <c r="B73" s="211"/>
      <c r="C73" s="211"/>
      <c r="D73" s="211"/>
      <c r="E73" s="211"/>
      <c r="F73" s="4"/>
      <c r="G73" s="4"/>
      <c r="H73" s="4"/>
      <c r="I73" s="4"/>
      <c r="J73" s="4"/>
    </row>
    <row r="74" spans="1:10" x14ac:dyDescent="0.2">
      <c r="A74" s="20" t="s">
        <v>29</v>
      </c>
      <c r="B74" s="4" t="s">
        <v>140</v>
      </c>
      <c r="C74" s="4"/>
      <c r="D74" s="4"/>
      <c r="E74" s="4"/>
      <c r="F74" s="4"/>
      <c r="G74" s="4"/>
      <c r="H74" s="4"/>
      <c r="I74" s="4"/>
      <c r="J74" s="4"/>
    </row>
    <row r="75" spans="1:10" x14ac:dyDescent="0.2">
      <c r="A75" s="20" t="s">
        <v>31</v>
      </c>
      <c r="B75" s="4" t="s">
        <v>141</v>
      </c>
      <c r="C75" s="4"/>
      <c r="D75" s="4"/>
      <c r="E75" s="4"/>
      <c r="F75" s="4"/>
      <c r="G75" s="4"/>
      <c r="H75" s="4"/>
      <c r="I75" s="4"/>
      <c r="J75" s="4"/>
    </row>
    <row r="76" spans="1:10" x14ac:dyDescent="0.2">
      <c r="A76" s="20" t="s">
        <v>72</v>
      </c>
      <c r="B76" s="4" t="s">
        <v>142</v>
      </c>
      <c r="C76" s="4"/>
      <c r="D76" s="4"/>
      <c r="E76" s="4"/>
      <c r="F76" s="4"/>
      <c r="G76" s="4"/>
      <c r="H76" s="4"/>
      <c r="I76" s="4"/>
      <c r="J76" s="4"/>
    </row>
    <row r="77" spans="1:10" x14ac:dyDescent="0.2">
      <c r="A77" s="20" t="s">
        <v>116</v>
      </c>
      <c r="B77" s="58" t="s">
        <v>36</v>
      </c>
      <c r="C77" s="4"/>
      <c r="D77" s="4"/>
      <c r="E77" s="4"/>
      <c r="F77" s="4"/>
      <c r="G77" s="4"/>
      <c r="H77" s="4"/>
      <c r="I77" s="4"/>
      <c r="J77" s="4"/>
    </row>
    <row r="78" spans="1:10" x14ac:dyDescent="0.2">
      <c r="A78" s="20" t="s">
        <v>121</v>
      </c>
      <c r="B78" s="211" t="s">
        <v>143</v>
      </c>
      <c r="C78" s="211"/>
      <c r="D78" s="211"/>
      <c r="E78" s="211"/>
      <c r="F78" s="4"/>
      <c r="G78" s="4"/>
      <c r="H78" s="4"/>
      <c r="I78" s="4"/>
      <c r="J78" s="4"/>
    </row>
    <row r="79" spans="1:10" ht="11.45" customHeight="1" x14ac:dyDescent="0.2">
      <c r="A79" s="20"/>
      <c r="B79" s="211"/>
      <c r="C79" s="211"/>
      <c r="D79" s="211"/>
      <c r="E79" s="211"/>
      <c r="F79" s="4"/>
      <c r="G79" s="4"/>
      <c r="H79" s="4"/>
      <c r="I79" s="4"/>
      <c r="J79" s="4"/>
    </row>
    <row r="80" spans="1:10" ht="12.6" customHeight="1" x14ac:dyDescent="0.2">
      <c r="A80" s="20" t="s">
        <v>123</v>
      </c>
      <c r="B80" s="4" t="s">
        <v>144</v>
      </c>
      <c r="C80" s="4"/>
      <c r="D80" s="4"/>
      <c r="E80" s="4"/>
      <c r="F80" s="4"/>
      <c r="G80" s="4"/>
      <c r="H80" s="4"/>
      <c r="I80" s="4"/>
      <c r="J80" s="4"/>
    </row>
    <row r="81" spans="1:10" x14ac:dyDescent="0.2">
      <c r="A81" s="20" t="s">
        <v>125</v>
      </c>
      <c r="B81" s="4" t="s">
        <v>145</v>
      </c>
      <c r="C81" s="4"/>
      <c r="D81" s="4"/>
      <c r="E81" s="4"/>
      <c r="F81" s="4"/>
      <c r="G81" s="4"/>
      <c r="H81" s="4"/>
      <c r="I81" s="4"/>
      <c r="J81" s="4"/>
    </row>
    <row r="82" spans="1:10" x14ac:dyDescent="0.2">
      <c r="A82" s="20" t="s">
        <v>127</v>
      </c>
      <c r="B82" s="4" t="s">
        <v>146</v>
      </c>
      <c r="C82" s="4"/>
      <c r="D82" s="4"/>
      <c r="E82" s="4"/>
      <c r="F82" s="4"/>
      <c r="G82" s="4"/>
      <c r="H82" s="4"/>
      <c r="I82" s="4"/>
      <c r="J82" s="4"/>
    </row>
    <row r="83" spans="1:10" x14ac:dyDescent="0.2">
      <c r="A83" s="20" t="s">
        <v>130</v>
      </c>
      <c r="B83" s="4" t="s">
        <v>147</v>
      </c>
      <c r="C83" s="4"/>
      <c r="D83" s="4"/>
      <c r="E83" s="4"/>
      <c r="F83" s="4"/>
      <c r="G83" s="4"/>
      <c r="H83" s="4"/>
      <c r="I83" s="4"/>
      <c r="J83" s="4"/>
    </row>
    <row r="84" spans="1:10" x14ac:dyDescent="0.2">
      <c r="A84" s="20" t="s">
        <v>132</v>
      </c>
      <c r="B84" s="4" t="s">
        <v>148</v>
      </c>
      <c r="C84" s="4"/>
      <c r="D84" s="4"/>
      <c r="E84" s="4"/>
      <c r="F84" s="4"/>
      <c r="G84" s="4"/>
      <c r="H84" s="4"/>
      <c r="I84" s="4"/>
      <c r="J84" s="4"/>
    </row>
    <row r="85" spans="1:10" ht="5.25" customHeight="1" x14ac:dyDescent="0.2">
      <c r="A85" s="20"/>
      <c r="B85" s="211"/>
      <c r="C85" s="211"/>
      <c r="D85" s="211"/>
      <c r="E85" s="211"/>
      <c r="F85" s="4"/>
      <c r="G85" s="4"/>
      <c r="H85" s="4"/>
      <c r="I85" s="4"/>
      <c r="J85" s="4"/>
    </row>
    <row r="86" spans="1:10" ht="13.5" customHeight="1" x14ac:dyDescent="0.2">
      <c r="A86" s="20"/>
      <c r="B86" s="195"/>
      <c r="C86" s="195"/>
      <c r="D86" s="195"/>
      <c r="E86" s="195"/>
      <c r="F86" s="4"/>
      <c r="G86" s="4"/>
      <c r="H86" s="4"/>
      <c r="I86" s="4"/>
      <c r="J86" s="4"/>
    </row>
    <row r="87" spans="1:10" x14ac:dyDescent="0.2">
      <c r="A87" s="21"/>
      <c r="B87" s="195"/>
      <c r="C87" s="195"/>
      <c r="D87" s="195"/>
      <c r="E87" s="195"/>
      <c r="F87" s="4"/>
      <c r="G87" s="4"/>
      <c r="H87" s="4"/>
      <c r="I87" s="4"/>
      <c r="J87" s="4"/>
    </row>
    <row r="88" spans="1:10" ht="15" customHeight="1" x14ac:dyDescent="0.2">
      <c r="A88" s="21"/>
      <c r="B88" s="195"/>
      <c r="C88" s="195"/>
      <c r="D88" s="195"/>
      <c r="E88" s="195"/>
      <c r="F88" s="4"/>
      <c r="G88" s="4"/>
      <c r="H88" s="4"/>
      <c r="I88" s="4"/>
      <c r="J88" s="4"/>
    </row>
    <row r="89" spans="1:10" ht="2.25" hidden="1" customHeight="1" x14ac:dyDescent="0.2">
      <c r="B89" s="195"/>
      <c r="C89" s="195"/>
      <c r="D89" s="195"/>
      <c r="E89" s="195"/>
    </row>
  </sheetData>
  <mergeCells count="16">
    <mergeCell ref="B72:E73"/>
    <mergeCell ref="B78:E79"/>
    <mergeCell ref="B85:E85"/>
    <mergeCell ref="B86:E86"/>
    <mergeCell ref="B87:E89"/>
    <mergeCell ref="H14:H16"/>
    <mergeCell ref="A3:E3"/>
    <mergeCell ref="A5:E5"/>
    <mergeCell ref="A7:E7"/>
    <mergeCell ref="A8:E8"/>
    <mergeCell ref="A10:E10"/>
    <mergeCell ref="A40:C40"/>
    <mergeCell ref="A12:E12"/>
    <mergeCell ref="A14:B14"/>
    <mergeCell ref="C14:E14"/>
    <mergeCell ref="G14:G15"/>
  </mergeCells>
  <dataValidations count="1">
    <dataValidation type="whole" operator="greaterThanOrEqual" showInputMessage="1" showErrorMessage="1" sqref="E20" xr:uid="{BB3DE973-4891-4A49-9651-D9B83655D508}">
      <formula1>2017</formula1>
    </dataValidation>
  </dataValidations>
  <printOptions horizontalCentered="1"/>
  <pageMargins left="0.39370078740157483" right="0.39370078740157483" top="0.59055118110236227" bottom="0.59055118110236227" header="0.31496062992125984" footer="0.39370078740157483"/>
  <pageSetup scale="70" orientation="portrait" horizontalDpi="4294967292" verticalDpi="4294967292" r:id="rId1"/>
  <headerFooter>
    <oddFooter>&amp;R&amp;P de &amp;N</oddFooter>
  </headerFooter>
  <drawing r:id="rId2"/>
  <extLst>
    <ext xmlns:x14="http://schemas.microsoft.com/office/spreadsheetml/2009/9/main" uri="{CCE6A557-97BC-4b89-ADB6-D9C93CAAB3DF}">
      <x14:dataValidations xmlns:xm="http://schemas.microsoft.com/office/excel/2006/main" count="2">
        <x14:dataValidation type="list" showInputMessage="1" showErrorMessage="1" xr:uid="{F0976D71-9385-4ADD-BC5C-E6E8CD563DEE}">
          <x14:formula1>
            <xm:f>Parámetros!$B$2:$B$13</xm:f>
          </x14:formula1>
          <xm:sqref>E19</xm:sqref>
        </x14:dataValidation>
        <x14:dataValidation type="list" showInputMessage="1" showErrorMessage="1" xr:uid="{29F51ED8-2579-4B5E-B7C9-68CC45483832}">
          <x14:formula1>
            <xm:f>Parámetros!$D$2:$D$434</xm:f>
          </x14:formula1>
          <xm:sqref>E15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J87"/>
  <sheetViews>
    <sheetView zoomScale="120" zoomScaleNormal="120" zoomScalePageLayoutView="150" workbookViewId="0">
      <selection activeCell="A3" sqref="A3:E3"/>
    </sheetView>
  </sheetViews>
  <sheetFormatPr baseColWidth="10" defaultColWidth="10.875" defaultRowHeight="14.25" x14ac:dyDescent="0.2"/>
  <cols>
    <col min="1" max="1" width="4" customWidth="1"/>
    <col min="2" max="2" width="15.375" customWidth="1"/>
    <col min="3" max="3" width="62.5" customWidth="1"/>
    <col min="4" max="4" width="3.875" customWidth="1"/>
    <col min="5" max="5" width="18" customWidth="1"/>
    <col min="6" max="6" width="10.875" customWidth="1"/>
    <col min="7" max="7" width="17.375" hidden="1" customWidth="1"/>
    <col min="8" max="8" width="12.875" hidden="1" customWidth="1"/>
  </cols>
  <sheetData>
    <row r="3" spans="1:8" ht="18" x14ac:dyDescent="0.25">
      <c r="A3" s="198" t="s">
        <v>751</v>
      </c>
      <c r="B3" s="198"/>
      <c r="C3" s="198"/>
      <c r="D3" s="198"/>
      <c r="E3" s="198"/>
      <c r="F3" s="5"/>
      <c r="G3" s="5"/>
      <c r="H3" s="5"/>
    </row>
    <row r="4" spans="1:8" ht="18" x14ac:dyDescent="0.25">
      <c r="A4" s="156"/>
      <c r="B4" s="156"/>
      <c r="C4" s="156" t="s">
        <v>10</v>
      </c>
      <c r="D4" s="156"/>
      <c r="E4" s="156"/>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5" customHeight="1" x14ac:dyDescent="0.25">
      <c r="A7" s="234" t="s">
        <v>42</v>
      </c>
      <c r="B7" s="234"/>
      <c r="C7" s="234"/>
      <c r="D7" s="234"/>
      <c r="E7" s="234"/>
      <c r="F7" s="5"/>
      <c r="G7" s="5"/>
      <c r="H7" s="5"/>
    </row>
    <row r="8" spans="1:8" ht="15" customHeight="1" x14ac:dyDescent="0.25">
      <c r="A8" s="234" t="s">
        <v>57</v>
      </c>
      <c r="B8" s="234"/>
      <c r="C8" s="234"/>
      <c r="D8" s="234"/>
      <c r="E8" s="234"/>
      <c r="F8" s="5"/>
      <c r="G8" s="5"/>
      <c r="H8" s="5"/>
    </row>
    <row r="9" spans="1:8" ht="12" customHeight="1" x14ac:dyDescent="0.25">
      <c r="A9" s="156"/>
      <c r="B9" s="156"/>
      <c r="C9" s="156"/>
      <c r="D9" s="156"/>
      <c r="E9" s="156"/>
      <c r="F9" s="5"/>
    </row>
    <row r="10" spans="1:8" ht="18" customHeight="1" x14ac:dyDescent="0.25">
      <c r="A10" s="204" t="s">
        <v>104</v>
      </c>
      <c r="B10" s="204"/>
      <c r="C10" s="204"/>
      <c r="D10" s="204"/>
      <c r="E10" s="204"/>
      <c r="F10" s="5"/>
    </row>
    <row r="11" spans="1:8" ht="20.25" customHeight="1" x14ac:dyDescent="0.2">
      <c r="A11" s="36"/>
      <c r="B11" s="36"/>
      <c r="C11" s="36"/>
      <c r="D11" s="36"/>
      <c r="E11" s="36"/>
    </row>
    <row r="12" spans="1:8" ht="15" customHeight="1" x14ac:dyDescent="0.2">
      <c r="A12" s="204" t="s">
        <v>149</v>
      </c>
      <c r="B12" s="204"/>
      <c r="C12" s="204"/>
      <c r="D12" s="204"/>
      <c r="E12" s="204"/>
    </row>
    <row r="13" spans="1:8" ht="15" x14ac:dyDescent="0.2">
      <c r="A13" s="156"/>
      <c r="B13" s="156"/>
      <c r="C13" s="156"/>
      <c r="D13" s="156"/>
      <c r="E13" s="156"/>
    </row>
    <row r="14" spans="1:8" x14ac:dyDescent="0.2">
      <c r="A14" s="224" t="s">
        <v>50</v>
      </c>
      <c r="B14" s="225"/>
      <c r="C14" s="226"/>
      <c r="D14" s="227"/>
      <c r="E14" s="228"/>
      <c r="G14" s="229" t="s">
        <v>150</v>
      </c>
      <c r="H14" s="231" t="s">
        <v>107</v>
      </c>
    </row>
    <row r="15" spans="1:8" x14ac:dyDescent="0.2">
      <c r="A15" s="59" t="s">
        <v>19</v>
      </c>
      <c r="B15" s="59"/>
      <c r="C15" s="59"/>
      <c r="D15" s="7"/>
      <c r="E15" s="40"/>
      <c r="G15" s="230"/>
      <c r="H15" s="232"/>
    </row>
    <row r="16" spans="1:8" x14ac:dyDescent="0.2">
      <c r="A16" s="59" t="s">
        <v>52</v>
      </c>
      <c r="B16" s="59"/>
      <c r="C16" s="59"/>
      <c r="D16" s="7"/>
      <c r="E16" s="23"/>
      <c r="G16" s="159" t="s">
        <v>108</v>
      </c>
      <c r="H16" s="233"/>
    </row>
    <row r="17" spans="1:8" x14ac:dyDescent="0.2">
      <c r="A17" s="59" t="s">
        <v>62</v>
      </c>
      <c r="B17" s="59"/>
      <c r="C17" s="59"/>
      <c r="D17" s="7"/>
      <c r="E17" s="24"/>
      <c r="G17" s="16">
        <v>0</v>
      </c>
      <c r="H17" s="17">
        <v>0.77</v>
      </c>
    </row>
    <row r="18" spans="1:8" x14ac:dyDescent="0.2">
      <c r="A18" s="59" t="s">
        <v>63</v>
      </c>
      <c r="B18" s="59"/>
      <c r="C18" s="59"/>
      <c r="D18" s="7"/>
      <c r="E18" s="24"/>
      <c r="G18" s="67">
        <v>3</v>
      </c>
      <c r="H18" s="17">
        <v>0.84</v>
      </c>
    </row>
    <row r="19" spans="1:8" x14ac:dyDescent="0.2">
      <c r="A19" s="60" t="s">
        <v>109</v>
      </c>
      <c r="B19" s="59"/>
      <c r="C19" s="59" t="s">
        <v>110</v>
      </c>
      <c r="D19" s="7"/>
      <c r="E19" s="167"/>
      <c r="G19" s="67">
        <v>3.5</v>
      </c>
      <c r="H19" s="17">
        <v>0.89</v>
      </c>
    </row>
    <row r="20" spans="1:8" x14ac:dyDescent="0.2">
      <c r="A20" s="60"/>
      <c r="B20" s="59"/>
      <c r="C20" s="59" t="s">
        <v>65</v>
      </c>
      <c r="D20" s="7"/>
      <c r="E20" s="165"/>
      <c r="G20" s="67"/>
      <c r="H20" s="17"/>
    </row>
    <row r="21" spans="1:8" x14ac:dyDescent="0.2">
      <c r="A21" s="60" t="s">
        <v>81</v>
      </c>
      <c r="B21" s="59"/>
      <c r="C21" s="59"/>
      <c r="D21" s="12" t="s">
        <v>23</v>
      </c>
      <c r="E21" s="25"/>
      <c r="G21" s="67">
        <v>4.5</v>
      </c>
      <c r="H21" s="18">
        <v>1</v>
      </c>
    </row>
    <row r="22" spans="1:8" x14ac:dyDescent="0.2">
      <c r="A22" s="60" t="s">
        <v>67</v>
      </c>
      <c r="B22" s="59"/>
      <c r="C22" s="59"/>
      <c r="D22" s="12" t="s">
        <v>29</v>
      </c>
      <c r="E22" s="26"/>
      <c r="G22" s="67">
        <v>5</v>
      </c>
      <c r="H22" s="18">
        <v>1</v>
      </c>
    </row>
    <row r="23" spans="1:8" x14ac:dyDescent="0.2">
      <c r="A23" s="60" t="s">
        <v>151</v>
      </c>
      <c r="B23" s="59"/>
      <c r="C23" s="59"/>
      <c r="D23" s="12"/>
      <c r="E23" s="27">
        <f>E21*E22</f>
        <v>0</v>
      </c>
      <c r="G23" s="67">
        <v>5.5</v>
      </c>
      <c r="H23" s="17">
        <v>1.01</v>
      </c>
    </row>
    <row r="24" spans="1:8" x14ac:dyDescent="0.2">
      <c r="A24" s="60" t="s">
        <v>152</v>
      </c>
      <c r="B24" s="59"/>
      <c r="C24" s="59"/>
      <c r="D24" s="12"/>
      <c r="E24" s="27">
        <f>+E21-E23</f>
        <v>0</v>
      </c>
      <c r="G24" s="67">
        <v>6</v>
      </c>
      <c r="H24" s="17">
        <v>1.01</v>
      </c>
    </row>
    <row r="25" spans="1:8" x14ac:dyDescent="0.2">
      <c r="A25" s="60" t="s">
        <v>153</v>
      </c>
      <c r="B25" s="59"/>
      <c r="C25" s="59"/>
      <c r="D25" s="12" t="s">
        <v>31</v>
      </c>
      <c r="E25" s="28"/>
      <c r="G25" s="67">
        <v>6.5</v>
      </c>
      <c r="H25" s="17">
        <v>1.02</v>
      </c>
    </row>
    <row r="26" spans="1:8" x14ac:dyDescent="0.2">
      <c r="A26" s="60" t="s">
        <v>154</v>
      </c>
      <c r="B26" s="59"/>
      <c r="C26" s="59"/>
      <c r="D26" s="12" t="s">
        <v>72</v>
      </c>
      <c r="E26" s="29"/>
      <c r="G26" s="67">
        <v>7</v>
      </c>
      <c r="H26" s="17">
        <v>1.03</v>
      </c>
    </row>
    <row r="27" spans="1:8" x14ac:dyDescent="0.2">
      <c r="A27" s="60" t="s">
        <v>115</v>
      </c>
      <c r="B27" s="59"/>
      <c r="C27" s="59"/>
      <c r="D27" s="12"/>
      <c r="E27" s="30">
        <f>VLOOKUP(E26,G17:H34,2)</f>
        <v>0.77</v>
      </c>
      <c r="G27" s="67">
        <v>7.5</v>
      </c>
      <c r="H27" s="17">
        <v>1.06</v>
      </c>
    </row>
    <row r="28" spans="1:8" x14ac:dyDescent="0.2">
      <c r="A28" s="60" t="s">
        <v>71</v>
      </c>
      <c r="B28" s="59"/>
      <c r="C28" s="59"/>
      <c r="D28" s="12" t="s">
        <v>116</v>
      </c>
      <c r="E28" s="24"/>
      <c r="G28" s="67">
        <v>8</v>
      </c>
      <c r="H28" s="17">
        <v>1.08</v>
      </c>
    </row>
    <row r="29" spans="1:8" x14ac:dyDescent="0.2">
      <c r="A29" s="60" t="s">
        <v>74</v>
      </c>
      <c r="B29" s="59"/>
      <c r="C29" s="59"/>
      <c r="D29" s="12"/>
      <c r="E29" s="46">
        <f>IF(E28="si",0.05,0)</f>
        <v>0</v>
      </c>
      <c r="G29" s="67">
        <v>8.5</v>
      </c>
      <c r="H29" s="18">
        <v>1.1000000000000001</v>
      </c>
    </row>
    <row r="30" spans="1:8" ht="28.5" customHeight="1" x14ac:dyDescent="0.2">
      <c r="A30" s="235" t="s">
        <v>155</v>
      </c>
      <c r="B30" s="236"/>
      <c r="C30" s="236"/>
      <c r="D30" s="12"/>
      <c r="E30" s="50">
        <f>ROUND(E24*(E25+E29)*E27,0)</f>
        <v>0</v>
      </c>
    </row>
    <row r="31" spans="1:8" x14ac:dyDescent="0.2">
      <c r="A31" s="60" t="s">
        <v>119</v>
      </c>
      <c r="B31" s="61"/>
      <c r="C31" s="59"/>
      <c r="D31" s="12" t="s">
        <v>116</v>
      </c>
      <c r="E31" s="24"/>
    </row>
    <row r="32" spans="1:8" x14ac:dyDescent="0.2">
      <c r="A32" s="60" t="s">
        <v>156</v>
      </c>
      <c r="B32" s="59"/>
      <c r="C32" s="59"/>
      <c r="D32" s="12" t="s">
        <v>121</v>
      </c>
      <c r="E32" s="29"/>
      <c r="G32" s="67">
        <v>9</v>
      </c>
      <c r="H32" s="17">
        <v>1.1200000000000001</v>
      </c>
    </row>
    <row r="33" spans="1:8" x14ac:dyDescent="0.2">
      <c r="A33" s="60" t="s">
        <v>157</v>
      </c>
      <c r="B33" s="59"/>
      <c r="C33" s="59"/>
      <c r="D33" s="12" t="s">
        <v>123</v>
      </c>
      <c r="E33" s="29"/>
      <c r="G33" s="67">
        <v>9.5</v>
      </c>
      <c r="H33" s="17">
        <v>1.1399999999999999</v>
      </c>
    </row>
    <row r="34" spans="1:8" x14ac:dyDescent="0.2">
      <c r="A34" s="60" t="s">
        <v>158</v>
      </c>
      <c r="B34" s="59"/>
      <c r="C34" s="59"/>
      <c r="D34" s="12" t="s">
        <v>125</v>
      </c>
      <c r="E34" s="29"/>
      <c r="G34" s="67">
        <v>10</v>
      </c>
      <c r="H34" s="17">
        <v>1.1599999999999999</v>
      </c>
    </row>
    <row r="35" spans="1:8" x14ac:dyDescent="0.2">
      <c r="A35" s="142" t="s">
        <v>159</v>
      </c>
      <c r="B35" s="127"/>
      <c r="C35" s="127"/>
      <c r="D35" s="143"/>
      <c r="E35" s="31">
        <f>IF(E32&gt;E33,E32-E34,E33-E34)</f>
        <v>0</v>
      </c>
    </row>
    <row r="36" spans="1:8" x14ac:dyDescent="0.2">
      <c r="A36" s="142" t="s">
        <v>160</v>
      </c>
      <c r="B36" s="127"/>
      <c r="C36" s="127"/>
      <c r="D36" s="12" t="s">
        <v>127</v>
      </c>
      <c r="E36" s="32"/>
    </row>
    <row r="37" spans="1:8" x14ac:dyDescent="0.2">
      <c r="A37" s="60" t="s">
        <v>161</v>
      </c>
      <c r="B37" s="61"/>
      <c r="C37" s="59"/>
      <c r="D37" s="12" t="s">
        <v>130</v>
      </c>
      <c r="E37" s="24"/>
    </row>
    <row r="38" spans="1:8" x14ac:dyDescent="0.2">
      <c r="A38" s="60" t="s">
        <v>133</v>
      </c>
      <c r="B38" s="61"/>
      <c r="C38" s="59"/>
      <c r="D38" s="12" t="s">
        <v>130</v>
      </c>
      <c r="E38" s="23"/>
    </row>
    <row r="39" spans="1:8" x14ac:dyDescent="0.2">
      <c r="A39" s="60" t="s">
        <v>162</v>
      </c>
      <c r="B39" s="61"/>
      <c r="C39" s="59"/>
      <c r="D39" s="12" t="s">
        <v>130</v>
      </c>
      <c r="E39" s="25"/>
    </row>
    <row r="40" spans="1:8" x14ac:dyDescent="0.2">
      <c r="A40" s="60" t="s">
        <v>135</v>
      </c>
      <c r="B40" s="61"/>
      <c r="C40" s="59"/>
      <c r="D40" s="12" t="s">
        <v>130</v>
      </c>
      <c r="E40" s="24"/>
    </row>
    <row r="41" spans="1:8" x14ac:dyDescent="0.2">
      <c r="A41" s="60" t="s">
        <v>163</v>
      </c>
      <c r="B41" s="61"/>
      <c r="C41" s="59"/>
      <c r="D41" s="12"/>
      <c r="E41" s="33">
        <f>IF(E31="no",0,E30-E39)</f>
        <v>0</v>
      </c>
    </row>
    <row r="42" spans="1:8" ht="17.25" x14ac:dyDescent="0.2">
      <c r="A42" s="62" t="s">
        <v>164</v>
      </c>
      <c r="B42" s="61"/>
      <c r="C42" s="59"/>
      <c r="D42" s="12"/>
      <c r="E42" s="34" t="str">
        <f>IF(E31="NO",IF(E35&gt;0,ROUND(E30*E35,2),ROUND(E30*E36,2)),"N.A.")</f>
        <v>N.A.</v>
      </c>
      <c r="G42" s="15"/>
    </row>
    <row r="43" spans="1:8" x14ac:dyDescent="0.2">
      <c r="A43" s="60" t="s">
        <v>138</v>
      </c>
      <c r="B43" s="59"/>
      <c r="C43" s="59"/>
      <c r="D43" s="12"/>
      <c r="E43" s="166"/>
    </row>
    <row r="44" spans="1:8" x14ac:dyDescent="0.2">
      <c r="A44" s="1"/>
      <c r="B44" s="1"/>
      <c r="D44" s="2"/>
      <c r="E44" s="6"/>
    </row>
    <row r="45" spans="1:8" x14ac:dyDescent="0.2">
      <c r="A45" s="4"/>
      <c r="B45" s="4"/>
      <c r="C45" s="4"/>
      <c r="D45" s="4"/>
      <c r="E45" s="4"/>
    </row>
    <row r="46" spans="1:8" x14ac:dyDescent="0.2">
      <c r="A46" s="8"/>
      <c r="B46" s="10" t="s">
        <v>38</v>
      </c>
    </row>
    <row r="47" spans="1:8" x14ac:dyDescent="0.2">
      <c r="A47" s="11"/>
      <c r="B47" s="10" t="s">
        <v>39</v>
      </c>
    </row>
    <row r="48" spans="1:8" x14ac:dyDescent="0.2">
      <c r="C48" s="3"/>
    </row>
    <row r="49" spans="1:5" x14ac:dyDescent="0.2">
      <c r="A49" t="s">
        <v>48</v>
      </c>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t="s">
        <v>41</v>
      </c>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10" x14ac:dyDescent="0.2">
      <c r="A65" s="9"/>
      <c r="B65" s="9"/>
      <c r="C65" s="9"/>
      <c r="D65" s="9"/>
      <c r="E65" s="9"/>
    </row>
    <row r="66" spans="1:10" x14ac:dyDescent="0.2">
      <c r="A66" s="9"/>
      <c r="B66" s="9"/>
      <c r="C66" s="9"/>
      <c r="D66" s="9"/>
      <c r="E66" s="9"/>
    </row>
    <row r="67" spans="1:10" ht="15" x14ac:dyDescent="0.2">
      <c r="A67" s="197" t="s">
        <v>10</v>
      </c>
      <c r="B67" s="197"/>
      <c r="C67" s="197"/>
      <c r="D67" s="197"/>
      <c r="E67" s="197"/>
    </row>
    <row r="68" spans="1:10" x14ac:dyDescent="0.2">
      <c r="A68" s="9"/>
      <c r="B68" s="9"/>
      <c r="C68" s="9"/>
      <c r="D68" s="9"/>
      <c r="E68" s="9"/>
    </row>
    <row r="69" spans="1:10" x14ac:dyDescent="0.2">
      <c r="A69" s="1" t="s">
        <v>139</v>
      </c>
    </row>
    <row r="71" spans="1:10" x14ac:dyDescent="0.2">
      <c r="A71" s="20" t="s">
        <v>23</v>
      </c>
      <c r="B71" s="4" t="s">
        <v>165</v>
      </c>
      <c r="C71" s="4"/>
      <c r="D71" s="4"/>
      <c r="E71" s="4"/>
      <c r="F71" s="4"/>
      <c r="G71" s="4"/>
      <c r="H71" s="4"/>
      <c r="I71" s="4"/>
      <c r="J71" s="4"/>
    </row>
    <row r="72" spans="1:10" x14ac:dyDescent="0.2">
      <c r="A72" s="20"/>
      <c r="B72" s="144" t="s">
        <v>166</v>
      </c>
      <c r="C72" s="4"/>
      <c r="D72" s="4"/>
      <c r="E72" s="4"/>
      <c r="F72" s="4"/>
      <c r="G72" s="4"/>
      <c r="H72" s="4"/>
      <c r="I72" s="4"/>
      <c r="J72" s="4"/>
    </row>
    <row r="73" spans="1:10" x14ac:dyDescent="0.2">
      <c r="A73" s="20" t="s">
        <v>29</v>
      </c>
      <c r="B73" s="4" t="s">
        <v>167</v>
      </c>
      <c r="C73" s="4"/>
      <c r="D73" s="4"/>
      <c r="E73" s="4"/>
      <c r="F73" s="4"/>
      <c r="G73" s="4"/>
      <c r="H73" s="4"/>
      <c r="I73" s="4"/>
      <c r="J73" s="4"/>
    </row>
    <row r="74" spans="1:10" x14ac:dyDescent="0.2">
      <c r="A74" s="20" t="s">
        <v>31</v>
      </c>
      <c r="B74" s="4" t="s">
        <v>168</v>
      </c>
      <c r="C74" s="4"/>
      <c r="D74" s="4"/>
      <c r="E74" s="4"/>
      <c r="F74" s="4"/>
      <c r="G74" s="4"/>
      <c r="H74" s="4"/>
      <c r="I74" s="4"/>
      <c r="J74" s="4"/>
    </row>
    <row r="75" spans="1:10" x14ac:dyDescent="0.2">
      <c r="A75" s="20" t="s">
        <v>72</v>
      </c>
      <c r="B75" s="4" t="s">
        <v>169</v>
      </c>
      <c r="C75" s="4"/>
      <c r="D75" s="4"/>
      <c r="E75" s="4"/>
      <c r="F75" s="4"/>
      <c r="G75" s="4"/>
      <c r="H75" s="4"/>
      <c r="I75" s="4"/>
      <c r="J75" s="4"/>
    </row>
    <row r="76" spans="1:10" x14ac:dyDescent="0.2">
      <c r="A76" s="20" t="s">
        <v>116</v>
      </c>
      <c r="B76" s="58" t="s">
        <v>36</v>
      </c>
      <c r="C76" s="4"/>
      <c r="D76" s="4"/>
      <c r="E76" s="4"/>
      <c r="F76" s="4"/>
      <c r="G76" s="4"/>
      <c r="H76" s="4"/>
      <c r="I76" s="4"/>
      <c r="J76" s="4"/>
    </row>
    <row r="77" spans="1:10" x14ac:dyDescent="0.2">
      <c r="A77" s="20" t="s">
        <v>121</v>
      </c>
      <c r="B77" s="4" t="s">
        <v>170</v>
      </c>
      <c r="C77" s="4"/>
      <c r="D77" s="4"/>
      <c r="E77" s="4"/>
      <c r="F77" s="4"/>
      <c r="G77" s="4"/>
      <c r="H77" s="4"/>
      <c r="I77" s="4"/>
      <c r="J77" s="4"/>
    </row>
    <row r="78" spans="1:10" x14ac:dyDescent="0.2">
      <c r="A78" s="20" t="s">
        <v>123</v>
      </c>
      <c r="B78" s="211" t="s">
        <v>171</v>
      </c>
      <c r="C78" s="211"/>
      <c r="D78" s="211"/>
      <c r="E78" s="211"/>
      <c r="F78" s="4"/>
      <c r="G78" s="4"/>
      <c r="H78" s="4"/>
      <c r="I78" s="4"/>
      <c r="J78" s="4"/>
    </row>
    <row r="79" spans="1:10" ht="13.5" customHeight="1" x14ac:dyDescent="0.2">
      <c r="A79" s="20"/>
      <c r="B79" s="211"/>
      <c r="C79" s="211"/>
      <c r="D79" s="211"/>
      <c r="E79" s="211"/>
      <c r="F79" s="4"/>
      <c r="G79" s="4"/>
      <c r="H79" s="4"/>
      <c r="I79" s="4"/>
      <c r="J79" s="4"/>
    </row>
    <row r="80" spans="1:10" x14ac:dyDescent="0.2">
      <c r="A80" s="20" t="s">
        <v>125</v>
      </c>
      <c r="B80" s="4" t="s">
        <v>172</v>
      </c>
      <c r="C80" s="4"/>
      <c r="D80" s="4"/>
      <c r="E80" s="4"/>
      <c r="F80" s="4"/>
      <c r="G80" s="4"/>
      <c r="H80" s="4"/>
      <c r="I80" s="4"/>
      <c r="J80" s="4"/>
    </row>
    <row r="81" spans="1:10" x14ac:dyDescent="0.2">
      <c r="A81" s="20" t="s">
        <v>127</v>
      </c>
      <c r="B81" s="4" t="s">
        <v>173</v>
      </c>
      <c r="C81" s="4"/>
      <c r="D81" s="4"/>
      <c r="E81" s="4"/>
      <c r="F81" s="4"/>
      <c r="G81" s="4"/>
      <c r="H81" s="4"/>
      <c r="I81" s="4"/>
      <c r="J81" s="4"/>
    </row>
    <row r="82" spans="1:10" x14ac:dyDescent="0.2">
      <c r="A82" s="20" t="s">
        <v>130</v>
      </c>
      <c r="B82" s="4" t="s">
        <v>148</v>
      </c>
      <c r="C82" s="4"/>
      <c r="D82" s="4"/>
      <c r="E82" s="4"/>
      <c r="F82" s="4"/>
      <c r="G82" s="4"/>
      <c r="H82" s="4"/>
      <c r="I82" s="4"/>
      <c r="J82" s="4"/>
    </row>
    <row r="83" spans="1:10" ht="5.45" customHeight="1" x14ac:dyDescent="0.2">
      <c r="A83" s="20"/>
      <c r="B83" s="211"/>
      <c r="C83" s="211"/>
      <c r="D83" s="211"/>
      <c r="E83" s="211"/>
      <c r="F83" s="4"/>
      <c r="G83" s="4"/>
      <c r="H83" s="4"/>
      <c r="I83" s="4"/>
      <c r="J83" s="4"/>
    </row>
    <row r="84" spans="1:10" x14ac:dyDescent="0.2">
      <c r="A84" s="20"/>
      <c r="B84" s="195"/>
      <c r="C84" s="195"/>
      <c r="D84" s="195"/>
      <c r="E84" s="195"/>
      <c r="F84" s="4"/>
      <c r="G84" s="4"/>
      <c r="H84" s="4"/>
      <c r="I84" s="4"/>
      <c r="J84" s="4"/>
    </row>
    <row r="85" spans="1:10" x14ac:dyDescent="0.2">
      <c r="A85" s="21"/>
      <c r="B85" s="195"/>
      <c r="C85" s="195"/>
      <c r="D85" s="195"/>
      <c r="E85" s="195"/>
      <c r="F85" s="4"/>
      <c r="G85" s="4"/>
      <c r="H85" s="4"/>
      <c r="I85" s="4"/>
      <c r="J85" s="4"/>
    </row>
    <row r="86" spans="1:10" x14ac:dyDescent="0.2">
      <c r="A86" s="21"/>
      <c r="B86" s="195"/>
      <c r="C86" s="195"/>
      <c r="D86" s="195"/>
      <c r="E86" s="195"/>
      <c r="F86" s="4"/>
      <c r="G86" s="4"/>
      <c r="H86" s="4"/>
      <c r="I86" s="4"/>
      <c r="J86" s="4"/>
    </row>
    <row r="87" spans="1:10" ht="9.75" customHeight="1" x14ac:dyDescent="0.2">
      <c r="B87" s="195"/>
      <c r="C87" s="195"/>
      <c r="D87" s="195"/>
      <c r="E87" s="195"/>
    </row>
  </sheetData>
  <mergeCells count="16">
    <mergeCell ref="B78:E79"/>
    <mergeCell ref="B84:E84"/>
    <mergeCell ref="B85:E87"/>
    <mergeCell ref="A67:E67"/>
    <mergeCell ref="B83:E83"/>
    <mergeCell ref="G14:G15"/>
    <mergeCell ref="H14:H16"/>
    <mergeCell ref="A14:B14"/>
    <mergeCell ref="C14:E14"/>
    <mergeCell ref="A30:C30"/>
    <mergeCell ref="A12:E12"/>
    <mergeCell ref="A3:E3"/>
    <mergeCell ref="A5:E5"/>
    <mergeCell ref="A7:E7"/>
    <mergeCell ref="A8:E8"/>
    <mergeCell ref="A10:E10"/>
  </mergeCells>
  <dataValidations count="1">
    <dataValidation type="whole" operator="greaterThanOrEqual" showInputMessage="1" showErrorMessage="1" sqref="E20" xr:uid="{1A76177B-F252-4AC4-A731-92A95758310F}">
      <formula1>2017</formula1>
    </dataValidation>
  </dataValidations>
  <printOptions horizontalCentered="1"/>
  <pageMargins left="0.39370078740157483" right="0.39370078740157483" top="0.59055118110236227" bottom="0.59055118110236227" header="0.31496062992125984" footer="0.39370078740157483"/>
  <pageSetup scale="70" orientation="portrait" horizontalDpi="4294967292" verticalDpi="4294967292" r:id="rId1"/>
  <headerFooter>
    <oddFooter>&amp;R&amp;P de &amp;N</oddFooter>
  </headerFooter>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r:uid="{85655384-F38A-4BA8-B3C3-536A46535271}">
          <x14:formula1>
            <xm:f>Parámetros!$B$2:$B$13</xm:f>
          </x14:formula1>
          <xm:sqref>E19</xm:sqref>
        </x14:dataValidation>
        <x14:dataValidation type="list" showInputMessage="1" showErrorMessage="1" xr:uid="{27DBB1D8-84FC-4368-9E46-07C93E1BF073}">
          <x14:formula1>
            <xm:f>Parámetros!$D$2:$D$434</xm:f>
          </x14:formula1>
          <xm:sqref>E15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H85"/>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6.125" customWidth="1"/>
    <col min="3" max="3" width="78.5" customWidth="1"/>
    <col min="4" max="4" width="4.625" customWidth="1"/>
    <col min="5" max="5" width="17.625" customWidth="1"/>
    <col min="6" max="6" width="10.875" customWidth="1"/>
    <col min="7" max="7" width="16" hidden="1" customWidth="1"/>
    <col min="8" max="8" width="12.875" hidden="1" customWidth="1"/>
    <col min="11" max="11" width="56.875" customWidth="1"/>
    <col min="13" max="13" width="11" customWidth="1"/>
    <col min="14" max="14" width="4.625" customWidth="1"/>
  </cols>
  <sheetData>
    <row r="3" spans="1:8" ht="18" x14ac:dyDescent="0.25">
      <c r="A3" s="198" t="s">
        <v>751</v>
      </c>
      <c r="B3" s="198"/>
      <c r="C3" s="198"/>
      <c r="D3" s="198"/>
      <c r="E3" s="198"/>
      <c r="F3" s="55"/>
      <c r="G3" s="5"/>
      <c r="H3" s="5"/>
    </row>
    <row r="4" spans="1:8" ht="18" x14ac:dyDescent="0.25">
      <c r="A4" s="156"/>
      <c r="B4" s="156"/>
      <c r="C4" s="156" t="s">
        <v>11</v>
      </c>
      <c r="D4" s="156"/>
      <c r="E4" s="156"/>
      <c r="F4" s="55"/>
      <c r="G4" s="5"/>
      <c r="H4" s="5"/>
    </row>
    <row r="5" spans="1:8" ht="18" x14ac:dyDescent="0.25">
      <c r="A5" s="196" t="s">
        <v>748</v>
      </c>
      <c r="B5" s="197"/>
      <c r="C5" s="197"/>
      <c r="D5" s="197"/>
      <c r="E5" s="197"/>
      <c r="F5" s="55"/>
      <c r="G5" s="5"/>
      <c r="H5" s="5"/>
    </row>
    <row r="6" spans="1:8" ht="9" customHeight="1" x14ac:dyDescent="0.2">
      <c r="A6" s="35"/>
      <c r="B6" s="35"/>
      <c r="C6" s="35"/>
      <c r="D6" s="35"/>
      <c r="E6" s="35"/>
      <c r="F6" s="35"/>
    </row>
    <row r="7" spans="1:8" ht="15" customHeight="1" x14ac:dyDescent="0.25">
      <c r="A7" s="197" t="s">
        <v>42</v>
      </c>
      <c r="B7" s="197"/>
      <c r="C7" s="197"/>
      <c r="D7" s="197"/>
      <c r="E7" s="197"/>
      <c r="F7" s="55"/>
      <c r="G7" s="5"/>
      <c r="H7" s="5"/>
    </row>
    <row r="8" spans="1:8" ht="36" customHeight="1" x14ac:dyDescent="0.25">
      <c r="A8" s="237" t="s">
        <v>174</v>
      </c>
      <c r="B8" s="237"/>
      <c r="C8" s="237"/>
      <c r="D8" s="237"/>
      <c r="E8" s="237"/>
      <c r="F8" s="55"/>
      <c r="G8" s="5"/>
      <c r="H8" s="5"/>
    </row>
    <row r="9" spans="1:8" ht="12" customHeight="1" x14ac:dyDescent="0.25">
      <c r="A9" s="156"/>
      <c r="B9" s="156"/>
      <c r="C9" s="156"/>
      <c r="D9" s="156"/>
      <c r="E9" s="156"/>
      <c r="F9" s="55"/>
      <c r="G9" s="5"/>
      <c r="H9" s="5"/>
    </row>
    <row r="10" spans="1:8" ht="15" customHeight="1" x14ac:dyDescent="0.2">
      <c r="A10" s="204" t="s">
        <v>175</v>
      </c>
      <c r="B10" s="204"/>
      <c r="C10" s="204"/>
      <c r="D10" s="204"/>
      <c r="E10" s="204"/>
      <c r="F10" s="55"/>
    </row>
    <row r="11" spans="1:8" ht="9.75" customHeight="1" x14ac:dyDescent="0.2">
      <c r="A11" s="157"/>
      <c r="B11" s="157"/>
      <c r="C11" s="157"/>
      <c r="D11" s="157"/>
      <c r="E11" s="157"/>
      <c r="F11" s="55"/>
    </row>
    <row r="12" spans="1:8" ht="15" customHeight="1" x14ac:dyDescent="0.2">
      <c r="A12" s="197" t="s">
        <v>176</v>
      </c>
      <c r="B12" s="197"/>
      <c r="C12" s="197"/>
      <c r="D12" s="197"/>
      <c r="E12" s="197"/>
      <c r="F12" s="55"/>
    </row>
    <row r="13" spans="1:8" ht="15" customHeight="1" x14ac:dyDescent="0.2">
      <c r="A13" s="157"/>
      <c r="B13" s="157"/>
      <c r="C13" s="157"/>
      <c r="D13" s="157"/>
      <c r="E13" s="157"/>
      <c r="F13" s="55"/>
    </row>
    <row r="14" spans="1:8" ht="15" customHeight="1" x14ac:dyDescent="0.2">
      <c r="A14" s="204"/>
      <c r="B14" s="204"/>
      <c r="C14" s="204"/>
      <c r="D14" s="204"/>
      <c r="E14" s="204"/>
      <c r="F14" s="55"/>
    </row>
    <row r="15" spans="1:8" ht="15" customHeight="1" x14ac:dyDescent="0.2">
      <c r="A15" s="157"/>
      <c r="B15" s="157"/>
      <c r="C15" s="157"/>
      <c r="D15" s="157"/>
      <c r="E15" s="157"/>
      <c r="F15" s="55"/>
    </row>
    <row r="16" spans="1:8" ht="15" customHeight="1" x14ac:dyDescent="0.2">
      <c r="A16" s="157"/>
      <c r="B16" s="157"/>
      <c r="C16" s="157"/>
      <c r="D16" s="157"/>
      <c r="E16" s="157"/>
      <c r="F16" s="55"/>
    </row>
    <row r="17" spans="1:8" ht="15" customHeight="1" x14ac:dyDescent="0.2">
      <c r="A17" s="157"/>
      <c r="B17" s="157"/>
      <c r="C17" s="157"/>
      <c r="D17" s="157"/>
      <c r="E17" s="157"/>
      <c r="F17" s="55"/>
    </row>
    <row r="18" spans="1:8" ht="15" customHeight="1" x14ac:dyDescent="0.2">
      <c r="A18" s="157"/>
      <c r="B18" s="157"/>
      <c r="C18" s="157"/>
      <c r="D18" s="157"/>
      <c r="E18" s="157"/>
      <c r="F18" s="55"/>
    </row>
    <row r="19" spans="1:8" ht="15" customHeight="1" x14ac:dyDescent="0.2">
      <c r="A19" s="157"/>
      <c r="B19" s="157"/>
      <c r="C19" s="157"/>
      <c r="D19" s="157"/>
      <c r="E19" s="157"/>
      <c r="F19" s="55"/>
    </row>
    <row r="20" spans="1:8" ht="15" customHeight="1" x14ac:dyDescent="0.2">
      <c r="A20" s="157"/>
      <c r="B20" s="157"/>
      <c r="C20" s="157"/>
      <c r="D20" s="157"/>
      <c r="E20" s="157"/>
      <c r="F20" s="55"/>
    </row>
    <row r="21" spans="1:8" ht="15" customHeight="1" x14ac:dyDescent="0.2">
      <c r="A21" s="157"/>
      <c r="B21" s="157"/>
      <c r="C21" s="157"/>
      <c r="D21" s="157"/>
      <c r="E21" s="157"/>
      <c r="F21" s="55"/>
    </row>
    <row r="22" spans="1:8" ht="15" customHeight="1" thickBot="1" x14ac:dyDescent="0.25">
      <c r="A22" s="157"/>
      <c r="B22" s="157"/>
      <c r="C22" s="157"/>
      <c r="D22" s="157"/>
      <c r="E22" s="157"/>
      <c r="F22" s="55"/>
    </row>
    <row r="23" spans="1:8" ht="15" customHeight="1" thickBot="1" x14ac:dyDescent="0.25">
      <c r="A23" s="157"/>
      <c r="B23" s="157"/>
      <c r="C23" s="79" t="s">
        <v>177</v>
      </c>
      <c r="D23" s="80" t="s">
        <v>23</v>
      </c>
      <c r="E23" s="108"/>
      <c r="F23" s="55"/>
    </row>
    <row r="24" spans="1:8" ht="15" customHeight="1" x14ac:dyDescent="0.2">
      <c r="A24" s="157"/>
      <c r="B24" s="157"/>
      <c r="C24" s="157"/>
      <c r="D24" s="157"/>
      <c r="E24" s="157"/>
      <c r="F24" s="55"/>
      <c r="G24" s="238" t="s">
        <v>178</v>
      </c>
      <c r="H24" s="82" t="s">
        <v>179</v>
      </c>
    </row>
    <row r="25" spans="1:8" ht="15" customHeight="1" x14ac:dyDescent="0.2">
      <c r="A25" s="243" t="s">
        <v>100</v>
      </c>
      <c r="B25" s="244"/>
      <c r="C25" s="241"/>
      <c r="D25" s="241"/>
      <c r="E25" s="242"/>
      <c r="G25" s="238"/>
      <c r="H25" s="160" t="s">
        <v>180</v>
      </c>
    </row>
    <row r="26" spans="1:8" ht="15" customHeight="1" x14ac:dyDescent="0.2">
      <c r="A26" s="59" t="s">
        <v>19</v>
      </c>
      <c r="B26" s="59"/>
      <c r="C26" s="59"/>
      <c r="D26" s="7"/>
      <c r="E26" s="40"/>
      <c r="G26" s="109">
        <v>0</v>
      </c>
      <c r="H26" s="81" t="s">
        <v>181</v>
      </c>
    </row>
    <row r="27" spans="1:8" ht="15" customHeight="1" x14ac:dyDescent="0.2">
      <c r="A27" s="59" t="s">
        <v>52</v>
      </c>
      <c r="B27" s="59"/>
      <c r="C27" s="59"/>
      <c r="D27" s="7"/>
      <c r="E27" s="41"/>
      <c r="G27" s="109">
        <v>10.01</v>
      </c>
      <c r="H27" s="81">
        <f>+Tarifas!F77</f>
        <v>71.239999999999995</v>
      </c>
    </row>
    <row r="28" spans="1:8" ht="15" customHeight="1" x14ac:dyDescent="0.2">
      <c r="A28" s="59" t="s">
        <v>62</v>
      </c>
      <c r="B28" s="59"/>
      <c r="C28" s="59"/>
      <c r="D28" s="7"/>
      <c r="E28" s="40"/>
      <c r="G28" s="109">
        <v>15.01</v>
      </c>
      <c r="H28" s="81">
        <f>+Tarifas!F76</f>
        <v>50.09</v>
      </c>
    </row>
    <row r="29" spans="1:8" ht="15" customHeight="1" x14ac:dyDescent="0.2">
      <c r="A29" s="59" t="s">
        <v>63</v>
      </c>
      <c r="B29" s="59"/>
      <c r="C29" s="59"/>
      <c r="D29" s="7"/>
      <c r="E29" s="40"/>
      <c r="G29" s="109">
        <v>22.01</v>
      </c>
      <c r="H29" s="81">
        <f>+Tarifas!F75</f>
        <v>47.86</v>
      </c>
    </row>
    <row r="30" spans="1:8" x14ac:dyDescent="0.2">
      <c r="A30" s="60" t="s">
        <v>182</v>
      </c>
      <c r="B30" s="59"/>
      <c r="C30" s="59" t="s">
        <v>110</v>
      </c>
      <c r="D30" s="7"/>
      <c r="E30" s="167"/>
      <c r="G30" s="109">
        <v>29.01</v>
      </c>
      <c r="H30" s="81">
        <f>+Tarifas!F74</f>
        <v>45.64</v>
      </c>
    </row>
    <row r="31" spans="1:8" x14ac:dyDescent="0.2">
      <c r="A31" s="60"/>
      <c r="B31" s="59"/>
      <c r="C31" s="59" t="s">
        <v>65</v>
      </c>
      <c r="D31" s="7"/>
      <c r="E31" s="165"/>
      <c r="G31" s="168"/>
      <c r="H31" s="169"/>
    </row>
    <row r="32" spans="1:8" x14ac:dyDescent="0.2">
      <c r="A32" s="60" t="s">
        <v>183</v>
      </c>
      <c r="B32" s="59"/>
      <c r="C32" s="59"/>
      <c r="D32" s="7" t="s">
        <v>29</v>
      </c>
      <c r="E32" s="40" t="s">
        <v>750</v>
      </c>
    </row>
    <row r="33" spans="1:5" ht="14.25" customHeight="1" x14ac:dyDescent="0.2">
      <c r="A33" s="240" t="s">
        <v>184</v>
      </c>
      <c r="B33" s="240"/>
      <c r="C33" s="240"/>
      <c r="D33" s="7" t="s">
        <v>31</v>
      </c>
      <c r="E33" s="75"/>
    </row>
    <row r="34" spans="1:5" ht="14.25" customHeight="1" x14ac:dyDescent="0.2">
      <c r="A34" s="240" t="s">
        <v>185</v>
      </c>
      <c r="B34" s="240"/>
      <c r="C34" s="240"/>
      <c r="D34" s="7"/>
      <c r="E34" s="76">
        <f>IF(E32="si",Tarifas!F78,VLOOKUP(E23,G26:H30,2))</f>
        <v>114.64</v>
      </c>
    </row>
    <row r="35" spans="1:5" ht="14.25" hidden="1" customHeight="1" x14ac:dyDescent="0.2">
      <c r="A35" s="240" t="s">
        <v>186</v>
      </c>
      <c r="B35" s="240"/>
      <c r="C35" s="240"/>
      <c r="D35" s="7" t="s">
        <v>29</v>
      </c>
      <c r="E35" s="40" t="s">
        <v>187</v>
      </c>
    </row>
    <row r="36" spans="1:5" ht="14.25" customHeight="1" x14ac:dyDescent="0.2">
      <c r="A36" s="240" t="s">
        <v>188</v>
      </c>
      <c r="B36" s="240"/>
      <c r="C36" s="240"/>
      <c r="D36" s="7"/>
      <c r="E36" s="83">
        <f>IF(E35="si",Tarifas!F61/100,IF(E33&lt;E34,0,IF(E33/E34&lt;2,Tarifas!F63/100,IF(E33/E34&lt;3,Tarifas!F64/100,IF(E33/E34&lt;4,Tarifas!F65/100,IF(E33/E34&lt;5,Tarifas!F66/100,Tarifas!F67/100))))))</f>
        <v>0</v>
      </c>
    </row>
    <row r="37" spans="1:5" ht="14.25" customHeight="1" x14ac:dyDescent="0.2">
      <c r="A37" s="60" t="s">
        <v>189</v>
      </c>
      <c r="B37" s="59"/>
      <c r="C37" s="145"/>
      <c r="D37" s="7" t="s">
        <v>72</v>
      </c>
      <c r="E37" s="74"/>
    </row>
    <row r="38" spans="1:5" ht="14.25" customHeight="1" x14ac:dyDescent="0.2">
      <c r="A38" s="84" t="s">
        <v>190</v>
      </c>
      <c r="B38" s="145"/>
      <c r="C38" s="145"/>
      <c r="D38" s="7" t="s">
        <v>72</v>
      </c>
      <c r="E38" s="74"/>
    </row>
    <row r="39" spans="1:5" ht="14.25" customHeight="1" x14ac:dyDescent="0.2">
      <c r="A39" s="61" t="s">
        <v>191</v>
      </c>
      <c r="B39" s="61"/>
      <c r="C39" s="59"/>
      <c r="D39" s="7"/>
      <c r="E39" s="50" t="e">
        <f>ROUND((E37-E38)*((E33-E34)/E33)*E36,0)</f>
        <v>#DIV/0!</v>
      </c>
    </row>
    <row r="40" spans="1:5" ht="14.25" customHeight="1" x14ac:dyDescent="0.2">
      <c r="A40" s="60" t="s">
        <v>119</v>
      </c>
      <c r="B40" s="61"/>
      <c r="C40" s="59"/>
      <c r="D40" s="7" t="s">
        <v>29</v>
      </c>
      <c r="E40" s="39"/>
    </row>
    <row r="41" spans="1:5" ht="14.25" customHeight="1" x14ac:dyDescent="0.2">
      <c r="A41" s="60" t="s">
        <v>192</v>
      </c>
      <c r="B41" s="59"/>
      <c r="C41" s="59"/>
      <c r="D41" s="7" t="s">
        <v>72</v>
      </c>
      <c r="E41" s="42"/>
    </row>
    <row r="42" spans="1:5" ht="14.25" customHeight="1" x14ac:dyDescent="0.2">
      <c r="A42" s="60" t="s">
        <v>193</v>
      </c>
      <c r="B42" s="59"/>
      <c r="C42" s="59"/>
      <c r="D42" s="7" t="s">
        <v>72</v>
      </c>
      <c r="E42" s="75"/>
    </row>
    <row r="43" spans="1:5" ht="14.25" customHeight="1" x14ac:dyDescent="0.2">
      <c r="A43" s="239" t="s">
        <v>129</v>
      </c>
      <c r="B43" s="240"/>
      <c r="C43" s="240"/>
      <c r="D43" s="7" t="s">
        <v>72</v>
      </c>
      <c r="E43" s="77"/>
    </row>
    <row r="44" spans="1:5" ht="14.25" customHeight="1" x14ac:dyDescent="0.2">
      <c r="A44" s="60" t="s">
        <v>161</v>
      </c>
      <c r="B44" s="61"/>
      <c r="C44" s="59"/>
      <c r="D44" s="12" t="s">
        <v>116</v>
      </c>
      <c r="E44" s="39"/>
    </row>
    <row r="45" spans="1:5" ht="14.25" customHeight="1" x14ac:dyDescent="0.2">
      <c r="A45" s="60" t="s">
        <v>133</v>
      </c>
      <c r="B45" s="61"/>
      <c r="C45" s="59"/>
      <c r="D45" s="12" t="s">
        <v>116</v>
      </c>
      <c r="E45" s="52"/>
    </row>
    <row r="46" spans="1:5" ht="14.25" customHeight="1" x14ac:dyDescent="0.2">
      <c r="A46" s="60" t="s">
        <v>194</v>
      </c>
      <c r="B46" s="61"/>
      <c r="C46" s="59"/>
      <c r="D46" s="12" t="s">
        <v>116</v>
      </c>
      <c r="E46" s="42"/>
    </row>
    <row r="47" spans="1:5" ht="14.25" customHeight="1" x14ac:dyDescent="0.2">
      <c r="A47" s="60" t="s">
        <v>135</v>
      </c>
      <c r="B47" s="61"/>
      <c r="C47" s="145"/>
      <c r="D47" s="12" t="s">
        <v>116</v>
      </c>
      <c r="E47" s="39"/>
    </row>
    <row r="48" spans="1:5" ht="14.25" customHeight="1" x14ac:dyDescent="0.2">
      <c r="A48" s="60" t="s">
        <v>195</v>
      </c>
      <c r="B48" s="61"/>
      <c r="C48" s="145"/>
      <c r="D48" s="12"/>
      <c r="E48" s="33" t="e">
        <f>IF(E40="no",0,E39-E46)</f>
        <v>#DIV/0!</v>
      </c>
    </row>
    <row r="49" spans="1:5" ht="15" customHeight="1" x14ac:dyDescent="0.2">
      <c r="A49" s="93" t="s">
        <v>196</v>
      </c>
      <c r="B49" s="61"/>
      <c r="C49" s="59"/>
      <c r="D49" s="7"/>
      <c r="E49" s="48" t="e">
        <f>IF(E40="si",0,IF(E42&lt;0,ROUND((E39+E41)*E43,2),ROUND((E39+E41)*E42,2)))</f>
        <v>#DIV/0!</v>
      </c>
    </row>
    <row r="50" spans="1:5" x14ac:dyDescent="0.2">
      <c r="A50" s="60" t="s">
        <v>138</v>
      </c>
      <c r="B50" s="59"/>
      <c r="C50" s="59"/>
      <c r="D50" s="7"/>
      <c r="E50" s="166"/>
    </row>
    <row r="51" spans="1:5" x14ac:dyDescent="0.2">
      <c r="D51" s="7"/>
      <c r="E51" s="69"/>
    </row>
    <row r="52" spans="1:5" x14ac:dyDescent="0.2">
      <c r="A52" s="8"/>
      <c r="B52" s="10" t="s">
        <v>38</v>
      </c>
    </row>
    <row r="53" spans="1:5" x14ac:dyDescent="0.2">
      <c r="A53" s="11"/>
      <c r="B53" s="10" t="s">
        <v>39</v>
      </c>
    </row>
    <row r="54" spans="1:5" x14ac:dyDescent="0.2">
      <c r="B54" s="10"/>
    </row>
    <row r="55" spans="1:5" x14ac:dyDescent="0.2">
      <c r="B55" s="10"/>
    </row>
    <row r="56" spans="1:5" x14ac:dyDescent="0.2">
      <c r="B56" s="10"/>
    </row>
    <row r="57" spans="1:5" x14ac:dyDescent="0.2">
      <c r="C57" s="3"/>
    </row>
    <row r="58" spans="1:5" x14ac:dyDescent="0.2">
      <c r="A58" t="s">
        <v>48</v>
      </c>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t="s">
        <v>41</v>
      </c>
      <c r="B65" s="9"/>
      <c r="C65" s="9"/>
      <c r="D65" s="9"/>
      <c r="E65" s="9"/>
    </row>
    <row r="66" spans="1:5" x14ac:dyDescent="0.2">
      <c r="A66" s="9"/>
      <c r="B66" s="9"/>
      <c r="C66" s="9"/>
      <c r="D66" s="9"/>
      <c r="E66" s="9"/>
    </row>
    <row r="73" spans="1:5" ht="15" x14ac:dyDescent="0.2">
      <c r="A73" s="197" t="s">
        <v>11</v>
      </c>
      <c r="B73" s="197"/>
      <c r="C73" s="197"/>
      <c r="D73" s="197"/>
      <c r="E73" s="197"/>
    </row>
    <row r="75" spans="1:5" x14ac:dyDescent="0.2">
      <c r="A75" s="1" t="s">
        <v>139</v>
      </c>
    </row>
    <row r="77" spans="1:5" x14ac:dyDescent="0.2">
      <c r="A77" s="56" t="s">
        <v>23</v>
      </c>
      <c r="B77" s="4" t="s">
        <v>197</v>
      </c>
      <c r="D77" s="4"/>
      <c r="E77" s="4"/>
    </row>
    <row r="78" spans="1:5" x14ac:dyDescent="0.2">
      <c r="A78" s="56" t="s">
        <v>29</v>
      </c>
      <c r="B78" s="58" t="s">
        <v>36</v>
      </c>
      <c r="D78" s="4"/>
      <c r="E78" s="4"/>
    </row>
    <row r="79" spans="1:5" x14ac:dyDescent="0.2">
      <c r="A79" s="56" t="s">
        <v>31</v>
      </c>
      <c r="B79" s="4" t="s">
        <v>198</v>
      </c>
      <c r="D79" s="4"/>
      <c r="E79" s="4"/>
    </row>
    <row r="80" spans="1:5" ht="14.1" customHeight="1" x14ac:dyDescent="0.2">
      <c r="A80" s="56" t="s">
        <v>72</v>
      </c>
      <c r="B80" s="195" t="s">
        <v>199</v>
      </c>
      <c r="C80" s="195"/>
      <c r="D80" s="195"/>
      <c r="E80" s="195"/>
    </row>
    <row r="81" spans="1:5" ht="14.1" customHeight="1" x14ac:dyDescent="0.2">
      <c r="A81" s="56"/>
      <c r="B81" s="195"/>
      <c r="C81" s="195"/>
      <c r="D81" s="195"/>
      <c r="E81" s="195"/>
    </row>
    <row r="82" spans="1:5" x14ac:dyDescent="0.2">
      <c r="A82" s="56" t="s">
        <v>116</v>
      </c>
      <c r="B82" s="4" t="s">
        <v>148</v>
      </c>
      <c r="D82" s="4"/>
      <c r="E82" s="4"/>
    </row>
    <row r="83" spans="1:5" ht="12" customHeight="1" x14ac:dyDescent="0.2">
      <c r="B83" s="195"/>
      <c r="C83" s="195"/>
      <c r="D83" s="195"/>
      <c r="E83" s="195"/>
    </row>
    <row r="84" spans="1:5" ht="12.75" customHeight="1" x14ac:dyDescent="0.2">
      <c r="A84" s="56"/>
      <c r="B84" s="195"/>
      <c r="C84" s="195"/>
      <c r="D84" s="195"/>
      <c r="E84" s="195"/>
    </row>
    <row r="85" spans="1:5" ht="11.25" customHeight="1" x14ac:dyDescent="0.2">
      <c r="A85" s="56"/>
      <c r="B85" s="195"/>
      <c r="C85" s="195"/>
      <c r="D85" s="195"/>
      <c r="E85" s="195"/>
    </row>
  </sheetData>
  <mergeCells count="19">
    <mergeCell ref="B80:E81"/>
    <mergeCell ref="B83:E83"/>
    <mergeCell ref="B84:E85"/>
    <mergeCell ref="G24:G25"/>
    <mergeCell ref="A73:E73"/>
    <mergeCell ref="A43:C43"/>
    <mergeCell ref="C25:E25"/>
    <mergeCell ref="A36:C36"/>
    <mergeCell ref="A34:C34"/>
    <mergeCell ref="A33:C33"/>
    <mergeCell ref="A25:B25"/>
    <mergeCell ref="A35:C35"/>
    <mergeCell ref="A3:E3"/>
    <mergeCell ref="A5:E5"/>
    <mergeCell ref="A7:E7"/>
    <mergeCell ref="A10:E10"/>
    <mergeCell ref="A14:E14"/>
    <mergeCell ref="A8:E8"/>
    <mergeCell ref="A12:E12"/>
  </mergeCells>
  <dataValidations count="1">
    <dataValidation type="whole" operator="greaterThanOrEqual" showInputMessage="1" showErrorMessage="1" sqref="E31" xr:uid="{7D1FA025-C253-4D11-9061-03FC89D4FD6D}">
      <formula1>2017</formula1>
    </dataValidation>
  </dataValidations>
  <printOptions horizontalCentered="1"/>
  <pageMargins left="0.19685039370078741" right="0.19685039370078741" top="0.78740157480314965" bottom="0.39370078740157483" header="0.31496062992125984" footer="0.31496062992125984"/>
  <pageSetup scale="65" fitToHeight="2" orientation="portrait" horizontalDpi="4294967292" verticalDpi="4294967292" r:id="rId1"/>
  <headerFooter>
    <oddFooter>&amp;R&amp;P de &amp;N</oddFooter>
  </headerFooter>
  <rowBreaks count="1" manualBreakCount="1">
    <brk id="71"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7FF102AB-0E54-4BC7-AFE5-308D7594B353}">
          <x14:formula1>
            <xm:f>Parámetros!$B$2:$B$13</xm:f>
          </x14:formula1>
          <xm:sqref>E30</xm:sqref>
        </x14:dataValidation>
        <x14:dataValidation type="list" showInputMessage="1" showErrorMessage="1" xr:uid="{49CFD314-61CC-4AE7-A253-E1D610703FB1}">
          <x14:formula1>
            <xm:f>Parámetros!$D$2:$D$434</xm:f>
          </x14:formula1>
          <xm:sqref>E26</xm:sqref>
        </x14:dataValidation>
      </x14:dataValidations>
    </ex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H86"/>
  <sheetViews>
    <sheetView zoomScale="120" zoomScaleNormal="120" zoomScalePageLayoutView="150" workbookViewId="0">
      <selection activeCell="A3" sqref="A3:E3"/>
    </sheetView>
  </sheetViews>
  <sheetFormatPr baseColWidth="10" defaultColWidth="10.875" defaultRowHeight="14.25" x14ac:dyDescent="0.2"/>
  <cols>
    <col min="1" max="1" width="4" customWidth="1"/>
    <col min="2" max="2" width="16.125" customWidth="1"/>
    <col min="3" max="3" width="77.625" customWidth="1"/>
    <col min="4" max="4" width="4.625" customWidth="1"/>
    <col min="5" max="5" width="17.625" customWidth="1"/>
    <col min="6" max="6" width="10.875" customWidth="1"/>
    <col min="7" max="7" width="11" customWidth="1"/>
    <col min="8" max="8" width="12.875" customWidth="1"/>
    <col min="11" max="11" width="56.875" customWidth="1"/>
    <col min="13" max="13" width="11" customWidth="1"/>
    <col min="14" max="14" width="4.625" customWidth="1"/>
  </cols>
  <sheetData>
    <row r="3" spans="1:8" ht="18" x14ac:dyDescent="0.25">
      <c r="A3" s="198" t="s">
        <v>751</v>
      </c>
      <c r="B3" s="198"/>
      <c r="C3" s="198"/>
      <c r="D3" s="198"/>
      <c r="E3" s="198"/>
      <c r="F3" s="55"/>
      <c r="G3" s="5"/>
      <c r="H3" s="5"/>
    </row>
    <row r="4" spans="1:8" ht="18" x14ac:dyDescent="0.25">
      <c r="A4" s="197" t="s">
        <v>12</v>
      </c>
      <c r="B4" s="197"/>
      <c r="C4" s="197"/>
      <c r="D4" s="197"/>
      <c r="E4" s="197"/>
      <c r="F4" s="55"/>
      <c r="G4" s="5"/>
      <c r="H4" s="5"/>
    </row>
    <row r="5" spans="1:8" ht="18" x14ac:dyDescent="0.25">
      <c r="A5" s="196" t="s">
        <v>748</v>
      </c>
      <c r="B5" s="197"/>
      <c r="C5" s="197"/>
      <c r="D5" s="197"/>
      <c r="E5" s="197"/>
      <c r="F5" s="55"/>
      <c r="G5" s="5"/>
      <c r="H5" s="5"/>
    </row>
    <row r="6" spans="1:8" ht="9" customHeight="1" x14ac:dyDescent="0.2">
      <c r="A6" s="35"/>
      <c r="B6" s="35"/>
      <c r="C6" s="35"/>
      <c r="D6" s="35"/>
      <c r="E6" s="35"/>
      <c r="F6" s="35"/>
    </row>
    <row r="7" spans="1:8" ht="15" customHeight="1" x14ac:dyDescent="0.25">
      <c r="A7" s="197" t="s">
        <v>42</v>
      </c>
      <c r="B7" s="197"/>
      <c r="C7" s="197"/>
      <c r="D7" s="197"/>
      <c r="E7" s="197"/>
      <c r="F7" s="55"/>
      <c r="G7" s="5"/>
      <c r="H7" s="5"/>
    </row>
    <row r="8" spans="1:8" ht="15" customHeight="1" x14ac:dyDescent="0.25">
      <c r="A8" s="197" t="s">
        <v>200</v>
      </c>
      <c r="B8" s="197"/>
      <c r="C8" s="197"/>
      <c r="D8" s="197"/>
      <c r="E8" s="197"/>
      <c r="F8" s="55"/>
      <c r="G8" s="5"/>
      <c r="H8" s="5"/>
    </row>
    <row r="9" spans="1:8" ht="12" customHeight="1" x14ac:dyDescent="0.25">
      <c r="A9" s="156"/>
      <c r="B9" s="156"/>
      <c r="C9" s="156"/>
      <c r="D9" s="156"/>
      <c r="E9" s="156"/>
      <c r="F9" s="55"/>
      <c r="G9" s="5"/>
      <c r="H9" s="5"/>
    </row>
    <row r="10" spans="1:8" ht="18" customHeight="1" x14ac:dyDescent="0.2">
      <c r="A10" s="204" t="s">
        <v>175</v>
      </c>
      <c r="B10" s="204"/>
      <c r="C10" s="204"/>
      <c r="D10" s="204"/>
      <c r="E10" s="204"/>
      <c r="F10" s="55"/>
    </row>
    <row r="11" spans="1:8" ht="9.75" customHeight="1" x14ac:dyDescent="0.2">
      <c r="A11" s="157"/>
      <c r="B11" s="157"/>
      <c r="C11" s="157"/>
      <c r="D11" s="157"/>
      <c r="E11" s="157"/>
      <c r="F11" s="55"/>
    </row>
    <row r="12" spans="1:8" ht="15" customHeight="1" x14ac:dyDescent="0.2">
      <c r="A12" s="197" t="s">
        <v>60</v>
      </c>
      <c r="B12" s="197"/>
      <c r="C12" s="197"/>
      <c r="D12" s="197"/>
      <c r="E12" s="197"/>
      <c r="F12" s="55"/>
    </row>
    <row r="13" spans="1:8" ht="15" customHeight="1" x14ac:dyDescent="0.2">
      <c r="A13" s="157"/>
      <c r="B13" s="157"/>
      <c r="C13" s="157"/>
      <c r="D13" s="157"/>
      <c r="E13" s="157"/>
      <c r="F13" s="55"/>
    </row>
    <row r="14" spans="1:8" ht="15" customHeight="1" x14ac:dyDescent="0.2">
      <c r="A14" s="204"/>
      <c r="B14" s="204"/>
      <c r="C14" s="204"/>
      <c r="D14" s="204"/>
      <c r="E14" s="204"/>
      <c r="F14" s="55"/>
    </row>
    <row r="15" spans="1:8" ht="15" customHeight="1" x14ac:dyDescent="0.2">
      <c r="A15" s="157"/>
      <c r="B15" s="157"/>
      <c r="C15" s="157"/>
      <c r="D15" s="157"/>
      <c r="E15" s="157"/>
      <c r="F15" s="55"/>
    </row>
    <row r="16" spans="1:8" ht="15" customHeight="1" x14ac:dyDescent="0.2">
      <c r="A16" s="157"/>
      <c r="B16" s="157"/>
      <c r="C16" s="157"/>
      <c r="D16" s="157"/>
      <c r="E16" s="157"/>
      <c r="F16" s="55"/>
    </row>
    <row r="17" spans="1:6" ht="15" customHeight="1" x14ac:dyDescent="0.2">
      <c r="A17" s="157"/>
      <c r="B17" s="157"/>
      <c r="C17" s="157"/>
      <c r="D17" s="157"/>
      <c r="E17" s="157"/>
      <c r="F17" s="55"/>
    </row>
    <row r="18" spans="1:6" ht="15" customHeight="1" x14ac:dyDescent="0.2">
      <c r="A18" s="157"/>
      <c r="B18" s="157"/>
      <c r="C18" s="157"/>
      <c r="D18" s="157"/>
      <c r="E18" s="157"/>
      <c r="F18" s="55"/>
    </row>
    <row r="19" spans="1:6" ht="15" customHeight="1" x14ac:dyDescent="0.2">
      <c r="A19" s="157"/>
      <c r="B19" s="157"/>
      <c r="C19" s="157"/>
      <c r="D19" s="157"/>
      <c r="E19" s="157"/>
      <c r="F19" s="55"/>
    </row>
    <row r="20" spans="1:6" ht="15" customHeight="1" x14ac:dyDescent="0.2">
      <c r="A20" s="157"/>
      <c r="B20" s="157"/>
      <c r="C20" s="157"/>
      <c r="D20" s="157"/>
      <c r="E20" s="157"/>
      <c r="F20" s="55"/>
    </row>
    <row r="21" spans="1:6" ht="15" customHeight="1" x14ac:dyDescent="0.2">
      <c r="A21" s="157"/>
      <c r="B21" s="157"/>
      <c r="C21" s="157"/>
      <c r="D21" s="157"/>
      <c r="E21" s="157"/>
      <c r="F21" s="55"/>
    </row>
    <row r="22" spans="1:6" ht="15" customHeight="1" x14ac:dyDescent="0.2">
      <c r="A22" s="157"/>
      <c r="B22" s="157"/>
      <c r="C22" s="157"/>
      <c r="D22" s="157"/>
      <c r="E22" s="157"/>
      <c r="F22" s="55"/>
    </row>
    <row r="23" spans="1:6" ht="15" customHeight="1" x14ac:dyDescent="0.2">
      <c r="A23" s="157"/>
      <c r="B23" s="157"/>
      <c r="C23" s="157"/>
      <c r="D23" s="157"/>
      <c r="E23" s="157"/>
      <c r="F23" s="55"/>
    </row>
    <row r="24" spans="1:6" ht="15" customHeight="1" x14ac:dyDescent="0.2">
      <c r="A24" s="157"/>
      <c r="B24" s="157"/>
      <c r="C24" s="157"/>
      <c r="D24" s="157"/>
      <c r="E24" s="157"/>
      <c r="F24" s="55"/>
    </row>
    <row r="25" spans="1:6" ht="15" customHeight="1" x14ac:dyDescent="0.2">
      <c r="A25" s="157"/>
      <c r="B25" s="157"/>
      <c r="C25" s="157"/>
      <c r="D25" s="157"/>
      <c r="E25" s="157"/>
      <c r="F25" s="55"/>
    </row>
    <row r="26" spans="1:6" ht="15" customHeight="1" x14ac:dyDescent="0.2">
      <c r="A26" s="157"/>
      <c r="B26" s="157"/>
      <c r="C26" s="157"/>
      <c r="D26" s="157"/>
      <c r="E26" s="157"/>
      <c r="F26" s="55"/>
    </row>
    <row r="27" spans="1:6" ht="15" customHeight="1" x14ac:dyDescent="0.2">
      <c r="A27" s="208" t="s">
        <v>100</v>
      </c>
      <c r="B27" s="209"/>
      <c r="C27" s="201"/>
      <c r="D27" s="202"/>
      <c r="E27" s="203"/>
    </row>
    <row r="28" spans="1:6" ht="15" customHeight="1" x14ac:dyDescent="0.2">
      <c r="A28" s="59" t="s">
        <v>19</v>
      </c>
      <c r="B28" s="59"/>
      <c r="C28" s="59"/>
      <c r="D28" s="12"/>
      <c r="E28" s="40"/>
    </row>
    <row r="29" spans="1:6" ht="15" customHeight="1" x14ac:dyDescent="0.2">
      <c r="A29" s="59" t="s">
        <v>52</v>
      </c>
      <c r="B29" s="59"/>
      <c r="C29" s="59"/>
      <c r="D29" s="12"/>
      <c r="E29" s="68"/>
    </row>
    <row r="30" spans="1:6" ht="15" customHeight="1" x14ac:dyDescent="0.2">
      <c r="A30" s="59" t="s">
        <v>62</v>
      </c>
      <c r="B30" s="59"/>
      <c r="C30" s="59"/>
      <c r="D30" s="12"/>
      <c r="E30" s="22"/>
    </row>
    <row r="31" spans="1:6" ht="15" customHeight="1" x14ac:dyDescent="0.2">
      <c r="A31" s="59" t="s">
        <v>63</v>
      </c>
      <c r="B31" s="59"/>
      <c r="C31" s="59"/>
      <c r="D31" s="12"/>
      <c r="E31" s="22"/>
    </row>
    <row r="32" spans="1:6" x14ac:dyDescent="0.2">
      <c r="A32" s="60" t="s">
        <v>182</v>
      </c>
      <c r="B32" s="59"/>
      <c r="C32" s="59" t="s">
        <v>110</v>
      </c>
      <c r="D32" s="12"/>
      <c r="E32" s="167"/>
    </row>
    <row r="33" spans="1:5" x14ac:dyDescent="0.2">
      <c r="A33" s="59"/>
      <c r="B33" s="59"/>
      <c r="C33" s="59" t="s">
        <v>65</v>
      </c>
      <c r="D33" s="12"/>
      <c r="E33" s="165"/>
    </row>
    <row r="34" spans="1:5" x14ac:dyDescent="0.2">
      <c r="A34" s="59" t="s">
        <v>201</v>
      </c>
      <c r="B34" s="59"/>
      <c r="C34" s="59"/>
      <c r="D34" s="12" t="s">
        <v>23</v>
      </c>
      <c r="E34" s="88"/>
    </row>
    <row r="35" spans="1:5" ht="14.25" customHeight="1" x14ac:dyDescent="0.2">
      <c r="A35" s="240" t="s">
        <v>184</v>
      </c>
      <c r="B35" s="240"/>
      <c r="C35" s="240"/>
      <c r="D35" s="12" t="s">
        <v>29</v>
      </c>
      <c r="E35" s="89"/>
    </row>
    <row r="36" spans="1:5" ht="14.25" customHeight="1" x14ac:dyDescent="0.2">
      <c r="A36" s="240" t="s">
        <v>185</v>
      </c>
      <c r="B36" s="240"/>
      <c r="C36" s="240"/>
      <c r="D36" s="12"/>
      <c r="E36" s="90" t="str">
        <f>IF(E34&lt;300,"ERROR",IF(E34&gt;1000,Tarifas!F81,Tarifas!F80))</f>
        <v>ERROR</v>
      </c>
    </row>
    <row r="37" spans="1:5" ht="14.25" hidden="1" customHeight="1" x14ac:dyDescent="0.2">
      <c r="A37" s="240" t="s">
        <v>186</v>
      </c>
      <c r="B37" s="240"/>
      <c r="C37" s="240"/>
      <c r="D37" s="12" t="s">
        <v>72</v>
      </c>
      <c r="E37" s="22" t="s">
        <v>187</v>
      </c>
    </row>
    <row r="38" spans="1:5" ht="14.25" customHeight="1" x14ac:dyDescent="0.2">
      <c r="A38" s="240" t="s">
        <v>188</v>
      </c>
      <c r="B38" s="240"/>
      <c r="C38" s="240"/>
      <c r="E38" s="70">
        <f>IF(E37="si",Tarifas!F61/100,IF(E35&lt;E36,0,IF(E35/E36&lt;2,Tarifas!F63/100,IF(E35/E36&lt;3,Tarifas!F64/100,IF(E35/E36&lt;4,Tarifas!F65/100,IF(E35/E36&lt;5,Tarifas!F66/100,Tarifas!F67/100))))))</f>
        <v>0</v>
      </c>
    </row>
    <row r="39" spans="1:5" ht="14.25" customHeight="1" x14ac:dyDescent="0.2">
      <c r="A39" s="60" t="s">
        <v>189</v>
      </c>
      <c r="B39" s="59"/>
      <c r="C39" s="145"/>
      <c r="D39" s="12" t="s">
        <v>31</v>
      </c>
      <c r="E39" s="88"/>
    </row>
    <row r="40" spans="1:5" ht="14.25" customHeight="1" x14ac:dyDescent="0.2">
      <c r="A40" s="84" t="s">
        <v>202</v>
      </c>
      <c r="B40" s="145"/>
      <c r="C40" s="145"/>
      <c r="D40" s="12" t="s">
        <v>31</v>
      </c>
      <c r="E40" s="88"/>
    </row>
    <row r="41" spans="1:5" ht="14.25" customHeight="1" x14ac:dyDescent="0.2">
      <c r="A41" s="61" t="s">
        <v>203</v>
      </c>
      <c r="B41" s="61"/>
      <c r="C41" s="59"/>
      <c r="D41" s="12"/>
      <c r="E41" s="33" t="e">
        <f>ROUND((E39-E40)*((E35-E36)/E35)*E38,0)</f>
        <v>#VALUE!</v>
      </c>
    </row>
    <row r="42" spans="1:5" ht="14.25" customHeight="1" x14ac:dyDescent="0.2">
      <c r="A42" s="60" t="s">
        <v>119</v>
      </c>
      <c r="B42" s="61"/>
      <c r="C42" s="59"/>
      <c r="D42" s="12" t="s">
        <v>72</v>
      </c>
      <c r="E42" s="22"/>
    </row>
    <row r="43" spans="1:5" ht="14.25" customHeight="1" x14ac:dyDescent="0.2">
      <c r="A43" s="60" t="s">
        <v>120</v>
      </c>
      <c r="B43" s="59"/>
      <c r="C43" s="59"/>
      <c r="D43" s="12" t="s">
        <v>31</v>
      </c>
      <c r="E43" s="88"/>
    </row>
    <row r="44" spans="1:5" ht="14.25" customHeight="1" x14ac:dyDescent="0.2">
      <c r="A44" s="60" t="s">
        <v>204</v>
      </c>
      <c r="B44" s="59"/>
      <c r="C44" s="59"/>
      <c r="D44" s="12" t="s">
        <v>31</v>
      </c>
      <c r="E44" s="89"/>
    </row>
    <row r="45" spans="1:5" ht="14.25" customHeight="1" x14ac:dyDescent="0.2">
      <c r="A45" s="239" t="s">
        <v>129</v>
      </c>
      <c r="B45" s="240"/>
      <c r="C45" s="240"/>
      <c r="D45" s="12" t="s">
        <v>31</v>
      </c>
      <c r="E45" s="89"/>
    </row>
    <row r="46" spans="1:5" ht="14.25" customHeight="1" x14ac:dyDescent="0.2">
      <c r="A46" s="60" t="s">
        <v>161</v>
      </c>
      <c r="B46" s="61"/>
      <c r="C46" s="59"/>
      <c r="D46" s="12" t="s">
        <v>116</v>
      </c>
      <c r="E46" s="68"/>
    </row>
    <row r="47" spans="1:5" ht="14.25" customHeight="1" x14ac:dyDescent="0.2">
      <c r="A47" s="60" t="s">
        <v>133</v>
      </c>
      <c r="B47" s="61"/>
      <c r="C47" s="59"/>
      <c r="D47" s="12" t="s">
        <v>116</v>
      </c>
      <c r="E47" s="68"/>
    </row>
    <row r="48" spans="1:5" ht="14.25" customHeight="1" x14ac:dyDescent="0.2">
      <c r="A48" s="60" t="s">
        <v>194</v>
      </c>
      <c r="B48" s="61"/>
      <c r="C48" s="145"/>
      <c r="D48" s="12" t="s">
        <v>116</v>
      </c>
      <c r="E48" s="88"/>
    </row>
    <row r="49" spans="1:5" ht="14.25" customHeight="1" x14ac:dyDescent="0.2">
      <c r="A49" s="60" t="s">
        <v>135</v>
      </c>
      <c r="B49" s="61"/>
      <c r="C49" s="145"/>
      <c r="D49" s="12" t="s">
        <v>116</v>
      </c>
      <c r="E49" s="22"/>
    </row>
    <row r="50" spans="1:5" ht="14.25" customHeight="1" x14ac:dyDescent="0.2">
      <c r="A50" s="60" t="s">
        <v>205</v>
      </c>
      <c r="B50" s="61"/>
      <c r="C50" s="145"/>
      <c r="E50" s="33" t="e">
        <f>IF(E42="no",0,E41-E48)</f>
        <v>#VALUE!</v>
      </c>
    </row>
    <row r="51" spans="1:5" ht="15.75" customHeight="1" x14ac:dyDescent="0.2">
      <c r="A51" s="61" t="s">
        <v>206</v>
      </c>
      <c r="B51" s="61"/>
      <c r="C51" s="59"/>
      <c r="D51" s="12"/>
      <c r="E51" s="73" t="e">
        <f>IF(E42="si",0,IF(E44&lt;0,ROUND((E41+E43)*E45,2),ROUND((E41+E43)*E44,2)))</f>
        <v>#VALUE!</v>
      </c>
    </row>
    <row r="52" spans="1:5" x14ac:dyDescent="0.2">
      <c r="A52" s="60" t="s">
        <v>138</v>
      </c>
      <c r="B52" s="59"/>
      <c r="C52" s="59"/>
      <c r="D52" s="12"/>
      <c r="E52" s="166"/>
    </row>
    <row r="53" spans="1:5" x14ac:dyDescent="0.2">
      <c r="A53" s="58"/>
      <c r="B53" s="58"/>
      <c r="C53" s="59"/>
      <c r="D53" s="58"/>
      <c r="E53" s="58"/>
    </row>
    <row r="54" spans="1:5" x14ac:dyDescent="0.2">
      <c r="A54" s="85"/>
      <c r="B54" s="86" t="s">
        <v>38</v>
      </c>
      <c r="C54" s="59"/>
      <c r="D54" s="59"/>
      <c r="E54" s="59"/>
    </row>
    <row r="55" spans="1:5" x14ac:dyDescent="0.2">
      <c r="A55" s="87"/>
      <c r="B55" s="86" t="s">
        <v>39</v>
      </c>
      <c r="C55" s="59"/>
      <c r="D55" s="59"/>
      <c r="E55" s="59"/>
    </row>
    <row r="56" spans="1:5" x14ac:dyDescent="0.2">
      <c r="A56" s="59"/>
      <c r="B56" s="86"/>
      <c r="C56" s="59"/>
      <c r="D56" s="59"/>
      <c r="E56" s="59"/>
    </row>
    <row r="57" spans="1:5" x14ac:dyDescent="0.2">
      <c r="A57" s="59"/>
      <c r="B57" s="86"/>
      <c r="C57" s="59"/>
      <c r="D57" s="59"/>
      <c r="E57" s="59"/>
    </row>
    <row r="58" spans="1:5" x14ac:dyDescent="0.2">
      <c r="C58" s="3"/>
    </row>
    <row r="59" spans="1:5" x14ac:dyDescent="0.2">
      <c r="A59" t="s">
        <v>48</v>
      </c>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c r="B65" s="9"/>
      <c r="C65" s="9"/>
      <c r="D65" s="9"/>
      <c r="E65" s="9"/>
    </row>
    <row r="66" spans="1:5" x14ac:dyDescent="0.2">
      <c r="A66" s="9" t="s">
        <v>41</v>
      </c>
      <c r="B66" s="9"/>
      <c r="C66" s="9"/>
      <c r="D66" s="9"/>
      <c r="E66" s="9"/>
    </row>
    <row r="67" spans="1:5" x14ac:dyDescent="0.2">
      <c r="A67" s="9"/>
      <c r="B67" s="9"/>
      <c r="C67" s="9"/>
      <c r="D67" s="9"/>
      <c r="E67" s="9"/>
    </row>
    <row r="75" spans="1:5" ht="15" x14ac:dyDescent="0.2">
      <c r="A75" s="197" t="s">
        <v>12</v>
      </c>
      <c r="B75" s="197"/>
      <c r="C75" s="197"/>
      <c r="D75" s="197"/>
      <c r="E75" s="197"/>
    </row>
    <row r="77" spans="1:5" x14ac:dyDescent="0.2">
      <c r="A77" s="1" t="s">
        <v>139</v>
      </c>
    </row>
    <row r="79" spans="1:5" x14ac:dyDescent="0.2">
      <c r="A79" s="56" t="s">
        <v>23</v>
      </c>
      <c r="B79" s="58" t="s">
        <v>207</v>
      </c>
      <c r="C79" s="58"/>
    </row>
    <row r="80" spans="1:5" x14ac:dyDescent="0.2">
      <c r="A80" s="56" t="s">
        <v>29</v>
      </c>
      <c r="B80" s="4" t="s">
        <v>208</v>
      </c>
      <c r="C80" s="59"/>
    </row>
    <row r="81" spans="1:5" ht="14.25" customHeight="1" x14ac:dyDescent="0.2">
      <c r="A81" s="56" t="s">
        <v>31</v>
      </c>
      <c r="B81" s="4" t="s">
        <v>199</v>
      </c>
      <c r="C81" s="59"/>
    </row>
    <row r="82" spans="1:5" x14ac:dyDescent="0.2">
      <c r="A82" s="56" t="s">
        <v>72</v>
      </c>
      <c r="B82" s="58" t="s">
        <v>36</v>
      </c>
      <c r="C82" s="59"/>
    </row>
    <row r="83" spans="1:5" x14ac:dyDescent="0.2">
      <c r="A83" s="56" t="s">
        <v>116</v>
      </c>
      <c r="B83" s="4" t="s">
        <v>148</v>
      </c>
      <c r="C83" s="59"/>
    </row>
    <row r="84" spans="1:5" ht="12" customHeight="1" x14ac:dyDescent="0.2">
      <c r="A84" s="56"/>
      <c r="B84" s="195"/>
      <c r="C84" s="195"/>
      <c r="D84" s="195"/>
      <c r="E84" s="195"/>
    </row>
    <row r="85" spans="1:5" x14ac:dyDescent="0.2">
      <c r="A85" s="56"/>
      <c r="B85" s="195"/>
      <c r="C85" s="195"/>
      <c r="D85" s="195"/>
      <c r="E85" s="195"/>
    </row>
    <row r="86" spans="1:5" ht="10.5" customHeight="1" x14ac:dyDescent="0.2">
      <c r="A86" s="56"/>
      <c r="B86" s="195"/>
      <c r="C86" s="195"/>
      <c r="D86" s="195"/>
      <c r="E86" s="195"/>
    </row>
  </sheetData>
  <mergeCells count="18">
    <mergeCell ref="A14:E14"/>
    <mergeCell ref="A37:C37"/>
    <mergeCell ref="A12:E12"/>
    <mergeCell ref="A27:B27"/>
    <mergeCell ref="C27:E27"/>
    <mergeCell ref="A35:C35"/>
    <mergeCell ref="A36:C36"/>
    <mergeCell ref="A3:E3"/>
    <mergeCell ref="A5:E5"/>
    <mergeCell ref="A7:E7"/>
    <mergeCell ref="A8:E8"/>
    <mergeCell ref="A10:E10"/>
    <mergeCell ref="A4:E4"/>
    <mergeCell ref="B84:E84"/>
    <mergeCell ref="B85:E86"/>
    <mergeCell ref="A75:E75"/>
    <mergeCell ref="A45:C45"/>
    <mergeCell ref="A38:C38"/>
  </mergeCells>
  <dataValidations count="1">
    <dataValidation type="whole" operator="greaterThanOrEqual" showInputMessage="1" showErrorMessage="1" sqref="E33" xr:uid="{EB09EA6D-BB43-432E-B029-E7B276F0BF57}">
      <formula1>2017</formula1>
    </dataValidation>
  </dataValidations>
  <printOptions horizontalCentered="1"/>
  <pageMargins left="0.19685039370078741" right="0.19685039370078741" top="0.78740157480314965" bottom="0.39370078740157483" header="0.31496062992125984" footer="0.31496062992125984"/>
  <pageSetup scale="65" orientation="portrait" horizontalDpi="4294967292" verticalDpi="4294967292" r:id="rId1"/>
  <rowBreaks count="1" manualBreakCount="1">
    <brk id="73"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FFFC9359-F429-41F9-925F-F1903B93DC34}">
          <x14:formula1>
            <xm:f>Parámetros!$B$2:$B$13</xm:f>
          </x14:formula1>
          <xm:sqref>E32</xm:sqref>
        </x14:dataValidation>
        <x14:dataValidation type="list" showInputMessage="1" showErrorMessage="1" xr:uid="{3F8A1E33-0B49-4B96-B640-182E70EEF291}">
          <x14:formula1>
            <xm:f>Parámetros!$D$2:$D$434</xm:f>
          </x14:formula1>
          <xm:sqref>E28</xm:sqref>
        </x14:dataValidation>
      </x14:dataValidations>
    </ex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H69"/>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6.125" customWidth="1"/>
    <col min="3" max="3" width="77.5" customWidth="1"/>
    <col min="4" max="4" width="3.875" customWidth="1"/>
    <col min="5" max="5" width="17.625" customWidth="1"/>
    <col min="6" max="6" width="10.875" customWidth="1"/>
    <col min="7" max="7" width="11" customWidth="1"/>
    <col min="8" max="8" width="12.875" customWidth="1"/>
    <col min="11" max="11" width="56.875" customWidth="1"/>
    <col min="13" max="13" width="11" customWidth="1"/>
    <col min="14" max="14" width="4.625" customWidth="1"/>
  </cols>
  <sheetData>
    <row r="3" spans="1:8" ht="18" x14ac:dyDescent="0.25">
      <c r="A3" s="198" t="s">
        <v>751</v>
      </c>
      <c r="B3" s="198"/>
      <c r="C3" s="198"/>
      <c r="D3" s="198"/>
      <c r="E3" s="198"/>
      <c r="F3" s="5"/>
      <c r="G3" s="5"/>
      <c r="H3" s="5"/>
    </row>
    <row r="4" spans="1:8" ht="18" x14ac:dyDescent="0.25">
      <c r="A4" s="197" t="s">
        <v>13</v>
      </c>
      <c r="B4" s="197"/>
      <c r="C4" s="197"/>
      <c r="D4" s="197"/>
      <c r="E4" s="197"/>
      <c r="F4" s="5"/>
      <c r="G4" s="5"/>
      <c r="H4" s="5"/>
    </row>
    <row r="5" spans="1:8" ht="15.75" customHeight="1" x14ac:dyDescent="0.25">
      <c r="A5" s="196" t="s">
        <v>748</v>
      </c>
      <c r="B5" s="197"/>
      <c r="C5" s="197"/>
      <c r="D5" s="197"/>
      <c r="E5" s="197"/>
      <c r="F5" s="5"/>
      <c r="G5" s="5"/>
      <c r="H5" s="5"/>
    </row>
    <row r="6" spans="1:8" ht="9" customHeight="1" x14ac:dyDescent="0.2">
      <c r="A6" s="35"/>
      <c r="B6" s="35"/>
      <c r="C6" s="35"/>
      <c r="D6" s="35"/>
      <c r="E6" s="35"/>
    </row>
    <row r="7" spans="1:8" ht="15" customHeight="1" x14ac:dyDescent="0.25">
      <c r="A7" s="197" t="s">
        <v>42</v>
      </c>
      <c r="B7" s="197"/>
      <c r="C7" s="197"/>
      <c r="D7" s="197"/>
      <c r="E7" s="197"/>
      <c r="F7" s="5"/>
      <c r="G7" s="5"/>
      <c r="H7" s="5"/>
    </row>
    <row r="8" spans="1:8" ht="12" customHeight="1" x14ac:dyDescent="0.25">
      <c r="A8" s="156"/>
      <c r="B8" s="156"/>
      <c r="C8" s="156"/>
      <c r="D8" s="156"/>
      <c r="E8" s="156"/>
      <c r="F8" s="5"/>
      <c r="G8" s="5"/>
      <c r="H8" s="5"/>
    </row>
    <row r="9" spans="1:8" ht="18" customHeight="1" x14ac:dyDescent="0.25">
      <c r="A9" s="204" t="s">
        <v>175</v>
      </c>
      <c r="B9" s="204"/>
      <c r="C9" s="204"/>
      <c r="D9" s="204"/>
      <c r="E9" s="204"/>
      <c r="F9" s="5"/>
    </row>
    <row r="10" spans="1:8" ht="18" customHeight="1" x14ac:dyDescent="0.25">
      <c r="A10" s="157"/>
      <c r="B10" s="157"/>
      <c r="C10" s="157"/>
      <c r="D10" s="157"/>
      <c r="E10" s="157"/>
      <c r="F10" s="5"/>
    </row>
    <row r="11" spans="1:8" ht="18" customHeight="1" x14ac:dyDescent="0.25">
      <c r="A11" s="204" t="s">
        <v>209</v>
      </c>
      <c r="B11" s="204"/>
      <c r="C11" s="204"/>
      <c r="D11" s="204"/>
      <c r="E11" s="204"/>
      <c r="F11" s="5"/>
    </row>
    <row r="12" spans="1:8" ht="15" customHeight="1" x14ac:dyDescent="0.25">
      <c r="A12" s="157"/>
      <c r="B12" s="157"/>
      <c r="C12" s="157"/>
      <c r="D12" s="157"/>
      <c r="E12" s="157"/>
      <c r="F12" s="5"/>
    </row>
    <row r="13" spans="1:8" ht="15" customHeight="1" x14ac:dyDescent="0.25">
      <c r="A13" s="157"/>
      <c r="B13" s="157"/>
      <c r="C13" s="157"/>
      <c r="D13" s="157"/>
      <c r="E13" s="157"/>
      <c r="F13" s="5"/>
    </row>
    <row r="14" spans="1:8" ht="15" customHeight="1" x14ac:dyDescent="0.25">
      <c r="A14" s="157"/>
      <c r="B14" s="157"/>
      <c r="C14" s="157"/>
      <c r="D14" s="157"/>
      <c r="E14" s="157"/>
      <c r="F14" s="5"/>
    </row>
    <row r="15" spans="1:8" ht="15" customHeight="1" x14ac:dyDescent="0.25">
      <c r="A15" s="157"/>
      <c r="B15" s="157"/>
      <c r="C15" s="157"/>
      <c r="D15" s="157"/>
      <c r="E15" s="157"/>
      <c r="F15" s="5"/>
    </row>
    <row r="16" spans="1:8" ht="15" customHeight="1" x14ac:dyDescent="0.25">
      <c r="A16" s="157"/>
      <c r="B16" s="157"/>
      <c r="C16" s="157"/>
      <c r="D16" s="157"/>
      <c r="E16" s="157"/>
      <c r="F16" s="5"/>
    </row>
    <row r="17" spans="1:6" ht="15" customHeight="1" x14ac:dyDescent="0.25">
      <c r="A17" s="157"/>
      <c r="B17" s="157"/>
      <c r="C17" s="157"/>
      <c r="D17" s="157"/>
      <c r="E17" s="157"/>
      <c r="F17" s="5"/>
    </row>
    <row r="18" spans="1:6" ht="15" customHeight="1" x14ac:dyDescent="0.25">
      <c r="A18" s="157"/>
      <c r="B18" s="157"/>
      <c r="C18" s="157"/>
      <c r="D18" s="157"/>
      <c r="E18" s="157"/>
      <c r="F18" s="5"/>
    </row>
    <row r="19" spans="1:6" ht="15" customHeight="1" x14ac:dyDescent="0.25">
      <c r="A19" s="157"/>
      <c r="B19" s="157"/>
      <c r="C19" s="157"/>
      <c r="D19" s="157"/>
      <c r="E19" s="157"/>
      <c r="F19" s="5"/>
    </row>
    <row r="20" spans="1:6" ht="15" customHeight="1" x14ac:dyDescent="0.2">
      <c r="A20" s="156"/>
      <c r="B20" s="156"/>
      <c r="C20" s="156"/>
      <c r="D20" s="156"/>
      <c r="E20" s="156"/>
    </row>
    <row r="21" spans="1:6" ht="15" customHeight="1" x14ac:dyDescent="0.2">
      <c r="A21" s="248" t="s">
        <v>61</v>
      </c>
      <c r="B21" s="249"/>
      <c r="C21" s="245"/>
      <c r="D21" s="246"/>
      <c r="E21" s="247"/>
    </row>
    <row r="22" spans="1:6" ht="15" customHeight="1" x14ac:dyDescent="0.2">
      <c r="A22" s="59" t="s">
        <v>19</v>
      </c>
      <c r="B22" s="59"/>
      <c r="C22" s="59"/>
      <c r="D22" s="12"/>
      <c r="E22" s="40"/>
    </row>
    <row r="23" spans="1:6" ht="15" customHeight="1" x14ac:dyDescent="0.2">
      <c r="A23" s="59" t="s">
        <v>52</v>
      </c>
      <c r="B23" s="59"/>
      <c r="C23" s="59"/>
      <c r="D23" s="12"/>
      <c r="E23" s="66"/>
    </row>
    <row r="24" spans="1:6" ht="15" customHeight="1" x14ac:dyDescent="0.2">
      <c r="A24" s="59" t="s">
        <v>62</v>
      </c>
      <c r="B24" s="59"/>
      <c r="C24" s="59"/>
      <c r="D24" s="12"/>
      <c r="E24" s="92"/>
    </row>
    <row r="25" spans="1:6" ht="15" customHeight="1" x14ac:dyDescent="0.2">
      <c r="A25" s="59" t="s">
        <v>63</v>
      </c>
      <c r="B25" s="59"/>
      <c r="C25" s="59"/>
      <c r="D25" s="12"/>
      <c r="E25" s="92"/>
    </row>
    <row r="26" spans="1:6" ht="15" customHeight="1" x14ac:dyDescent="0.2">
      <c r="A26" s="60" t="s">
        <v>109</v>
      </c>
      <c r="B26" s="59"/>
      <c r="C26" s="59" t="s">
        <v>110</v>
      </c>
      <c r="D26" s="12"/>
      <c r="E26" s="167"/>
    </row>
    <row r="27" spans="1:6" ht="15" customHeight="1" x14ac:dyDescent="0.2">
      <c r="A27" s="60"/>
      <c r="B27" s="59"/>
      <c r="C27" s="59" t="s">
        <v>65</v>
      </c>
      <c r="D27" s="12"/>
      <c r="E27" s="165"/>
    </row>
    <row r="28" spans="1:6" ht="15" customHeight="1" x14ac:dyDescent="0.2">
      <c r="A28" s="19" t="s">
        <v>210</v>
      </c>
      <c r="B28" s="59"/>
      <c r="C28" s="59"/>
      <c r="D28" s="12" t="s">
        <v>23</v>
      </c>
      <c r="E28" s="94"/>
    </row>
    <row r="29" spans="1:6" ht="15" customHeight="1" x14ac:dyDescent="0.3">
      <c r="A29" s="71" t="s">
        <v>211</v>
      </c>
      <c r="B29" s="72"/>
      <c r="C29" s="59"/>
      <c r="D29" s="12" t="s">
        <v>23</v>
      </c>
      <c r="E29" s="94"/>
    </row>
    <row r="30" spans="1:6" ht="15" customHeight="1" x14ac:dyDescent="0.2">
      <c r="A30" s="19" t="s">
        <v>212</v>
      </c>
      <c r="D30" s="12" t="s">
        <v>23</v>
      </c>
      <c r="E30" s="136"/>
    </row>
    <row r="31" spans="1:6" ht="15" customHeight="1" x14ac:dyDescent="0.2">
      <c r="A31" s="239" t="s">
        <v>213</v>
      </c>
      <c r="B31" s="240"/>
      <c r="C31" s="240"/>
      <c r="D31" s="12"/>
      <c r="E31" s="136"/>
    </row>
    <row r="32" spans="1:6" ht="14.25" customHeight="1" x14ac:dyDescent="0.2">
      <c r="A32" s="240" t="s">
        <v>214</v>
      </c>
      <c r="B32" s="240"/>
      <c r="C32" s="240"/>
      <c r="D32" s="12" t="s">
        <v>29</v>
      </c>
      <c r="E32" s="136"/>
    </row>
    <row r="33" spans="1:5" ht="14.25" customHeight="1" x14ac:dyDescent="0.2">
      <c r="A33" s="240" t="s">
        <v>215</v>
      </c>
      <c r="B33" s="240"/>
      <c r="C33" s="240"/>
      <c r="D33" s="12" t="s">
        <v>31</v>
      </c>
      <c r="E33" s="66"/>
    </row>
    <row r="34" spans="1:5" ht="14.25" customHeight="1" x14ac:dyDescent="0.2">
      <c r="A34" s="240" t="s">
        <v>216</v>
      </c>
      <c r="B34" s="240"/>
      <c r="C34" s="240"/>
      <c r="D34" s="12" t="s">
        <v>72</v>
      </c>
      <c r="E34" s="94"/>
    </row>
    <row r="35" spans="1:5" ht="14.25" customHeight="1" x14ac:dyDescent="0.2">
      <c r="A35" s="240" t="s">
        <v>217</v>
      </c>
      <c r="B35" s="240"/>
      <c r="C35" s="240"/>
      <c r="D35" s="12"/>
      <c r="E35" s="137">
        <f>IF(E33="si",Tarifas!F86,IF(E34&lt;=500,Tarifas!F84,IF(E34&lt;=1000,Tarifas!F85,Tarifas!F86)))</f>
        <v>11.13</v>
      </c>
    </row>
    <row r="36" spans="1:5" ht="14.25" hidden="1" customHeight="1" x14ac:dyDescent="0.2">
      <c r="A36" s="240" t="s">
        <v>186</v>
      </c>
      <c r="B36" s="240"/>
      <c r="C36" s="240"/>
      <c r="D36" s="12" t="s">
        <v>31</v>
      </c>
      <c r="E36" s="66" t="s">
        <v>187</v>
      </c>
    </row>
    <row r="37" spans="1:5" ht="14.25" customHeight="1" x14ac:dyDescent="0.2">
      <c r="A37" s="240" t="s">
        <v>188</v>
      </c>
      <c r="B37" s="240"/>
      <c r="C37" s="240"/>
      <c r="D37" s="12"/>
      <c r="E37" s="13">
        <f>IF(E36="si",Tarifas!F61/100,IF(E32&lt;E35,0,IF(E32/E35&lt;2,Tarifas!F63/100,IF(E32/E35&lt;3,Tarifas!F64/100,IF(E32/E35&lt;4,Tarifas!F65/100,IF(E32/E35&lt;5,Tarifas!F66/100,Tarifas!F67/100))))))</f>
        <v>0</v>
      </c>
    </row>
    <row r="38" spans="1:5" ht="14.25" customHeight="1" x14ac:dyDescent="0.2">
      <c r="A38" s="61" t="s">
        <v>218</v>
      </c>
      <c r="B38" s="61"/>
      <c r="C38" s="59"/>
      <c r="D38" s="12"/>
      <c r="E38" s="138" t="e">
        <f>ROUND((E28-E29)*((E32-E35)/E32)*E37,0)</f>
        <v>#DIV/0!</v>
      </c>
    </row>
    <row r="39" spans="1:5" ht="14.25" customHeight="1" x14ac:dyDescent="0.2">
      <c r="A39" s="60" t="s">
        <v>119</v>
      </c>
      <c r="B39" s="61"/>
      <c r="C39" s="59"/>
      <c r="D39" s="12" t="s">
        <v>31</v>
      </c>
      <c r="E39" s="66"/>
    </row>
    <row r="40" spans="1:5" ht="14.25" customHeight="1" x14ac:dyDescent="0.2">
      <c r="A40" s="60" t="s">
        <v>161</v>
      </c>
      <c r="B40" s="61"/>
      <c r="C40" s="59"/>
      <c r="D40" s="12" t="s">
        <v>116</v>
      </c>
      <c r="E40" s="95"/>
    </row>
    <row r="41" spans="1:5" ht="14.25" customHeight="1" x14ac:dyDescent="0.2">
      <c r="A41" s="60" t="s">
        <v>133</v>
      </c>
      <c r="B41" s="61"/>
      <c r="C41" s="59"/>
      <c r="D41" s="12" t="s">
        <v>116</v>
      </c>
      <c r="E41" s="95"/>
    </row>
    <row r="42" spans="1:5" ht="14.25" customHeight="1" x14ac:dyDescent="0.2">
      <c r="A42" s="60" t="s">
        <v>219</v>
      </c>
      <c r="B42" s="61"/>
      <c r="C42" s="59"/>
      <c r="D42" s="12" t="s">
        <v>116</v>
      </c>
      <c r="E42" s="94"/>
    </row>
    <row r="43" spans="1:5" ht="14.25" customHeight="1" x14ac:dyDescent="0.2">
      <c r="A43" s="60" t="s">
        <v>135</v>
      </c>
      <c r="B43" s="61"/>
      <c r="C43" s="59"/>
      <c r="D43" s="12" t="s">
        <v>116</v>
      </c>
      <c r="E43" s="66"/>
    </row>
    <row r="44" spans="1:5" ht="14.25" customHeight="1" x14ac:dyDescent="0.2">
      <c r="A44" s="60" t="s">
        <v>163</v>
      </c>
      <c r="B44" s="61"/>
      <c r="C44" s="59"/>
      <c r="E44" s="33" t="e">
        <f>IF(E39="no",0,E38-E42)</f>
        <v>#DIV/0!</v>
      </c>
    </row>
    <row r="45" spans="1:5" ht="17.25" x14ac:dyDescent="0.2">
      <c r="A45" s="93" t="s">
        <v>220</v>
      </c>
      <c r="B45" s="61"/>
      <c r="C45" s="59"/>
      <c r="D45" s="12"/>
      <c r="E45" s="139" t="e">
        <f>IF(E39="SI",0,IF(E30&lt;0,ROUND(E31*E38,2),ROUND(E38*E30,2)))</f>
        <v>#DIV/0!</v>
      </c>
    </row>
    <row r="46" spans="1:5" x14ac:dyDescent="0.2">
      <c r="A46" s="19" t="s">
        <v>34</v>
      </c>
      <c r="B46" s="59"/>
      <c r="C46" s="59"/>
      <c r="D46" s="12" t="s">
        <v>121</v>
      </c>
      <c r="E46" s="166"/>
    </row>
    <row r="47" spans="1:5" x14ac:dyDescent="0.2">
      <c r="A47" s="1"/>
      <c r="B47" s="1"/>
      <c r="D47" s="2"/>
      <c r="E47" s="6"/>
    </row>
    <row r="48" spans="1:5" x14ac:dyDescent="0.2">
      <c r="A48" s="56" t="s">
        <v>23</v>
      </c>
      <c r="B48" s="4" t="s">
        <v>221</v>
      </c>
      <c r="D48" s="2"/>
      <c r="E48" s="6"/>
    </row>
    <row r="49" spans="1:5" x14ac:dyDescent="0.2">
      <c r="A49" s="56" t="s">
        <v>29</v>
      </c>
      <c r="B49" s="4" t="s">
        <v>222</v>
      </c>
      <c r="D49" s="4"/>
      <c r="E49" s="4"/>
    </row>
    <row r="50" spans="1:5" x14ac:dyDescent="0.2">
      <c r="A50" s="56" t="s">
        <v>31</v>
      </c>
      <c r="B50" s="58" t="s">
        <v>36</v>
      </c>
      <c r="D50" s="4"/>
      <c r="E50" s="4"/>
    </row>
    <row r="51" spans="1:5" x14ac:dyDescent="0.2">
      <c r="A51" s="56" t="s">
        <v>72</v>
      </c>
      <c r="B51" s="4" t="s">
        <v>223</v>
      </c>
      <c r="D51" s="4"/>
      <c r="E51" s="4"/>
    </row>
    <row r="52" spans="1:5" x14ac:dyDescent="0.2">
      <c r="A52" s="56" t="s">
        <v>116</v>
      </c>
      <c r="B52" s="4" t="s">
        <v>148</v>
      </c>
      <c r="D52" s="4"/>
      <c r="E52" s="4"/>
    </row>
    <row r="53" spans="1:5" x14ac:dyDescent="0.2">
      <c r="A53" s="20" t="s">
        <v>121</v>
      </c>
      <c r="B53" s="4" t="s">
        <v>224</v>
      </c>
      <c r="D53" s="4"/>
      <c r="E53" s="4"/>
    </row>
    <row r="54" spans="1:5" ht="10.5" customHeight="1" x14ac:dyDescent="0.2">
      <c r="A54" s="20"/>
      <c r="B54" s="195"/>
      <c r="C54" s="195"/>
      <c r="D54" s="195"/>
      <c r="E54" s="195"/>
    </row>
    <row r="55" spans="1:5" x14ac:dyDescent="0.2">
      <c r="A55" s="21"/>
      <c r="B55" s="195"/>
      <c r="C55" s="195"/>
      <c r="D55" s="195"/>
      <c r="E55" s="195"/>
    </row>
    <row r="56" spans="1:5" x14ac:dyDescent="0.2">
      <c r="A56" s="21"/>
      <c r="B56" s="195"/>
      <c r="C56" s="195"/>
      <c r="D56" s="195"/>
      <c r="E56" s="195"/>
    </row>
    <row r="57" spans="1:5" x14ac:dyDescent="0.2">
      <c r="A57" s="4"/>
      <c r="B57" s="4"/>
      <c r="C57" s="4"/>
      <c r="D57" s="4"/>
      <c r="E57" s="4"/>
    </row>
    <row r="58" spans="1:5" x14ac:dyDescent="0.2">
      <c r="A58" s="8"/>
      <c r="B58" s="10" t="s">
        <v>38</v>
      </c>
    </row>
    <row r="59" spans="1:5" x14ac:dyDescent="0.2">
      <c r="A59" s="11"/>
      <c r="B59" s="10" t="s">
        <v>39</v>
      </c>
    </row>
    <row r="60" spans="1:5" x14ac:dyDescent="0.2">
      <c r="C60" s="3"/>
    </row>
    <row r="61" spans="1:5" x14ac:dyDescent="0.2">
      <c r="A61" t="s">
        <v>48</v>
      </c>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c r="B65" s="9"/>
      <c r="C65" s="9"/>
      <c r="D65" s="9"/>
      <c r="E65" s="9"/>
    </row>
    <row r="66" spans="1:5" x14ac:dyDescent="0.2">
      <c r="A66" s="9"/>
      <c r="B66" s="9"/>
      <c r="C66" s="9"/>
      <c r="D66" s="9"/>
      <c r="E66" s="9"/>
    </row>
    <row r="67" spans="1:5" x14ac:dyDescent="0.2">
      <c r="A67" s="9"/>
      <c r="B67" s="9"/>
      <c r="C67" s="9"/>
      <c r="D67" s="9"/>
      <c r="E67" s="9"/>
    </row>
    <row r="68" spans="1:5" x14ac:dyDescent="0.2">
      <c r="A68" s="9"/>
      <c r="B68" s="9"/>
      <c r="C68" s="9"/>
      <c r="D68" s="9"/>
      <c r="E68" s="9"/>
    </row>
    <row r="69" spans="1:5" x14ac:dyDescent="0.2">
      <c r="A69" s="9" t="s">
        <v>41</v>
      </c>
      <c r="B69" s="9"/>
      <c r="C69" s="9"/>
      <c r="D69" s="9"/>
      <c r="E69" s="9"/>
    </row>
  </sheetData>
  <mergeCells count="17">
    <mergeCell ref="A3:E3"/>
    <mergeCell ref="A5:E5"/>
    <mergeCell ref="A7:E7"/>
    <mergeCell ref="A9:E9"/>
    <mergeCell ref="A37:C37"/>
    <mergeCell ref="A33:C33"/>
    <mergeCell ref="A11:E11"/>
    <mergeCell ref="A32:C32"/>
    <mergeCell ref="A34:C34"/>
    <mergeCell ref="A35:C35"/>
    <mergeCell ref="A21:B21"/>
    <mergeCell ref="A31:C31"/>
    <mergeCell ref="C21:E21"/>
    <mergeCell ref="A36:C36"/>
    <mergeCell ref="A4:E4"/>
    <mergeCell ref="B54:E54"/>
    <mergeCell ref="B55:E56"/>
  </mergeCells>
  <dataValidations count="1">
    <dataValidation type="whole" operator="greaterThanOrEqual" showInputMessage="1" showErrorMessage="1" sqref="E27" xr:uid="{A3A3E7FC-0B91-463C-BA51-82BCECED22B2}">
      <formula1>2017</formula1>
    </dataValidation>
  </dataValidations>
  <printOptions horizontalCentered="1"/>
  <pageMargins left="0.19685039370078741" right="0.19685039370078741" top="0.78740157480314965" bottom="0.39370078740157483" header="0.31496062992125984" footer="0.31496062992125984"/>
  <pageSetup scale="65" orientation="portrait"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showInputMessage="1" showErrorMessage="1" xr:uid="{78BA636C-FCB5-4D1C-BA0C-81CC6AAA87D4}">
          <x14:formula1>
            <xm:f>Parámetros!$B$2:$B$13</xm:f>
          </x14:formula1>
          <xm:sqref>E26</xm:sqref>
        </x14:dataValidation>
        <x14:dataValidation type="list" showInputMessage="1" showErrorMessage="1" xr:uid="{C7878190-6607-496C-AEEF-ED8E7EDE5B85}">
          <x14:formula1>
            <xm:f>Parámetros!$D$2:$D$434</xm:f>
          </x14:formula1>
          <xm:sqref>E22</xm:sqref>
        </x14:dataValidation>
      </x14:dataValidations>
    </ex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5450-ED80-449E-9330-45CD54F11A31}">
  <dimension ref="A3:H46"/>
  <sheetViews>
    <sheetView tabSelected="1" workbookViewId="0">
      <selection activeCell="H11" sqref="H11"/>
    </sheetView>
  </sheetViews>
  <sheetFormatPr baseColWidth="10" defaultColWidth="11" defaultRowHeight="14.25" x14ac:dyDescent="0.2"/>
  <cols>
    <col min="1" max="1" width="4" customWidth="1"/>
    <col min="2" max="2" width="16.375" customWidth="1"/>
    <col min="3" max="3" width="35" customWidth="1"/>
    <col min="4" max="4" width="3.375" customWidth="1"/>
    <col min="5" max="5" width="28.87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14</v>
      </c>
      <c r="B4" s="197"/>
      <c r="C4" s="197"/>
      <c r="D4" s="197"/>
      <c r="E4" s="197"/>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5" x14ac:dyDescent="0.2">
      <c r="A7" s="156"/>
      <c r="B7" s="156"/>
      <c r="C7" s="156"/>
      <c r="D7" s="156"/>
      <c r="E7" s="156"/>
    </row>
    <row r="8" spans="1:8" ht="14.25" customHeight="1" x14ac:dyDescent="0.2">
      <c r="A8" s="208" t="s">
        <v>225</v>
      </c>
      <c r="B8" s="209"/>
      <c r="C8" s="201"/>
      <c r="D8" s="202"/>
      <c r="E8" s="203"/>
    </row>
    <row r="9" spans="1:8" ht="14.25" customHeight="1" x14ac:dyDescent="0.2">
      <c r="A9" s="171" t="s">
        <v>226</v>
      </c>
      <c r="B9" s="171"/>
      <c r="C9" s="170"/>
      <c r="D9" s="170"/>
      <c r="E9" s="172"/>
    </row>
    <row r="10" spans="1:8" x14ac:dyDescent="0.2">
      <c r="A10" s="59" t="s">
        <v>19</v>
      </c>
      <c r="B10" s="59"/>
      <c r="D10" s="7"/>
      <c r="E10" s="40"/>
    </row>
    <row r="11" spans="1:8" x14ac:dyDescent="0.2">
      <c r="A11" s="59" t="s">
        <v>228</v>
      </c>
      <c r="B11" s="59"/>
      <c r="D11" s="7"/>
      <c r="E11" s="173"/>
    </row>
    <row r="12" spans="1:8" x14ac:dyDescent="0.2">
      <c r="A12" s="59" t="s">
        <v>229</v>
      </c>
      <c r="B12" s="59"/>
      <c r="D12" s="7" t="s">
        <v>23</v>
      </c>
      <c r="E12" s="165"/>
    </row>
    <row r="13" spans="1:8" x14ac:dyDescent="0.2">
      <c r="A13" s="59" t="s">
        <v>230</v>
      </c>
      <c r="B13" s="59"/>
      <c r="D13" s="12" t="s">
        <v>23</v>
      </c>
      <c r="E13" s="107"/>
    </row>
    <row r="14" spans="1:8" x14ac:dyDescent="0.2">
      <c r="A14" s="60" t="s">
        <v>231</v>
      </c>
      <c r="B14" s="59"/>
      <c r="D14" s="12"/>
      <c r="E14" s="41"/>
    </row>
    <row r="15" spans="1:8" x14ac:dyDescent="0.2">
      <c r="A15" s="62" t="s">
        <v>232</v>
      </c>
      <c r="B15" s="59"/>
      <c r="D15" s="12"/>
      <c r="E15" s="178"/>
    </row>
    <row r="16" spans="1:8" x14ac:dyDescent="0.2">
      <c r="A16" s="19" t="s">
        <v>233</v>
      </c>
      <c r="B16" s="59"/>
      <c r="D16" s="12" t="s">
        <v>29</v>
      </c>
      <c r="E16" s="179"/>
    </row>
    <row r="17" spans="1:5" x14ac:dyDescent="0.2">
      <c r="A17" s="19" t="s">
        <v>234</v>
      </c>
      <c r="B17" s="59"/>
      <c r="D17" s="12" t="s">
        <v>31</v>
      </c>
      <c r="E17" s="179">
        <v>0</v>
      </c>
    </row>
    <row r="18" spans="1:5" x14ac:dyDescent="0.2">
      <c r="A18" s="62" t="s">
        <v>235</v>
      </c>
      <c r="B18" s="59"/>
      <c r="D18" s="12"/>
      <c r="E18" s="177">
        <f>ROUND((E15*E16)+E17,0)</f>
        <v>0</v>
      </c>
    </row>
    <row r="19" spans="1:5" x14ac:dyDescent="0.2">
      <c r="A19" s="1"/>
      <c r="B19" s="1"/>
      <c r="D19" s="2"/>
      <c r="E19" s="6"/>
    </row>
    <row r="20" spans="1:5" ht="22.5" customHeight="1" x14ac:dyDescent="0.2">
      <c r="A20" s="56" t="s">
        <v>23</v>
      </c>
      <c r="B20" s="207" t="s">
        <v>236</v>
      </c>
      <c r="C20" s="207"/>
      <c r="D20" s="207"/>
      <c r="E20" s="207"/>
    </row>
    <row r="21" spans="1:5" x14ac:dyDescent="0.2">
      <c r="A21" s="56" t="s">
        <v>29</v>
      </c>
      <c r="B21" s="195" t="s">
        <v>237</v>
      </c>
      <c r="C21" s="195"/>
      <c r="D21" s="195"/>
      <c r="E21" s="195"/>
    </row>
    <row r="22" spans="1:5" ht="10.5" customHeight="1" x14ac:dyDescent="0.2">
      <c r="A22" s="56"/>
      <c r="B22" s="195"/>
      <c r="C22" s="195"/>
      <c r="D22" s="195"/>
      <c r="E22" s="195"/>
    </row>
    <row r="23" spans="1:5" ht="10.5" customHeight="1" x14ac:dyDescent="0.2">
      <c r="A23" s="56" t="s">
        <v>31</v>
      </c>
      <c r="B23" s="195" t="s">
        <v>238</v>
      </c>
      <c r="C23" s="195"/>
      <c r="D23" s="195"/>
      <c r="E23" s="195"/>
    </row>
    <row r="24" spans="1:5" ht="14.25" customHeight="1" x14ac:dyDescent="0.2">
      <c r="A24" s="56"/>
      <c r="B24" s="195"/>
      <c r="C24" s="195"/>
      <c r="D24" s="195"/>
      <c r="E24" s="195"/>
    </row>
    <row r="25" spans="1:5" x14ac:dyDescent="0.2">
      <c r="A25" s="56"/>
      <c r="B25" s="195"/>
      <c r="C25" s="195"/>
      <c r="D25" s="195"/>
      <c r="E25" s="195"/>
    </row>
    <row r="26" spans="1:5" ht="7.5" customHeight="1" x14ac:dyDescent="0.2">
      <c r="A26" s="56"/>
      <c r="B26" s="195"/>
      <c r="C26" s="195"/>
      <c r="D26" s="195"/>
      <c r="E26" s="195"/>
    </row>
    <row r="27" spans="1:5" x14ac:dyDescent="0.2">
      <c r="A27" s="14"/>
      <c r="B27" s="4"/>
      <c r="D27" s="4"/>
      <c r="E27" s="4"/>
    </row>
    <row r="28" spans="1:5" x14ac:dyDescent="0.2">
      <c r="A28" s="8"/>
      <c r="B28" s="10" t="s">
        <v>38</v>
      </c>
    </row>
    <row r="29" spans="1:5" x14ac:dyDescent="0.2">
      <c r="A29" s="11"/>
      <c r="B29" s="10" t="s">
        <v>39</v>
      </c>
    </row>
    <row r="30" spans="1:5" x14ac:dyDescent="0.2">
      <c r="B30" s="10"/>
    </row>
    <row r="31" spans="1:5" x14ac:dyDescent="0.2">
      <c r="C31" s="3"/>
    </row>
    <row r="32" spans="1:5" x14ac:dyDescent="0.2">
      <c r="A32" t="s">
        <v>40</v>
      </c>
    </row>
    <row r="33" spans="1:5" x14ac:dyDescent="0.2">
      <c r="A33" s="9"/>
      <c r="B33" s="9"/>
      <c r="C33" s="9"/>
      <c r="D33" s="9"/>
      <c r="E33" s="9"/>
    </row>
    <row r="34" spans="1:5" x14ac:dyDescent="0.2">
      <c r="A34" s="9"/>
      <c r="B34" s="9"/>
      <c r="C34" s="9"/>
      <c r="D34" s="9"/>
      <c r="E34" s="9"/>
    </row>
    <row r="35" spans="1:5" x14ac:dyDescent="0.2">
      <c r="A35" s="9"/>
      <c r="B35" s="9"/>
      <c r="C35" s="9"/>
      <c r="D35" s="9"/>
      <c r="E35" s="9"/>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sheetData>
  <mergeCells count="8">
    <mergeCell ref="B21:E22"/>
    <mergeCell ref="A4:E4"/>
    <mergeCell ref="B23:E26"/>
    <mergeCell ref="B20:E20"/>
    <mergeCell ref="A3:E3"/>
    <mergeCell ref="A5:E5"/>
    <mergeCell ref="A8:B8"/>
    <mergeCell ref="C8:E8"/>
  </mergeCells>
  <dataValidations count="3">
    <dataValidation type="whole" operator="greaterThan" showInputMessage="1" showErrorMessage="1" sqref="E13" xr:uid="{8E2DEFF7-D407-4450-A252-75D02DD01815}">
      <formula1>0</formula1>
    </dataValidation>
    <dataValidation type="textLength" operator="equal" showInputMessage="1" showErrorMessage="1" sqref="E9" xr:uid="{9BD7D0DF-F25F-4014-89A3-8CB623B2A812}">
      <formula1>9</formula1>
    </dataValidation>
    <dataValidation type="textLength" operator="equal" showInputMessage="1" showErrorMessage="1" sqref="E12" xr:uid="{D5676233-6F71-4257-BC49-3EBB88DA21A3}">
      <formula1>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showInputMessage="1" showErrorMessage="1" xr:uid="{D4634D87-20BC-4035-86ED-499087A2AD9F}">
          <x14:formula1>
            <xm:f>Parámetros!$C$2:$C$13</xm:f>
          </x14:formula1>
          <xm:sqref>E11</xm:sqref>
        </x14:dataValidation>
        <x14:dataValidation type="list" showInputMessage="1" showErrorMessage="1" xr:uid="{7A22FB51-EC22-4FA4-B209-BDC0F63E16DB}">
          <x14:formula1>
            <xm:f>Parámetros!$D$2:$D$434</xm:f>
          </x14:formula1>
          <xm:sqref>E10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78"/>
  <sheetViews>
    <sheetView topLeftCell="A75" zoomScale="70" zoomScaleNormal="70" zoomScalePageLayoutView="150" workbookViewId="0">
      <selection activeCell="J97" sqref="J97"/>
    </sheetView>
  </sheetViews>
  <sheetFormatPr baseColWidth="10" defaultColWidth="11" defaultRowHeight="14.25" x14ac:dyDescent="0.2"/>
  <cols>
    <col min="1" max="1" width="4.375" customWidth="1"/>
    <col min="2" max="2" width="5.375" customWidth="1"/>
    <col min="3" max="3" width="9" customWidth="1"/>
    <col min="4" max="4" width="64.875" customWidth="1"/>
    <col min="5" max="5" width="11" bestFit="1" customWidth="1"/>
    <col min="6" max="6" width="16.375" bestFit="1" customWidth="1"/>
    <col min="8" max="8" width="11.75" style="181" bestFit="1" customWidth="1"/>
    <col min="9" max="9" width="11" style="182"/>
    <col min="10" max="10" width="12.875" customWidth="1"/>
  </cols>
  <sheetData>
    <row r="2" spans="1:7" x14ac:dyDescent="0.2">
      <c r="G2" s="162"/>
    </row>
    <row r="3" spans="1:7" x14ac:dyDescent="0.2">
      <c r="G3" s="162"/>
    </row>
    <row r="4" spans="1:7" ht="18" x14ac:dyDescent="0.2">
      <c r="A4" s="270" t="s">
        <v>749</v>
      </c>
      <c r="B4" s="270"/>
      <c r="C4" s="270"/>
      <c r="D4" s="270"/>
      <c r="E4" s="270"/>
      <c r="F4" s="270"/>
    </row>
    <row r="5" spans="1:7" ht="18" x14ac:dyDescent="0.2">
      <c r="A5" s="154"/>
      <c r="B5" s="154"/>
      <c r="C5" s="154"/>
      <c r="D5" s="154"/>
      <c r="E5" s="154"/>
      <c r="F5" s="154"/>
    </row>
    <row r="6" spans="1:7" ht="15" x14ac:dyDescent="0.2">
      <c r="A6" s="252" t="s">
        <v>239</v>
      </c>
      <c r="B6" s="252"/>
      <c r="C6" s="252"/>
      <c r="D6" s="252"/>
      <c r="E6" s="252"/>
      <c r="F6" s="252"/>
    </row>
    <row r="7" spans="1:7" ht="48" customHeight="1" x14ac:dyDescent="0.2">
      <c r="A7" s="252"/>
      <c r="B7" s="252"/>
      <c r="C7" s="252"/>
      <c r="D7" s="252"/>
      <c r="E7" s="252"/>
      <c r="F7" s="252"/>
    </row>
    <row r="8" spans="1:7" ht="24.95" customHeight="1" x14ac:dyDescent="0.2">
      <c r="A8" s="257" t="s">
        <v>240</v>
      </c>
      <c r="B8" s="257"/>
      <c r="C8" s="257"/>
      <c r="D8" s="257"/>
      <c r="E8" s="119"/>
      <c r="F8" s="59"/>
    </row>
    <row r="9" spans="1:7" ht="31.35" customHeight="1" x14ac:dyDescent="0.2">
      <c r="A9" s="257"/>
      <c r="B9" s="257"/>
      <c r="C9" s="257"/>
      <c r="D9" s="257"/>
      <c r="E9" s="119"/>
      <c r="F9" s="59"/>
    </row>
    <row r="10" spans="1:7" ht="14.25" customHeight="1" x14ac:dyDescent="0.2">
      <c r="A10" s="118"/>
      <c r="B10" s="118"/>
      <c r="C10" s="118"/>
      <c r="D10" s="118"/>
      <c r="E10" s="59"/>
      <c r="F10" s="59"/>
    </row>
    <row r="11" spans="1:7" ht="14.25" customHeight="1" thickBot="1" x14ac:dyDescent="0.25">
      <c r="A11" s="125" t="s">
        <v>241</v>
      </c>
      <c r="B11" s="59"/>
      <c r="C11" s="59" t="s">
        <v>242</v>
      </c>
      <c r="E11" s="59"/>
    </row>
    <row r="12" spans="1:7" ht="14.25" customHeight="1" thickBot="1" x14ac:dyDescent="0.25">
      <c r="A12" s="61" t="s">
        <v>243</v>
      </c>
      <c r="B12" s="59"/>
      <c r="C12" s="146">
        <v>2025</v>
      </c>
      <c r="D12" s="127" t="s">
        <v>741</v>
      </c>
      <c r="E12" s="59"/>
    </row>
    <row r="13" spans="1:7" ht="21" customHeight="1" thickBot="1" x14ac:dyDescent="0.25">
      <c r="A13" s="59" t="s">
        <v>244</v>
      </c>
      <c r="B13" s="59"/>
      <c r="C13" s="140">
        <f>+C12-2</f>
        <v>2023</v>
      </c>
      <c r="D13" s="127"/>
      <c r="E13" s="12" t="s">
        <v>23</v>
      </c>
      <c r="F13" s="192">
        <v>141.267</v>
      </c>
    </row>
    <row r="14" spans="1:7" ht="24.75" customHeight="1" thickBot="1" x14ac:dyDescent="0.25">
      <c r="A14" s="59" t="s">
        <v>245</v>
      </c>
      <c r="B14" s="59"/>
      <c r="C14" s="140">
        <f>+C12-1</f>
        <v>2024</v>
      </c>
      <c r="D14" s="127"/>
      <c r="E14" s="12" t="s">
        <v>23</v>
      </c>
      <c r="F14" s="192">
        <v>146.18899999999999</v>
      </c>
      <c r="G14" s="103"/>
    </row>
    <row r="15" spans="1:7" ht="14.25" customHeight="1" thickBot="1" x14ac:dyDescent="0.25">
      <c r="A15" s="61" t="s">
        <v>246</v>
      </c>
      <c r="B15" s="59"/>
      <c r="C15" s="128" t="s">
        <v>247</v>
      </c>
      <c r="D15" s="59"/>
      <c r="E15" s="59"/>
      <c r="F15" s="188">
        <f>((F14-F13)/F13)*100</f>
        <v>3.484182434680426</v>
      </c>
      <c r="G15" s="103"/>
    </row>
    <row r="16" spans="1:7" ht="14.25" customHeight="1" thickBot="1" x14ac:dyDescent="0.25">
      <c r="A16" s="61" t="s">
        <v>248</v>
      </c>
      <c r="B16" s="59"/>
      <c r="C16" s="126"/>
      <c r="D16" s="59"/>
      <c r="E16" s="59"/>
      <c r="F16" s="187">
        <f>((F14-F13)/F13)+1</f>
        <v>1.0348418243468043</v>
      </c>
      <c r="G16" s="103"/>
    </row>
    <row r="17" spans="1:10" ht="14.25" customHeight="1" x14ac:dyDescent="0.2">
      <c r="A17" s="61"/>
      <c r="B17" s="59"/>
      <c r="C17" s="126"/>
      <c r="D17" s="59"/>
      <c r="E17" s="59"/>
      <c r="F17" s="120"/>
      <c r="G17" s="103"/>
    </row>
    <row r="18" spans="1:10" ht="14.25" customHeight="1" x14ac:dyDescent="0.2">
      <c r="A18" s="59"/>
      <c r="B18" s="59"/>
      <c r="C18" s="59"/>
      <c r="D18" s="59"/>
      <c r="E18" s="59"/>
      <c r="F18" s="59"/>
      <c r="G18" s="103"/>
    </row>
    <row r="19" spans="1:10" ht="14.25" customHeight="1" x14ac:dyDescent="0.2">
      <c r="A19" s="125" t="s">
        <v>249</v>
      </c>
      <c r="B19" s="61"/>
      <c r="C19" s="61"/>
      <c r="D19" s="59"/>
      <c r="E19" s="59"/>
      <c r="F19" s="59"/>
      <c r="G19" s="103"/>
    </row>
    <row r="20" spans="1:10" ht="14.25" customHeight="1" x14ac:dyDescent="0.2">
      <c r="A20" s="59"/>
      <c r="B20" s="59"/>
      <c r="C20" s="59"/>
      <c r="D20" s="59"/>
      <c r="E20" s="59"/>
      <c r="F20" s="163"/>
      <c r="G20" s="121"/>
    </row>
    <row r="21" spans="1:10" ht="14.25" customHeight="1" x14ac:dyDescent="0.2">
      <c r="A21" s="131" t="s">
        <v>250</v>
      </c>
      <c r="B21" s="59" t="s">
        <v>251</v>
      </c>
      <c r="C21" s="59"/>
      <c r="D21" s="59"/>
      <c r="E21" s="59"/>
      <c r="F21" s="59"/>
      <c r="G21" s="121"/>
    </row>
    <row r="22" spans="1:10" ht="14.25" customHeight="1" thickBot="1" x14ac:dyDescent="0.25">
      <c r="A22" s="59"/>
      <c r="B22" s="59"/>
      <c r="C22" s="59"/>
      <c r="D22" s="59"/>
      <c r="E22" s="59"/>
      <c r="F22" s="59"/>
      <c r="G22" s="121"/>
    </row>
    <row r="23" spans="1:10" ht="14.25" customHeight="1" thickBot="1" x14ac:dyDescent="0.25">
      <c r="A23" s="59"/>
      <c r="B23" s="59"/>
      <c r="C23" s="59"/>
      <c r="D23" s="151" t="s">
        <v>252</v>
      </c>
      <c r="E23" s="111">
        <f>+C12-1</f>
        <v>2024</v>
      </c>
      <c r="F23" s="112">
        <f>+C12</f>
        <v>2025</v>
      </c>
    </row>
    <row r="24" spans="1:10" ht="14.25" customHeight="1" thickBot="1" x14ac:dyDescent="0.25">
      <c r="A24" s="59"/>
      <c r="B24" s="59"/>
      <c r="C24" s="59"/>
      <c r="D24" s="102" t="s">
        <v>253</v>
      </c>
      <c r="E24" s="189">
        <v>1.51</v>
      </c>
      <c r="F24" s="191">
        <f>ROUND(E24*$F$16,2)</f>
        <v>1.56</v>
      </c>
      <c r="J24" s="183"/>
    </row>
    <row r="25" spans="1:10" ht="14.1" customHeight="1" thickBot="1" x14ac:dyDescent="0.25">
      <c r="A25" s="59"/>
      <c r="B25" s="59"/>
      <c r="C25" s="59"/>
      <c r="D25" s="134" t="s">
        <v>254</v>
      </c>
      <c r="E25" s="189">
        <v>0.97</v>
      </c>
      <c r="F25" s="191">
        <f>ROUND(E25*$F$16,2)</f>
        <v>1</v>
      </c>
      <c r="J25" s="183"/>
    </row>
    <row r="26" spans="1:10" ht="14.25" customHeight="1" thickBot="1" x14ac:dyDescent="0.25">
      <c r="A26" s="59"/>
      <c r="B26" s="59"/>
      <c r="C26" s="59"/>
      <c r="D26" s="134" t="s">
        <v>255</v>
      </c>
      <c r="E26" s="189">
        <v>0.73</v>
      </c>
      <c r="F26" s="191">
        <f>ROUND(E26*$F$16,2)</f>
        <v>0.76</v>
      </c>
      <c r="J26" s="183"/>
    </row>
    <row r="27" spans="1:10" ht="14.25" customHeight="1" x14ac:dyDescent="0.2">
      <c r="A27" s="59"/>
      <c r="B27" s="59"/>
      <c r="C27" s="59"/>
      <c r="D27" s="59"/>
      <c r="E27" s="59"/>
      <c r="F27" s="59"/>
    </row>
    <row r="28" spans="1:10" ht="14.25" customHeight="1" x14ac:dyDescent="0.2">
      <c r="A28" s="131" t="s">
        <v>250</v>
      </c>
      <c r="B28" s="59" t="s">
        <v>256</v>
      </c>
      <c r="C28" s="61"/>
      <c r="D28" s="59"/>
      <c r="E28" s="59"/>
      <c r="F28" s="59"/>
    </row>
    <row r="29" spans="1:10" ht="14.25" customHeight="1" x14ac:dyDescent="0.2">
      <c r="A29" s="59"/>
      <c r="B29" s="59" t="s">
        <v>257</v>
      </c>
      <c r="C29" s="61"/>
      <c r="D29" s="59"/>
      <c r="E29" s="59"/>
      <c r="F29" s="59"/>
    </row>
    <row r="30" spans="1:10" ht="14.25" customHeight="1" x14ac:dyDescent="0.2">
      <c r="A30" s="59"/>
      <c r="B30" s="59"/>
      <c r="C30" s="61"/>
      <c r="D30" s="59"/>
      <c r="E30" s="59"/>
      <c r="F30" s="59"/>
    </row>
    <row r="31" spans="1:10" ht="14.25" customHeight="1" x14ac:dyDescent="0.2">
      <c r="A31" s="59"/>
      <c r="B31" s="132" t="s">
        <v>258</v>
      </c>
      <c r="C31" s="59" t="s">
        <v>259</v>
      </c>
      <c r="D31" s="59"/>
      <c r="E31" s="59"/>
      <c r="F31" s="59"/>
    </row>
    <row r="32" spans="1:10" ht="14.25" customHeight="1" thickBot="1" x14ac:dyDescent="0.25">
      <c r="A32" s="59"/>
      <c r="B32" s="59"/>
      <c r="C32" s="59"/>
      <c r="D32" s="59"/>
      <c r="E32" s="59"/>
      <c r="F32" s="59"/>
    </row>
    <row r="33" spans="1:10" ht="28.5" customHeight="1" x14ac:dyDescent="0.2">
      <c r="A33" s="59"/>
      <c r="B33" s="59"/>
      <c r="C33" s="59"/>
      <c r="D33" s="152" t="s">
        <v>260</v>
      </c>
      <c r="E33" s="258">
        <f>+C12-1</f>
        <v>2024</v>
      </c>
      <c r="F33" s="258">
        <f>+C12</f>
        <v>2025</v>
      </c>
    </row>
    <row r="34" spans="1:10" ht="14.25" customHeight="1" thickBot="1" x14ac:dyDescent="0.25">
      <c r="A34" s="59"/>
      <c r="B34" s="59"/>
      <c r="C34" s="59"/>
      <c r="D34" s="153" t="s">
        <v>261</v>
      </c>
      <c r="E34" s="259"/>
      <c r="F34" s="259"/>
    </row>
    <row r="35" spans="1:10" ht="14.25" customHeight="1" thickBot="1" x14ac:dyDescent="0.25">
      <c r="A35" s="59"/>
      <c r="B35" s="59"/>
      <c r="C35" s="59"/>
      <c r="D35" s="102" t="s">
        <v>262</v>
      </c>
      <c r="E35" s="189">
        <v>1.51</v>
      </c>
      <c r="F35" s="191">
        <f>ROUND(E35*$F$16,2)</f>
        <v>1.56</v>
      </c>
      <c r="J35" s="183"/>
    </row>
    <row r="36" spans="1:10" ht="14.25" customHeight="1" x14ac:dyDescent="0.2">
      <c r="A36" s="59"/>
      <c r="B36" s="59"/>
      <c r="C36" s="59"/>
      <c r="D36" s="59"/>
      <c r="E36" s="59"/>
      <c r="F36" s="59"/>
    </row>
    <row r="37" spans="1:10" ht="14.25" customHeight="1" thickBot="1" x14ac:dyDescent="0.25">
      <c r="A37" s="59"/>
      <c r="B37" s="59"/>
      <c r="C37" s="59"/>
      <c r="D37" s="59"/>
      <c r="E37" s="59"/>
      <c r="F37" s="59"/>
    </row>
    <row r="38" spans="1:10" ht="28.5" customHeight="1" x14ac:dyDescent="0.2">
      <c r="A38" s="59"/>
      <c r="B38" s="59"/>
      <c r="C38" s="59"/>
      <c r="D38" s="152" t="s">
        <v>263</v>
      </c>
      <c r="E38" s="258">
        <f>+C12-1</f>
        <v>2024</v>
      </c>
      <c r="F38" s="258">
        <f>+C12</f>
        <v>2025</v>
      </c>
    </row>
    <row r="39" spans="1:10" ht="14.25" customHeight="1" thickBot="1" x14ac:dyDescent="0.25">
      <c r="A39" s="59"/>
      <c r="B39" s="59"/>
      <c r="C39" s="59"/>
      <c r="D39" s="153" t="s">
        <v>261</v>
      </c>
      <c r="E39" s="259"/>
      <c r="F39" s="259"/>
    </row>
    <row r="40" spans="1:10" ht="14.25" customHeight="1" thickBot="1" x14ac:dyDescent="0.25">
      <c r="A40" s="59"/>
      <c r="B40" s="59"/>
      <c r="C40" s="59"/>
      <c r="D40" s="102" t="s">
        <v>264</v>
      </c>
      <c r="E40" s="189">
        <v>2.94</v>
      </c>
      <c r="F40" s="191">
        <f>ROUND(E40*$F$16,2)</f>
        <v>3.04</v>
      </c>
      <c r="J40" s="183"/>
    </row>
    <row r="41" spans="1:10" ht="14.25" customHeight="1" thickBot="1" x14ac:dyDescent="0.25">
      <c r="A41" s="59"/>
      <c r="B41" s="59"/>
      <c r="C41" s="59"/>
      <c r="D41" s="133" t="s">
        <v>265</v>
      </c>
      <c r="E41" s="189">
        <v>2.3199999999999998</v>
      </c>
      <c r="F41" s="191">
        <f>ROUND(E41*$F$16,2)</f>
        <v>2.4</v>
      </c>
      <c r="J41" s="183"/>
    </row>
    <row r="42" spans="1:10" ht="14.25" customHeight="1" thickBot="1" x14ac:dyDescent="0.25">
      <c r="A42" s="59"/>
      <c r="B42" s="59"/>
      <c r="C42" s="59"/>
      <c r="D42" s="134" t="s">
        <v>266</v>
      </c>
      <c r="E42" s="189">
        <v>1.1499999999999999</v>
      </c>
      <c r="F42" s="191">
        <f>ROUND(E42*$F$16,2)</f>
        <v>1.19</v>
      </c>
      <c r="J42" s="183"/>
    </row>
    <row r="43" spans="1:10" ht="14.25" customHeight="1" thickBot="1" x14ac:dyDescent="0.25">
      <c r="A43" s="59"/>
      <c r="B43" s="59"/>
      <c r="C43" s="59"/>
      <c r="D43" s="134" t="s">
        <v>267</v>
      </c>
      <c r="E43" s="189">
        <v>0.87</v>
      </c>
      <c r="F43" s="191">
        <f>ROUND(E43*$F$16,2)</f>
        <v>0.9</v>
      </c>
      <c r="J43" s="183"/>
    </row>
    <row r="44" spans="1:10" ht="14.25" customHeight="1" x14ac:dyDescent="0.2">
      <c r="A44" s="59"/>
      <c r="B44" s="59"/>
      <c r="C44" s="59"/>
      <c r="D44" s="59"/>
      <c r="E44" s="59"/>
      <c r="F44" s="59"/>
      <c r="G44" s="161"/>
    </row>
    <row r="45" spans="1:10" ht="14.25" customHeight="1" x14ac:dyDescent="0.2">
      <c r="A45" s="59"/>
      <c r="B45" s="132" t="s">
        <v>258</v>
      </c>
      <c r="C45" s="59" t="s">
        <v>268</v>
      </c>
      <c r="D45" s="59"/>
      <c r="E45" s="59"/>
      <c r="F45" s="59"/>
    </row>
    <row r="46" spans="1:10" ht="14.25" customHeight="1" thickBot="1" x14ac:dyDescent="0.25">
      <c r="A46" s="59"/>
      <c r="B46" s="59"/>
      <c r="C46" s="59"/>
      <c r="D46" s="59"/>
      <c r="E46" s="59"/>
      <c r="F46" s="59"/>
    </row>
    <row r="47" spans="1:10" ht="14.25" customHeight="1" thickBot="1" x14ac:dyDescent="0.25">
      <c r="A47" s="59"/>
      <c r="B47" s="59"/>
      <c r="C47" s="59"/>
      <c r="D47" s="84" t="s">
        <v>269</v>
      </c>
      <c r="E47" s="122">
        <v>0.17180000000000001</v>
      </c>
      <c r="F47" s="194">
        <f>+ROUND(E47*($F$16),4)</f>
        <v>0.17780000000000001</v>
      </c>
      <c r="H47" s="182"/>
      <c r="J47" s="183"/>
    </row>
    <row r="48" spans="1:10" ht="14.25" customHeight="1" thickBot="1" x14ac:dyDescent="0.25">
      <c r="A48" s="59"/>
      <c r="B48" s="59"/>
      <c r="C48" s="59"/>
      <c r="D48" s="59"/>
      <c r="E48" s="59"/>
      <c r="F48" s="59"/>
    </row>
    <row r="49" spans="1:10" ht="14.25" customHeight="1" thickBot="1" x14ac:dyDescent="0.25">
      <c r="A49" s="59"/>
      <c r="B49" s="59"/>
      <c r="C49" s="59"/>
      <c r="D49" s="84" t="s">
        <v>270</v>
      </c>
      <c r="E49" s="123">
        <v>2.0199999999999999E-2</v>
      </c>
      <c r="F49" s="194">
        <f>+ROUND(E49*($F$16),4)</f>
        <v>2.0899999999999998E-2</v>
      </c>
      <c r="J49" s="183"/>
    </row>
    <row r="50" spans="1:10" ht="14.25" customHeight="1" x14ac:dyDescent="0.2">
      <c r="A50" s="59"/>
      <c r="B50" s="59"/>
      <c r="C50" s="59"/>
      <c r="D50" s="59"/>
      <c r="E50" s="59"/>
      <c r="F50" s="59"/>
    </row>
    <row r="51" spans="1:10" ht="14.25" customHeight="1" x14ac:dyDescent="0.2">
      <c r="A51" s="59"/>
      <c r="B51" s="59"/>
      <c r="C51" s="59"/>
      <c r="D51" s="59"/>
      <c r="E51" s="59"/>
      <c r="F51" s="59"/>
    </row>
    <row r="52" spans="1:10" ht="14.25" customHeight="1" x14ac:dyDescent="0.2">
      <c r="A52" s="125" t="s">
        <v>271</v>
      </c>
      <c r="B52" s="61"/>
      <c r="C52" s="61"/>
      <c r="D52" s="59"/>
      <c r="E52" s="59"/>
      <c r="F52" s="59"/>
    </row>
    <row r="53" spans="1:10" ht="14.25" customHeight="1" thickBot="1" x14ac:dyDescent="0.25">
      <c r="A53" s="59"/>
      <c r="B53" s="59"/>
      <c r="C53" s="59"/>
      <c r="D53" s="59"/>
      <c r="E53" s="59"/>
      <c r="F53" s="59"/>
    </row>
    <row r="54" spans="1:10" ht="14.25" customHeight="1" thickBot="1" x14ac:dyDescent="0.25">
      <c r="A54" s="59"/>
      <c r="B54" s="59"/>
      <c r="C54" s="59" t="s">
        <v>272</v>
      </c>
      <c r="E54" s="124">
        <v>124055.69</v>
      </c>
      <c r="F54" s="193">
        <f>ROUND(E54*$F$16,2)</f>
        <v>128378.02</v>
      </c>
      <c r="J54" s="181"/>
    </row>
    <row r="55" spans="1:10" ht="14.25" customHeight="1" x14ac:dyDescent="0.2">
      <c r="A55" s="59"/>
      <c r="B55" s="59"/>
      <c r="C55" s="59"/>
      <c r="D55" s="129"/>
      <c r="E55" s="59"/>
      <c r="F55" s="59"/>
    </row>
    <row r="56" spans="1:10" ht="14.25" customHeight="1" x14ac:dyDescent="0.2">
      <c r="A56" s="59"/>
      <c r="B56" s="59"/>
      <c r="C56" s="59"/>
      <c r="D56" s="59"/>
      <c r="E56" s="59"/>
      <c r="F56" s="147"/>
    </row>
    <row r="57" spans="1:10" ht="14.25" customHeight="1" x14ac:dyDescent="0.2">
      <c r="A57" s="125" t="s">
        <v>273</v>
      </c>
      <c r="B57" s="61"/>
      <c r="C57" s="61"/>
      <c r="D57" s="59"/>
      <c r="E57" s="59"/>
      <c r="F57" s="59"/>
    </row>
    <row r="58" spans="1:10" ht="14.25" customHeight="1" thickBot="1" x14ac:dyDescent="0.25">
      <c r="A58" s="59"/>
      <c r="B58" s="59"/>
      <c r="C58" s="59"/>
      <c r="D58" s="59"/>
      <c r="E58" s="59"/>
      <c r="F58" s="59"/>
    </row>
    <row r="59" spans="1:10" ht="14.25" customHeight="1" thickBot="1" x14ac:dyDescent="0.25">
      <c r="A59" s="59"/>
      <c r="B59" s="59"/>
      <c r="C59" s="59"/>
      <c r="D59" s="262" t="s">
        <v>274</v>
      </c>
      <c r="E59" s="260" t="s">
        <v>275</v>
      </c>
      <c r="F59" s="261"/>
    </row>
    <row r="60" spans="1:10" ht="14.25" customHeight="1" thickBot="1" x14ac:dyDescent="0.25">
      <c r="A60" s="59"/>
      <c r="B60" s="59"/>
      <c r="C60" s="59"/>
      <c r="D60" s="259"/>
      <c r="E60" s="111">
        <f>+C12-1</f>
        <v>2024</v>
      </c>
      <c r="F60" s="112">
        <f>+C12</f>
        <v>2025</v>
      </c>
    </row>
    <row r="61" spans="1:10" ht="28.5" customHeight="1" thickBot="1" x14ac:dyDescent="0.25">
      <c r="A61" s="59"/>
      <c r="B61" s="59"/>
      <c r="C61" s="59"/>
      <c r="D61" s="100" t="s">
        <v>276</v>
      </c>
      <c r="E61" s="141">
        <v>30</v>
      </c>
      <c r="F61" s="141">
        <v>30</v>
      </c>
    </row>
    <row r="62" spans="1:10" ht="14.25" customHeight="1" thickBot="1" x14ac:dyDescent="0.25">
      <c r="A62" s="59"/>
      <c r="B62" s="59"/>
      <c r="C62" s="59"/>
      <c r="D62" s="263" t="s">
        <v>277</v>
      </c>
      <c r="E62" s="264"/>
      <c r="F62" s="265"/>
    </row>
    <row r="63" spans="1:10" ht="14.25" customHeight="1" thickBot="1" x14ac:dyDescent="0.25">
      <c r="A63" s="59"/>
      <c r="B63" s="59"/>
      <c r="C63" s="59"/>
      <c r="D63" s="101" t="s">
        <v>278</v>
      </c>
      <c r="E63" s="141">
        <v>30</v>
      </c>
      <c r="F63" s="141">
        <v>30</v>
      </c>
    </row>
    <row r="64" spans="1:10" ht="14.25" customHeight="1" thickBot="1" x14ac:dyDescent="0.25">
      <c r="A64" s="59"/>
      <c r="B64" s="59"/>
      <c r="C64" s="59"/>
      <c r="D64" s="101" t="s">
        <v>279</v>
      </c>
      <c r="E64" s="141">
        <v>35</v>
      </c>
      <c r="F64" s="141">
        <v>35</v>
      </c>
    </row>
    <row r="65" spans="1:10" ht="14.25" customHeight="1" thickBot="1" x14ac:dyDescent="0.25">
      <c r="A65" s="59"/>
      <c r="B65" s="59"/>
      <c r="C65" s="59"/>
      <c r="D65" s="101" t="s">
        <v>280</v>
      </c>
      <c r="E65" s="141">
        <v>40</v>
      </c>
      <c r="F65" s="141">
        <v>40</v>
      </c>
    </row>
    <row r="66" spans="1:10" ht="14.25" customHeight="1" thickBot="1" x14ac:dyDescent="0.25">
      <c r="A66" s="59"/>
      <c r="B66" s="59"/>
      <c r="C66" s="59"/>
      <c r="D66" s="101" t="s">
        <v>281</v>
      </c>
      <c r="E66" s="141">
        <v>45</v>
      </c>
      <c r="F66" s="141">
        <v>45</v>
      </c>
    </row>
    <row r="67" spans="1:10" ht="14.25" customHeight="1" thickBot="1" x14ac:dyDescent="0.25">
      <c r="A67" s="59"/>
      <c r="B67" s="59"/>
      <c r="C67" s="59"/>
      <c r="D67" s="101" t="s">
        <v>282</v>
      </c>
      <c r="E67" s="141">
        <v>50</v>
      </c>
      <c r="F67" s="141">
        <v>50</v>
      </c>
    </row>
    <row r="68" spans="1:10" ht="14.25" customHeight="1" x14ac:dyDescent="0.2">
      <c r="A68" s="59"/>
      <c r="B68" s="59"/>
      <c r="C68" s="59"/>
      <c r="D68" s="59"/>
      <c r="E68" s="59"/>
      <c r="F68" s="59"/>
    </row>
    <row r="69" spans="1:10" ht="14.25" customHeight="1" thickBot="1" x14ac:dyDescent="0.25">
      <c r="A69" s="59"/>
      <c r="B69" s="59"/>
      <c r="C69" s="59"/>
      <c r="D69" s="59"/>
      <c r="E69" s="59"/>
      <c r="F69" s="59"/>
    </row>
    <row r="70" spans="1:10" ht="14.25" customHeight="1" x14ac:dyDescent="0.2">
      <c r="A70" s="59"/>
      <c r="B70" s="59"/>
      <c r="C70" s="59"/>
      <c r="D70" s="262" t="s">
        <v>283</v>
      </c>
      <c r="E70" s="266" t="s">
        <v>284</v>
      </c>
      <c r="F70" s="267"/>
    </row>
    <row r="71" spans="1:10" ht="14.25" customHeight="1" thickBot="1" x14ac:dyDescent="0.25">
      <c r="A71" s="59"/>
      <c r="B71" s="59"/>
      <c r="C71" s="59"/>
      <c r="D71" s="259"/>
      <c r="E71" s="268" t="s">
        <v>285</v>
      </c>
      <c r="F71" s="269"/>
    </row>
    <row r="72" spans="1:10" ht="14.25" customHeight="1" thickBot="1" x14ac:dyDescent="0.25">
      <c r="A72" s="59"/>
      <c r="B72" s="59"/>
      <c r="C72" s="59"/>
      <c r="D72" s="150"/>
      <c r="E72" s="113">
        <f>+C12-1</f>
        <v>2024</v>
      </c>
      <c r="F72" s="113">
        <f>+C12</f>
        <v>2025</v>
      </c>
    </row>
    <row r="73" spans="1:10" ht="14.25" customHeight="1" thickBot="1" x14ac:dyDescent="0.25">
      <c r="A73" s="59"/>
      <c r="B73" s="59"/>
      <c r="C73" s="59"/>
      <c r="D73" s="263" t="s">
        <v>286</v>
      </c>
      <c r="E73" s="264"/>
      <c r="F73" s="265"/>
    </row>
    <row r="74" spans="1:10" ht="14.25" customHeight="1" thickBot="1" x14ac:dyDescent="0.25">
      <c r="A74" s="59"/>
      <c r="B74" s="59"/>
      <c r="C74" s="59"/>
      <c r="D74" s="116" t="s">
        <v>287</v>
      </c>
      <c r="E74" s="189">
        <v>44.1</v>
      </c>
      <c r="F74" s="190">
        <f>ROUND(E74*$F$16,2)</f>
        <v>45.64</v>
      </c>
      <c r="J74" s="183"/>
    </row>
    <row r="75" spans="1:10" ht="14.25" customHeight="1" thickBot="1" x14ac:dyDescent="0.25">
      <c r="A75" s="59"/>
      <c r="B75" s="59"/>
      <c r="C75" s="59"/>
      <c r="D75" s="102" t="s">
        <v>288</v>
      </c>
      <c r="E75" s="189">
        <v>46.25</v>
      </c>
      <c r="F75" s="190">
        <f t="shared" ref="F75:F81" si="0">ROUND(E75*$F$16,2)</f>
        <v>47.86</v>
      </c>
      <c r="J75" s="183"/>
    </row>
    <row r="76" spans="1:10" ht="14.25" customHeight="1" thickBot="1" x14ac:dyDescent="0.25">
      <c r="A76" s="59"/>
      <c r="B76" s="59"/>
      <c r="C76" s="59"/>
      <c r="D76" s="102" t="s">
        <v>289</v>
      </c>
      <c r="E76" s="189">
        <v>48.4</v>
      </c>
      <c r="F76" s="190">
        <f t="shared" si="0"/>
        <v>50.09</v>
      </c>
      <c r="J76" s="183"/>
    </row>
    <row r="77" spans="1:10" ht="14.25" customHeight="1" thickBot="1" x14ac:dyDescent="0.25">
      <c r="A77" s="59"/>
      <c r="B77" s="59"/>
      <c r="C77" s="59"/>
      <c r="D77" s="102" t="s">
        <v>290</v>
      </c>
      <c r="E77" s="189">
        <v>68.84</v>
      </c>
      <c r="F77" s="190">
        <f t="shared" si="0"/>
        <v>71.239999999999995</v>
      </c>
      <c r="J77" s="183"/>
    </row>
    <row r="78" spans="1:10" ht="14.25" customHeight="1" thickBot="1" x14ac:dyDescent="0.25">
      <c r="A78" s="59"/>
      <c r="B78" s="59"/>
      <c r="C78" s="59"/>
      <c r="D78" s="99" t="s">
        <v>291</v>
      </c>
      <c r="E78" s="189">
        <v>110.78</v>
      </c>
      <c r="F78" s="190">
        <f t="shared" si="0"/>
        <v>114.64</v>
      </c>
      <c r="J78" s="183"/>
    </row>
    <row r="79" spans="1:10" ht="14.25" customHeight="1" thickBot="1" x14ac:dyDescent="0.25">
      <c r="A79" s="59"/>
      <c r="B79" s="59"/>
      <c r="C79" s="59"/>
      <c r="D79" s="263" t="s">
        <v>292</v>
      </c>
      <c r="E79" s="264"/>
      <c r="F79" s="265"/>
    </row>
    <row r="80" spans="1:10" ht="14.25" customHeight="1" thickBot="1" x14ac:dyDescent="0.25">
      <c r="A80" s="59"/>
      <c r="B80" s="59"/>
      <c r="C80" s="59"/>
      <c r="D80" s="116" t="s">
        <v>293</v>
      </c>
      <c r="E80" s="189">
        <v>104.33</v>
      </c>
      <c r="F80" s="190">
        <f t="shared" si="0"/>
        <v>107.97</v>
      </c>
      <c r="J80" s="183"/>
    </row>
    <row r="81" spans="1:10" ht="14.25" customHeight="1" thickBot="1" x14ac:dyDescent="0.25">
      <c r="A81" s="59"/>
      <c r="B81" s="59"/>
      <c r="C81" s="59"/>
      <c r="D81" s="102" t="s">
        <v>294</v>
      </c>
      <c r="E81" s="189">
        <v>126.91</v>
      </c>
      <c r="F81" s="190">
        <f t="shared" si="0"/>
        <v>131.33000000000001</v>
      </c>
      <c r="J81" s="183"/>
    </row>
    <row r="82" spans="1:10" ht="14.25" customHeight="1" x14ac:dyDescent="0.2">
      <c r="A82" s="59"/>
      <c r="B82" s="59"/>
      <c r="C82" s="59"/>
      <c r="D82" s="115" t="s">
        <v>295</v>
      </c>
      <c r="E82" s="253" t="s">
        <v>296</v>
      </c>
      <c r="F82" s="254"/>
    </row>
    <row r="83" spans="1:10" ht="28.5" customHeight="1" thickBot="1" x14ac:dyDescent="0.25">
      <c r="A83" s="59"/>
      <c r="B83" s="59"/>
      <c r="C83" s="59"/>
      <c r="D83" s="114" t="s">
        <v>297</v>
      </c>
      <c r="E83" s="255"/>
      <c r="F83" s="256"/>
    </row>
    <row r="84" spans="1:10" ht="14.25" customHeight="1" thickBot="1" x14ac:dyDescent="0.25">
      <c r="A84" s="59"/>
      <c r="B84" s="59"/>
      <c r="C84" s="59"/>
      <c r="D84" s="116" t="s">
        <v>298</v>
      </c>
      <c r="E84" s="189">
        <v>10.76</v>
      </c>
      <c r="F84" s="190">
        <f t="shared" ref="F84:F86" si="1">ROUND(E84*$F$16,2)</f>
        <v>11.13</v>
      </c>
      <c r="J84" s="183"/>
    </row>
    <row r="85" spans="1:10" ht="14.25" customHeight="1" thickBot="1" x14ac:dyDescent="0.25">
      <c r="A85" s="59"/>
      <c r="B85" s="59"/>
      <c r="C85" s="59"/>
      <c r="D85" s="102" t="s">
        <v>299</v>
      </c>
      <c r="E85" s="189">
        <v>11.83</v>
      </c>
      <c r="F85" s="190">
        <f t="shared" si="1"/>
        <v>12.24</v>
      </c>
      <c r="J85" s="183"/>
    </row>
    <row r="86" spans="1:10" ht="30" customHeight="1" thickBot="1" x14ac:dyDescent="0.25">
      <c r="A86" s="59"/>
      <c r="B86" s="59"/>
      <c r="C86" s="59"/>
      <c r="D86" s="102" t="s">
        <v>300</v>
      </c>
      <c r="E86" s="189">
        <v>13.98</v>
      </c>
      <c r="F86" s="190">
        <f t="shared" si="1"/>
        <v>14.47</v>
      </c>
      <c r="J86" s="183"/>
    </row>
    <row r="87" spans="1:10" ht="14.25" customHeight="1" thickBot="1" x14ac:dyDescent="0.25">
      <c r="A87" s="59"/>
      <c r="B87" s="59"/>
      <c r="C87" s="59"/>
      <c r="D87" s="59"/>
      <c r="E87" s="59"/>
      <c r="F87" s="59"/>
    </row>
    <row r="88" spans="1:10" ht="14.25" customHeight="1" thickBot="1" x14ac:dyDescent="0.25">
      <c r="A88" s="117"/>
      <c r="B88" s="250" t="s">
        <v>301</v>
      </c>
      <c r="C88" s="250"/>
      <c r="D88" s="250"/>
      <c r="E88" s="250"/>
      <c r="F88" s="250"/>
    </row>
    <row r="89" spans="1:10" ht="14.25" customHeight="1" x14ac:dyDescent="0.2">
      <c r="A89" s="59"/>
      <c r="B89" s="250"/>
      <c r="C89" s="250"/>
      <c r="D89" s="250"/>
      <c r="E89" s="250"/>
      <c r="F89" s="250"/>
    </row>
    <row r="90" spans="1:10" ht="14.25" customHeight="1" thickBot="1" x14ac:dyDescent="0.25">
      <c r="A90" s="59"/>
      <c r="B90" s="84"/>
      <c r="C90" s="59"/>
      <c r="D90" s="59"/>
      <c r="E90" s="59"/>
      <c r="F90" s="59"/>
    </row>
    <row r="91" spans="1:10" ht="14.25" customHeight="1" thickBot="1" x14ac:dyDescent="0.25">
      <c r="A91" s="104"/>
      <c r="B91" s="93" t="s">
        <v>302</v>
      </c>
      <c r="C91" s="59"/>
      <c r="D91" s="59"/>
      <c r="E91" s="59"/>
      <c r="F91" s="59"/>
    </row>
    <row r="92" spans="1:10" ht="14.25" customHeight="1" thickBot="1" x14ac:dyDescent="0.25">
      <c r="A92" s="59"/>
      <c r="B92" s="93"/>
      <c r="C92" s="59"/>
      <c r="D92" s="59"/>
      <c r="E92" s="59"/>
      <c r="F92" s="59"/>
    </row>
    <row r="93" spans="1:10" ht="14.25" customHeight="1" thickBot="1" x14ac:dyDescent="0.25">
      <c r="A93" s="110"/>
      <c r="B93" s="93" t="s">
        <v>303</v>
      </c>
      <c r="C93" s="59"/>
      <c r="D93" s="59"/>
      <c r="E93" s="59"/>
      <c r="F93" s="59"/>
    </row>
    <row r="94" spans="1:10" ht="14.25" customHeight="1" x14ac:dyDescent="0.2">
      <c r="A94" s="59"/>
      <c r="B94" s="93"/>
      <c r="C94" s="59"/>
      <c r="D94" s="59"/>
      <c r="E94" s="59"/>
      <c r="F94" s="59"/>
    </row>
    <row r="95" spans="1:10" ht="14.25" customHeight="1" x14ac:dyDescent="0.2">
      <c r="A95" s="59"/>
      <c r="B95" s="59"/>
      <c r="C95" s="59"/>
      <c r="D95" s="59"/>
      <c r="E95" s="59"/>
      <c r="F95" s="59"/>
    </row>
    <row r="96" spans="1:10" ht="14.25" customHeight="1" x14ac:dyDescent="0.2">
      <c r="A96" s="56" t="s">
        <v>23</v>
      </c>
      <c r="B96" s="251" t="s">
        <v>304</v>
      </c>
      <c r="C96" s="251"/>
      <c r="D96" s="251"/>
      <c r="E96" s="251"/>
      <c r="F96" s="251"/>
    </row>
    <row r="97" spans="1:6" ht="14.25" customHeight="1" x14ac:dyDescent="0.2">
      <c r="A97" s="56"/>
      <c r="B97" s="251"/>
      <c r="C97" s="251"/>
      <c r="D97" s="251"/>
      <c r="E97" s="251"/>
      <c r="F97" s="251"/>
    </row>
    <row r="98" spans="1:6" ht="14.25" customHeight="1" x14ac:dyDescent="0.2">
      <c r="A98" s="56"/>
      <c r="B98" s="130"/>
    </row>
    <row r="99" spans="1:6" ht="14.25" customHeight="1" x14ac:dyDescent="0.2">
      <c r="B99" s="130"/>
    </row>
    <row r="100" spans="1:6" ht="14.25" customHeight="1" x14ac:dyDescent="0.2"/>
    <row r="101" spans="1:6" ht="14.25" customHeight="1" x14ac:dyDescent="0.2"/>
    <row r="102" spans="1:6" ht="14.25" customHeight="1" x14ac:dyDescent="0.2"/>
    <row r="103" spans="1:6" ht="14.25" customHeight="1" x14ac:dyDescent="0.2"/>
    <row r="104" spans="1:6" ht="14.25" customHeight="1" x14ac:dyDescent="0.2"/>
    <row r="105" spans="1:6" ht="14.25" customHeight="1" x14ac:dyDescent="0.2"/>
    <row r="106" spans="1:6" ht="14.25" customHeight="1" x14ac:dyDescent="0.2"/>
    <row r="107" spans="1:6" ht="14.25" customHeight="1" x14ac:dyDescent="0.2"/>
    <row r="108" spans="1:6" ht="14.25" customHeight="1" x14ac:dyDescent="0.2"/>
    <row r="109" spans="1:6" ht="14.25" customHeight="1" x14ac:dyDescent="0.2"/>
    <row r="110" spans="1:6" ht="14.25" customHeight="1" x14ac:dyDescent="0.2"/>
    <row r="111" spans="1:6" ht="14.25" customHeight="1" x14ac:dyDescent="0.2"/>
    <row r="112" spans="1:6"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sheetData>
  <sheetProtection algorithmName="SHA-512" hashValue="DysyKSt14+3IJmHRsd95paClYlmI6b1vvV+S5dxhiT2Kn4E5blypVqSeyCaiUdPymh6cAh8EoyFlE2iF1mcn6Q==" saltValue="2xeuDjpPnJ9gkJN/6GGa/Q==" spinCount="100000" sheet="1" objects="1" scenarios="1"/>
  <mergeCells count="19">
    <mergeCell ref="D79:F79"/>
    <mergeCell ref="A4:F4"/>
    <mergeCell ref="A6:F6"/>
    <mergeCell ref="B88:F89"/>
    <mergeCell ref="B96:F97"/>
    <mergeCell ref="A7:F7"/>
    <mergeCell ref="E82:F83"/>
    <mergeCell ref="A8:D9"/>
    <mergeCell ref="E33:E34"/>
    <mergeCell ref="F33:F34"/>
    <mergeCell ref="E38:E39"/>
    <mergeCell ref="F38:F39"/>
    <mergeCell ref="E59:F59"/>
    <mergeCell ref="D59:D60"/>
    <mergeCell ref="D62:F62"/>
    <mergeCell ref="E70:F70"/>
    <mergeCell ref="E71:F71"/>
    <mergeCell ref="D70:D71"/>
    <mergeCell ref="D73:F73"/>
  </mergeCells>
  <phoneticPr fontId="16" type="noConversion"/>
  <pageMargins left="0.59055118110236227" right="0.39370078740157483" top="0.78740157480314965" bottom="0.39370078740157483" header="0.51181102362204722" footer="0.19685039370078741"/>
  <pageSetup scale="81" fitToHeight="2" orientation="portrait" horizontalDpi="4294967294" verticalDpi="4294967294" r:id="rId1"/>
  <headerFooter>
    <oddFooter>&amp;R&amp;K000000&amp;P de &amp;N</oddFooter>
  </headerFooter>
  <rowBreaks count="1" manualBreakCount="1">
    <brk id="55" max="16383" man="1"/>
  </rowBreaks>
  <drawing r:id="rId2"/>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8038-D9D8-43E6-AB12-7298ECAF5BE2}">
  <dimension ref="A1:E434"/>
  <sheetViews>
    <sheetView workbookViewId="0">
      <selection activeCell="G14" sqref="G14"/>
    </sheetView>
  </sheetViews>
  <sheetFormatPr baseColWidth="10" defaultColWidth="11" defaultRowHeight="14.25" x14ac:dyDescent="0.2"/>
  <cols>
    <col min="3" max="3" width="34.5" bestFit="1" customWidth="1"/>
    <col min="4" max="4" width="35.375" bestFit="1" customWidth="1"/>
    <col min="5" max="5" width="21.25" customWidth="1"/>
  </cols>
  <sheetData>
    <row r="1" spans="1:5" ht="57" x14ac:dyDescent="0.2">
      <c r="A1" t="s">
        <v>305</v>
      </c>
      <c r="B1" t="s">
        <v>306</v>
      </c>
      <c r="C1" t="s">
        <v>307</v>
      </c>
      <c r="D1" t="s">
        <v>308</v>
      </c>
      <c r="E1" s="180" t="s">
        <v>309</v>
      </c>
    </row>
    <row r="2" spans="1:5" x14ac:dyDescent="0.2">
      <c r="A2" t="s">
        <v>310</v>
      </c>
      <c r="B2">
        <v>1</v>
      </c>
      <c r="C2" t="s">
        <v>2</v>
      </c>
      <c r="D2" t="s">
        <v>311</v>
      </c>
      <c r="E2">
        <v>1</v>
      </c>
    </row>
    <row r="3" spans="1:5" x14ac:dyDescent="0.2">
      <c r="A3" t="s">
        <v>312</v>
      </c>
      <c r="B3">
        <v>2</v>
      </c>
      <c r="C3" t="s">
        <v>3</v>
      </c>
      <c r="D3" t="s">
        <v>313</v>
      </c>
    </row>
    <row r="4" spans="1:5" x14ac:dyDescent="0.2">
      <c r="B4">
        <v>3</v>
      </c>
      <c r="C4" t="s">
        <v>4</v>
      </c>
      <c r="D4" t="s">
        <v>314</v>
      </c>
      <c r="E4">
        <v>1</v>
      </c>
    </row>
    <row r="5" spans="1:5" x14ac:dyDescent="0.2">
      <c r="B5">
        <v>4</v>
      </c>
      <c r="C5" t="s">
        <v>5</v>
      </c>
      <c r="D5" t="s">
        <v>315</v>
      </c>
    </row>
    <row r="6" spans="1:5" x14ac:dyDescent="0.2">
      <c r="B6">
        <v>5</v>
      </c>
      <c r="C6" t="s">
        <v>6</v>
      </c>
      <c r="D6" t="s">
        <v>316</v>
      </c>
    </row>
    <row r="7" spans="1:5" x14ac:dyDescent="0.2">
      <c r="B7">
        <v>6</v>
      </c>
      <c r="C7" t="s">
        <v>7</v>
      </c>
      <c r="D7" t="s">
        <v>227</v>
      </c>
    </row>
    <row r="8" spans="1:5" x14ac:dyDescent="0.2">
      <c r="B8">
        <v>7</v>
      </c>
      <c r="C8" t="s">
        <v>8</v>
      </c>
      <c r="D8" t="s">
        <v>317</v>
      </c>
    </row>
    <row r="9" spans="1:5" x14ac:dyDescent="0.2">
      <c r="B9">
        <v>8</v>
      </c>
      <c r="C9" t="s">
        <v>9</v>
      </c>
      <c r="D9" t="s">
        <v>318</v>
      </c>
    </row>
    <row r="10" spans="1:5" x14ac:dyDescent="0.2">
      <c r="B10">
        <v>9</v>
      </c>
      <c r="C10" t="s">
        <v>10</v>
      </c>
      <c r="D10" t="s">
        <v>319</v>
      </c>
    </row>
    <row r="11" spans="1:5" x14ac:dyDescent="0.2">
      <c r="B11">
        <v>10</v>
      </c>
      <c r="C11" t="s">
        <v>11</v>
      </c>
      <c r="D11" t="s">
        <v>320</v>
      </c>
    </row>
    <row r="12" spans="1:5" x14ac:dyDescent="0.2">
      <c r="B12">
        <v>11</v>
      </c>
      <c r="C12" t="s">
        <v>12</v>
      </c>
      <c r="D12" t="s">
        <v>321</v>
      </c>
    </row>
    <row r="13" spans="1:5" x14ac:dyDescent="0.2">
      <c r="B13">
        <v>12</v>
      </c>
      <c r="C13" t="s">
        <v>13</v>
      </c>
      <c r="D13" t="s">
        <v>322</v>
      </c>
    </row>
    <row r="14" spans="1:5" x14ac:dyDescent="0.2">
      <c r="D14" t="s">
        <v>323</v>
      </c>
    </row>
    <row r="15" spans="1:5" x14ac:dyDescent="0.2">
      <c r="D15" t="s">
        <v>324</v>
      </c>
    </row>
    <row r="16" spans="1:5" x14ac:dyDescent="0.2">
      <c r="D16" t="s">
        <v>325</v>
      </c>
    </row>
    <row r="17" spans="4:4" x14ac:dyDescent="0.2">
      <c r="D17" t="s">
        <v>326</v>
      </c>
    </row>
    <row r="18" spans="4:4" x14ac:dyDescent="0.2">
      <c r="D18" t="s">
        <v>327</v>
      </c>
    </row>
    <row r="19" spans="4:4" x14ac:dyDescent="0.2">
      <c r="D19" t="s">
        <v>328</v>
      </c>
    </row>
    <row r="20" spans="4:4" x14ac:dyDescent="0.2">
      <c r="D20" t="s">
        <v>329</v>
      </c>
    </row>
    <row r="21" spans="4:4" x14ac:dyDescent="0.2">
      <c r="D21" t="s">
        <v>330</v>
      </c>
    </row>
    <row r="22" spans="4:4" x14ac:dyDescent="0.2">
      <c r="D22" t="s">
        <v>331</v>
      </c>
    </row>
    <row r="23" spans="4:4" x14ac:dyDescent="0.2">
      <c r="D23" t="s">
        <v>332</v>
      </c>
    </row>
    <row r="24" spans="4:4" x14ac:dyDescent="0.2">
      <c r="D24" t="s">
        <v>333</v>
      </c>
    </row>
    <row r="25" spans="4:4" x14ac:dyDescent="0.2">
      <c r="D25" t="s">
        <v>334</v>
      </c>
    </row>
    <row r="26" spans="4:4" x14ac:dyDescent="0.2">
      <c r="D26" t="s">
        <v>335</v>
      </c>
    </row>
    <row r="27" spans="4:4" x14ac:dyDescent="0.2">
      <c r="D27" t="s">
        <v>336</v>
      </c>
    </row>
    <row r="28" spans="4:4" x14ac:dyDescent="0.2">
      <c r="D28" t="s">
        <v>337</v>
      </c>
    </row>
    <row r="29" spans="4:4" x14ac:dyDescent="0.2">
      <c r="D29" t="s">
        <v>338</v>
      </c>
    </row>
    <row r="30" spans="4:4" x14ac:dyDescent="0.2">
      <c r="D30" t="s">
        <v>339</v>
      </c>
    </row>
    <row r="31" spans="4:4" x14ac:dyDescent="0.2">
      <c r="D31" t="s">
        <v>340</v>
      </c>
    </row>
    <row r="32" spans="4:4" x14ac:dyDescent="0.2">
      <c r="D32" t="s">
        <v>341</v>
      </c>
    </row>
    <row r="33" spans="4:4" x14ac:dyDescent="0.2">
      <c r="D33" t="s">
        <v>342</v>
      </c>
    </row>
    <row r="34" spans="4:4" x14ac:dyDescent="0.2">
      <c r="D34" t="s">
        <v>343</v>
      </c>
    </row>
    <row r="35" spans="4:4" x14ac:dyDescent="0.2">
      <c r="D35" t="s">
        <v>344</v>
      </c>
    </row>
    <row r="36" spans="4:4" x14ac:dyDescent="0.2">
      <c r="D36" t="s">
        <v>345</v>
      </c>
    </row>
    <row r="37" spans="4:4" x14ac:dyDescent="0.2">
      <c r="D37" t="s">
        <v>346</v>
      </c>
    </row>
    <row r="38" spans="4:4" x14ac:dyDescent="0.2">
      <c r="D38" t="s">
        <v>347</v>
      </c>
    </row>
    <row r="39" spans="4:4" x14ac:dyDescent="0.2">
      <c r="D39" t="s">
        <v>348</v>
      </c>
    </row>
    <row r="40" spans="4:4" x14ac:dyDescent="0.2">
      <c r="D40" t="s">
        <v>349</v>
      </c>
    </row>
    <row r="41" spans="4:4" x14ac:dyDescent="0.2">
      <c r="D41" t="s">
        <v>350</v>
      </c>
    </row>
    <row r="42" spans="4:4" x14ac:dyDescent="0.2">
      <c r="D42" t="s">
        <v>351</v>
      </c>
    </row>
    <row r="43" spans="4:4" x14ac:dyDescent="0.2">
      <c r="D43" t="s">
        <v>352</v>
      </c>
    </row>
    <row r="44" spans="4:4" x14ac:dyDescent="0.2">
      <c r="D44" t="s">
        <v>353</v>
      </c>
    </row>
    <row r="45" spans="4:4" x14ac:dyDescent="0.2">
      <c r="D45" t="s">
        <v>354</v>
      </c>
    </row>
    <row r="46" spans="4:4" x14ac:dyDescent="0.2">
      <c r="D46" t="s">
        <v>355</v>
      </c>
    </row>
    <row r="47" spans="4:4" x14ac:dyDescent="0.2">
      <c r="D47" t="s">
        <v>356</v>
      </c>
    </row>
    <row r="48" spans="4:4" x14ac:dyDescent="0.2">
      <c r="D48" t="s">
        <v>357</v>
      </c>
    </row>
    <row r="49" spans="4:5" x14ac:dyDescent="0.2">
      <c r="D49" t="s">
        <v>358</v>
      </c>
    </row>
    <row r="50" spans="4:5" x14ac:dyDescent="0.2">
      <c r="D50" t="s">
        <v>359</v>
      </c>
    </row>
    <row r="51" spans="4:5" x14ac:dyDescent="0.2">
      <c r="D51" t="s">
        <v>360</v>
      </c>
    </row>
    <row r="52" spans="4:5" x14ac:dyDescent="0.2">
      <c r="D52" t="s">
        <v>361</v>
      </c>
    </row>
    <row r="53" spans="4:5" x14ac:dyDescent="0.2">
      <c r="D53" t="s">
        <v>362</v>
      </c>
    </row>
    <row r="54" spans="4:5" x14ac:dyDescent="0.2">
      <c r="D54" t="s">
        <v>363</v>
      </c>
    </row>
    <row r="55" spans="4:5" x14ac:dyDescent="0.2">
      <c r="D55" t="s">
        <v>364</v>
      </c>
    </row>
    <row r="56" spans="4:5" x14ac:dyDescent="0.2">
      <c r="D56" t="s">
        <v>365</v>
      </c>
    </row>
    <row r="57" spans="4:5" x14ac:dyDescent="0.2">
      <c r="D57" t="s">
        <v>366</v>
      </c>
    </row>
    <row r="58" spans="4:5" x14ac:dyDescent="0.2">
      <c r="D58" t="s">
        <v>367</v>
      </c>
    </row>
    <row r="59" spans="4:5" x14ac:dyDescent="0.2">
      <c r="D59" t="s">
        <v>368</v>
      </c>
    </row>
    <row r="60" spans="4:5" x14ac:dyDescent="0.2">
      <c r="D60" t="s">
        <v>369</v>
      </c>
    </row>
    <row r="61" spans="4:5" x14ac:dyDescent="0.2">
      <c r="D61" t="s">
        <v>370</v>
      </c>
    </row>
    <row r="62" spans="4:5" x14ac:dyDescent="0.2">
      <c r="D62" t="s">
        <v>371</v>
      </c>
    </row>
    <row r="63" spans="4:5" x14ac:dyDescent="0.2">
      <c r="D63" t="s">
        <v>372</v>
      </c>
    </row>
    <row r="64" spans="4:5" x14ac:dyDescent="0.2">
      <c r="D64" t="s">
        <v>373</v>
      </c>
      <c r="E64">
        <v>1</v>
      </c>
    </row>
    <row r="65" spans="4:5" x14ac:dyDescent="0.2">
      <c r="D65" t="s">
        <v>374</v>
      </c>
    </row>
    <row r="66" spans="4:5" x14ac:dyDescent="0.2">
      <c r="D66" t="s">
        <v>375</v>
      </c>
      <c r="E66">
        <v>1</v>
      </c>
    </row>
    <row r="67" spans="4:5" x14ac:dyDescent="0.2">
      <c r="D67" t="s">
        <v>376</v>
      </c>
    </row>
    <row r="68" spans="4:5" x14ac:dyDescent="0.2">
      <c r="D68" t="s">
        <v>377</v>
      </c>
      <c r="E68">
        <v>1</v>
      </c>
    </row>
    <row r="69" spans="4:5" x14ac:dyDescent="0.2">
      <c r="D69" t="s">
        <v>378</v>
      </c>
    </row>
    <row r="70" spans="4:5" x14ac:dyDescent="0.2">
      <c r="D70" t="s">
        <v>379</v>
      </c>
    </row>
    <row r="71" spans="4:5" x14ac:dyDescent="0.2">
      <c r="D71" t="s">
        <v>380</v>
      </c>
    </row>
    <row r="72" spans="4:5" x14ac:dyDescent="0.2">
      <c r="D72" t="s">
        <v>381</v>
      </c>
    </row>
    <row r="73" spans="4:5" x14ac:dyDescent="0.2">
      <c r="D73" t="s">
        <v>382</v>
      </c>
    </row>
    <row r="74" spans="4:5" x14ac:dyDescent="0.2">
      <c r="D74" t="s">
        <v>383</v>
      </c>
    </row>
    <row r="75" spans="4:5" x14ac:dyDescent="0.2">
      <c r="D75" t="s">
        <v>384</v>
      </c>
    </row>
    <row r="76" spans="4:5" x14ac:dyDescent="0.2">
      <c r="D76" t="s">
        <v>385</v>
      </c>
    </row>
    <row r="77" spans="4:5" x14ac:dyDescent="0.2">
      <c r="D77" t="s">
        <v>386</v>
      </c>
    </row>
    <row r="78" spans="4:5" x14ac:dyDescent="0.2">
      <c r="D78" t="s">
        <v>387</v>
      </c>
    </row>
    <row r="79" spans="4:5" x14ac:dyDescent="0.2">
      <c r="D79" t="s">
        <v>388</v>
      </c>
    </row>
    <row r="80" spans="4:5" x14ac:dyDescent="0.2">
      <c r="D80" t="s">
        <v>389</v>
      </c>
    </row>
    <row r="81" spans="4:4" x14ac:dyDescent="0.2">
      <c r="D81" t="s">
        <v>390</v>
      </c>
    </row>
    <row r="82" spans="4:4" x14ac:dyDescent="0.2">
      <c r="D82" t="s">
        <v>391</v>
      </c>
    </row>
    <row r="83" spans="4:4" x14ac:dyDescent="0.2">
      <c r="D83" t="s">
        <v>392</v>
      </c>
    </row>
    <row r="84" spans="4:4" x14ac:dyDescent="0.2">
      <c r="D84" t="s">
        <v>393</v>
      </c>
    </row>
    <row r="85" spans="4:4" x14ac:dyDescent="0.2">
      <c r="D85" t="s">
        <v>394</v>
      </c>
    </row>
    <row r="86" spans="4:4" x14ac:dyDescent="0.2">
      <c r="D86" t="s">
        <v>395</v>
      </c>
    </row>
    <row r="87" spans="4:4" x14ac:dyDescent="0.2">
      <c r="D87" t="s">
        <v>396</v>
      </c>
    </row>
    <row r="88" spans="4:4" x14ac:dyDescent="0.2">
      <c r="D88" t="s">
        <v>397</v>
      </c>
    </row>
    <row r="89" spans="4:4" x14ac:dyDescent="0.2">
      <c r="D89" t="s">
        <v>398</v>
      </c>
    </row>
    <row r="90" spans="4:4" x14ac:dyDescent="0.2">
      <c r="D90" t="s">
        <v>399</v>
      </c>
    </row>
    <row r="91" spans="4:4" x14ac:dyDescent="0.2">
      <c r="D91" t="s">
        <v>400</v>
      </c>
    </row>
    <row r="92" spans="4:4" x14ac:dyDescent="0.2">
      <c r="D92" t="s">
        <v>401</v>
      </c>
    </row>
    <row r="93" spans="4:4" x14ac:dyDescent="0.2">
      <c r="D93" t="s">
        <v>402</v>
      </c>
    </row>
    <row r="94" spans="4:4" x14ac:dyDescent="0.2">
      <c r="D94" t="s">
        <v>403</v>
      </c>
    </row>
    <row r="95" spans="4:4" x14ac:dyDescent="0.2">
      <c r="D95" t="s">
        <v>404</v>
      </c>
    </row>
    <row r="96" spans="4:4" x14ac:dyDescent="0.2">
      <c r="D96" t="s">
        <v>405</v>
      </c>
    </row>
    <row r="97" spans="4:4" x14ac:dyDescent="0.2">
      <c r="D97" t="s">
        <v>406</v>
      </c>
    </row>
    <row r="98" spans="4:4" x14ac:dyDescent="0.2">
      <c r="D98" t="s">
        <v>407</v>
      </c>
    </row>
    <row r="99" spans="4:4" x14ac:dyDescent="0.2">
      <c r="D99" t="s">
        <v>408</v>
      </c>
    </row>
    <row r="100" spans="4:4" x14ac:dyDescent="0.2">
      <c r="D100" t="s">
        <v>409</v>
      </c>
    </row>
    <row r="101" spans="4:4" x14ac:dyDescent="0.2">
      <c r="D101" t="s">
        <v>410</v>
      </c>
    </row>
    <row r="102" spans="4:4" x14ac:dyDescent="0.2">
      <c r="D102" t="s">
        <v>411</v>
      </c>
    </row>
    <row r="103" spans="4:4" x14ac:dyDescent="0.2">
      <c r="D103" t="s">
        <v>412</v>
      </c>
    </row>
    <row r="104" spans="4:4" x14ac:dyDescent="0.2">
      <c r="D104" t="s">
        <v>413</v>
      </c>
    </row>
    <row r="105" spans="4:4" x14ac:dyDescent="0.2">
      <c r="D105" t="s">
        <v>414</v>
      </c>
    </row>
    <row r="106" spans="4:4" x14ac:dyDescent="0.2">
      <c r="D106" t="s">
        <v>415</v>
      </c>
    </row>
    <row r="107" spans="4:4" x14ac:dyDescent="0.2">
      <c r="D107" t="s">
        <v>416</v>
      </c>
    </row>
    <row r="108" spans="4:4" x14ac:dyDescent="0.2">
      <c r="D108" t="s">
        <v>417</v>
      </c>
    </row>
    <row r="109" spans="4:4" x14ac:dyDescent="0.2">
      <c r="D109" t="s">
        <v>418</v>
      </c>
    </row>
    <row r="110" spans="4:4" x14ac:dyDescent="0.2">
      <c r="D110" t="s">
        <v>419</v>
      </c>
    </row>
    <row r="111" spans="4:4" x14ac:dyDescent="0.2">
      <c r="D111" t="s">
        <v>420</v>
      </c>
    </row>
    <row r="112" spans="4:4" x14ac:dyDescent="0.2">
      <c r="D112" t="s">
        <v>421</v>
      </c>
    </row>
    <row r="113" spans="4:4" x14ac:dyDescent="0.2">
      <c r="D113" t="s">
        <v>422</v>
      </c>
    </row>
    <row r="114" spans="4:4" x14ac:dyDescent="0.2">
      <c r="D114" t="s">
        <v>423</v>
      </c>
    </row>
    <row r="115" spans="4:4" x14ac:dyDescent="0.2">
      <c r="D115" t="s">
        <v>424</v>
      </c>
    </row>
    <row r="116" spans="4:4" x14ac:dyDescent="0.2">
      <c r="D116" t="s">
        <v>425</v>
      </c>
    </row>
    <row r="117" spans="4:4" x14ac:dyDescent="0.2">
      <c r="D117" t="s">
        <v>426</v>
      </c>
    </row>
    <row r="118" spans="4:4" x14ac:dyDescent="0.2">
      <c r="D118" t="s">
        <v>427</v>
      </c>
    </row>
    <row r="119" spans="4:4" x14ac:dyDescent="0.2">
      <c r="D119" t="s">
        <v>428</v>
      </c>
    </row>
    <row r="120" spans="4:4" x14ac:dyDescent="0.2">
      <c r="D120" t="s">
        <v>429</v>
      </c>
    </row>
    <row r="121" spans="4:4" x14ac:dyDescent="0.2">
      <c r="D121" t="s">
        <v>430</v>
      </c>
    </row>
    <row r="122" spans="4:4" x14ac:dyDescent="0.2">
      <c r="D122" t="s">
        <v>431</v>
      </c>
    </row>
    <row r="123" spans="4:4" x14ac:dyDescent="0.2">
      <c r="D123" t="s">
        <v>432</v>
      </c>
    </row>
    <row r="124" spans="4:4" x14ac:dyDescent="0.2">
      <c r="D124" t="s">
        <v>433</v>
      </c>
    </row>
    <row r="125" spans="4:4" x14ac:dyDescent="0.2">
      <c r="D125" t="s">
        <v>434</v>
      </c>
    </row>
    <row r="126" spans="4:4" x14ac:dyDescent="0.2">
      <c r="D126" t="s">
        <v>435</v>
      </c>
    </row>
    <row r="127" spans="4:4" x14ac:dyDescent="0.2">
      <c r="D127" t="s">
        <v>436</v>
      </c>
    </row>
    <row r="128" spans="4:4" x14ac:dyDescent="0.2">
      <c r="D128" t="s">
        <v>437</v>
      </c>
    </row>
    <row r="129" spans="4:5" x14ac:dyDescent="0.2">
      <c r="D129" t="s">
        <v>438</v>
      </c>
    </row>
    <row r="130" spans="4:5" x14ac:dyDescent="0.2">
      <c r="D130" t="s">
        <v>439</v>
      </c>
    </row>
    <row r="131" spans="4:5" x14ac:dyDescent="0.2">
      <c r="D131" t="s">
        <v>440</v>
      </c>
    </row>
    <row r="132" spans="4:5" x14ac:dyDescent="0.2">
      <c r="D132" t="s">
        <v>441</v>
      </c>
    </row>
    <row r="133" spans="4:5" x14ac:dyDescent="0.2">
      <c r="D133" t="s">
        <v>442</v>
      </c>
    </row>
    <row r="134" spans="4:5" x14ac:dyDescent="0.2">
      <c r="D134" t="s">
        <v>443</v>
      </c>
      <c r="E134">
        <v>1</v>
      </c>
    </row>
    <row r="135" spans="4:5" x14ac:dyDescent="0.2">
      <c r="D135" t="s">
        <v>444</v>
      </c>
    </row>
    <row r="136" spans="4:5" x14ac:dyDescent="0.2">
      <c r="D136" t="s">
        <v>445</v>
      </c>
      <c r="E136">
        <v>1</v>
      </c>
    </row>
    <row r="137" spans="4:5" x14ac:dyDescent="0.2">
      <c r="D137" t="s">
        <v>446</v>
      </c>
    </row>
    <row r="138" spans="4:5" x14ac:dyDescent="0.2">
      <c r="D138" t="s">
        <v>447</v>
      </c>
      <c r="E138">
        <v>1</v>
      </c>
    </row>
    <row r="139" spans="4:5" x14ac:dyDescent="0.2">
      <c r="D139" t="s">
        <v>448</v>
      </c>
    </row>
    <row r="140" spans="4:5" x14ac:dyDescent="0.2">
      <c r="D140" t="s">
        <v>449</v>
      </c>
    </row>
    <row r="141" spans="4:5" x14ac:dyDescent="0.2">
      <c r="D141" t="s">
        <v>450</v>
      </c>
    </row>
    <row r="142" spans="4:5" x14ac:dyDescent="0.2">
      <c r="D142" t="s">
        <v>451</v>
      </c>
    </row>
    <row r="143" spans="4:5" x14ac:dyDescent="0.2">
      <c r="D143" t="s">
        <v>452</v>
      </c>
    </row>
    <row r="144" spans="4:5" x14ac:dyDescent="0.2">
      <c r="D144" t="s">
        <v>453</v>
      </c>
    </row>
    <row r="145" spans="4:4" x14ac:dyDescent="0.2">
      <c r="D145" t="s">
        <v>454</v>
      </c>
    </row>
    <row r="146" spans="4:4" x14ac:dyDescent="0.2">
      <c r="D146" t="s">
        <v>455</v>
      </c>
    </row>
    <row r="147" spans="4:4" x14ac:dyDescent="0.2">
      <c r="D147" t="s">
        <v>456</v>
      </c>
    </row>
    <row r="148" spans="4:4" x14ac:dyDescent="0.2">
      <c r="D148" t="s">
        <v>457</v>
      </c>
    </row>
    <row r="149" spans="4:4" x14ac:dyDescent="0.2">
      <c r="D149" t="s">
        <v>458</v>
      </c>
    </row>
    <row r="150" spans="4:4" x14ac:dyDescent="0.2">
      <c r="D150" t="s">
        <v>459</v>
      </c>
    </row>
    <row r="151" spans="4:4" x14ac:dyDescent="0.2">
      <c r="D151" t="s">
        <v>460</v>
      </c>
    </row>
    <row r="152" spans="4:4" x14ac:dyDescent="0.2">
      <c r="D152" t="s">
        <v>461</v>
      </c>
    </row>
    <row r="153" spans="4:4" x14ac:dyDescent="0.2">
      <c r="D153" t="s">
        <v>462</v>
      </c>
    </row>
    <row r="154" spans="4:4" x14ac:dyDescent="0.2">
      <c r="D154" t="s">
        <v>463</v>
      </c>
    </row>
    <row r="155" spans="4:4" x14ac:dyDescent="0.2">
      <c r="D155" t="s">
        <v>464</v>
      </c>
    </row>
    <row r="156" spans="4:4" x14ac:dyDescent="0.2">
      <c r="D156" t="s">
        <v>465</v>
      </c>
    </row>
    <row r="157" spans="4:4" x14ac:dyDescent="0.2">
      <c r="D157" t="s">
        <v>466</v>
      </c>
    </row>
    <row r="158" spans="4:4" x14ac:dyDescent="0.2">
      <c r="D158" t="s">
        <v>467</v>
      </c>
    </row>
    <row r="159" spans="4:4" x14ac:dyDescent="0.2">
      <c r="D159" t="s">
        <v>468</v>
      </c>
    </row>
    <row r="160" spans="4:4" x14ac:dyDescent="0.2">
      <c r="D160" t="s">
        <v>469</v>
      </c>
    </row>
    <row r="161" spans="4:4" x14ac:dyDescent="0.2">
      <c r="D161" t="s">
        <v>470</v>
      </c>
    </row>
    <row r="162" spans="4:4" x14ac:dyDescent="0.2">
      <c r="D162" t="s">
        <v>471</v>
      </c>
    </row>
    <row r="163" spans="4:4" x14ac:dyDescent="0.2">
      <c r="D163" t="s">
        <v>472</v>
      </c>
    </row>
    <row r="164" spans="4:4" x14ac:dyDescent="0.2">
      <c r="D164" t="s">
        <v>473</v>
      </c>
    </row>
    <row r="165" spans="4:4" x14ac:dyDescent="0.2">
      <c r="D165" t="s">
        <v>474</v>
      </c>
    </row>
    <row r="166" spans="4:4" x14ac:dyDescent="0.2">
      <c r="D166" t="s">
        <v>475</v>
      </c>
    </row>
    <row r="167" spans="4:4" x14ac:dyDescent="0.2">
      <c r="D167" t="s">
        <v>476</v>
      </c>
    </row>
    <row r="168" spans="4:4" x14ac:dyDescent="0.2">
      <c r="D168" t="s">
        <v>477</v>
      </c>
    </row>
    <row r="169" spans="4:4" x14ac:dyDescent="0.2">
      <c r="D169" t="s">
        <v>20</v>
      </c>
    </row>
    <row r="170" spans="4:4" x14ac:dyDescent="0.2">
      <c r="D170" t="s">
        <v>478</v>
      </c>
    </row>
    <row r="171" spans="4:4" x14ac:dyDescent="0.2">
      <c r="D171" t="s">
        <v>479</v>
      </c>
    </row>
    <row r="172" spans="4:4" x14ac:dyDescent="0.2">
      <c r="D172" t="s">
        <v>480</v>
      </c>
    </row>
    <row r="173" spans="4:4" x14ac:dyDescent="0.2">
      <c r="D173" t="s">
        <v>481</v>
      </c>
    </row>
    <row r="174" spans="4:4" x14ac:dyDescent="0.2">
      <c r="D174" t="s">
        <v>482</v>
      </c>
    </row>
    <row r="175" spans="4:4" x14ac:dyDescent="0.2">
      <c r="D175" t="s">
        <v>483</v>
      </c>
    </row>
    <row r="176" spans="4:4" x14ac:dyDescent="0.2">
      <c r="D176" t="s">
        <v>93</v>
      </c>
    </row>
    <row r="177" spans="4:4" x14ac:dyDescent="0.2">
      <c r="D177" t="s">
        <v>484</v>
      </c>
    </row>
    <row r="178" spans="4:4" x14ac:dyDescent="0.2">
      <c r="D178" t="s">
        <v>485</v>
      </c>
    </row>
    <row r="179" spans="4:4" x14ac:dyDescent="0.2">
      <c r="D179" t="s">
        <v>486</v>
      </c>
    </row>
    <row r="180" spans="4:4" x14ac:dyDescent="0.2">
      <c r="D180" t="s">
        <v>487</v>
      </c>
    </row>
    <row r="181" spans="4:4" x14ac:dyDescent="0.2">
      <c r="D181" t="s">
        <v>488</v>
      </c>
    </row>
    <row r="182" spans="4:4" x14ac:dyDescent="0.2">
      <c r="D182" t="s">
        <v>489</v>
      </c>
    </row>
    <row r="183" spans="4:4" x14ac:dyDescent="0.2">
      <c r="D183" t="s">
        <v>490</v>
      </c>
    </row>
    <row r="184" spans="4:4" x14ac:dyDescent="0.2">
      <c r="D184" t="s">
        <v>491</v>
      </c>
    </row>
    <row r="185" spans="4:4" x14ac:dyDescent="0.2">
      <c r="D185" t="s">
        <v>492</v>
      </c>
    </row>
    <row r="186" spans="4:4" x14ac:dyDescent="0.2">
      <c r="D186" t="s">
        <v>493</v>
      </c>
    </row>
    <row r="187" spans="4:4" x14ac:dyDescent="0.2">
      <c r="D187" t="s">
        <v>494</v>
      </c>
    </row>
    <row r="188" spans="4:4" x14ac:dyDescent="0.2">
      <c r="D188" t="s">
        <v>495</v>
      </c>
    </row>
    <row r="189" spans="4:4" x14ac:dyDescent="0.2">
      <c r="D189" t="s">
        <v>496</v>
      </c>
    </row>
    <row r="190" spans="4:4" x14ac:dyDescent="0.2">
      <c r="D190" t="s">
        <v>497</v>
      </c>
    </row>
    <row r="191" spans="4:4" x14ac:dyDescent="0.2">
      <c r="D191" t="s">
        <v>498</v>
      </c>
    </row>
    <row r="192" spans="4:4" x14ac:dyDescent="0.2">
      <c r="D192" t="s">
        <v>499</v>
      </c>
    </row>
    <row r="193" spans="4:4" x14ac:dyDescent="0.2">
      <c r="D193" t="s">
        <v>500</v>
      </c>
    </row>
    <row r="194" spans="4:4" x14ac:dyDescent="0.2">
      <c r="D194" t="s">
        <v>501</v>
      </c>
    </row>
    <row r="195" spans="4:4" x14ac:dyDescent="0.2">
      <c r="D195" t="s">
        <v>502</v>
      </c>
    </row>
    <row r="196" spans="4:4" x14ac:dyDescent="0.2">
      <c r="D196" t="s">
        <v>503</v>
      </c>
    </row>
    <row r="197" spans="4:4" x14ac:dyDescent="0.2">
      <c r="D197" t="s">
        <v>504</v>
      </c>
    </row>
    <row r="198" spans="4:4" x14ac:dyDescent="0.2">
      <c r="D198" t="s">
        <v>505</v>
      </c>
    </row>
    <row r="199" spans="4:4" x14ac:dyDescent="0.2">
      <c r="D199" t="s">
        <v>506</v>
      </c>
    </row>
    <row r="200" spans="4:4" x14ac:dyDescent="0.2">
      <c r="D200" t="s">
        <v>507</v>
      </c>
    </row>
    <row r="201" spans="4:4" x14ac:dyDescent="0.2">
      <c r="D201" t="s">
        <v>508</v>
      </c>
    </row>
    <row r="202" spans="4:4" x14ac:dyDescent="0.2">
      <c r="D202" t="s">
        <v>509</v>
      </c>
    </row>
    <row r="203" spans="4:4" x14ac:dyDescent="0.2">
      <c r="D203" t="s">
        <v>510</v>
      </c>
    </row>
    <row r="204" spans="4:4" x14ac:dyDescent="0.2">
      <c r="D204" t="s">
        <v>511</v>
      </c>
    </row>
    <row r="205" spans="4:4" x14ac:dyDescent="0.2">
      <c r="D205" t="s">
        <v>512</v>
      </c>
    </row>
    <row r="206" spans="4:4" x14ac:dyDescent="0.2">
      <c r="D206" t="s">
        <v>513</v>
      </c>
    </row>
    <row r="207" spans="4:4" x14ac:dyDescent="0.2">
      <c r="D207" t="s">
        <v>514</v>
      </c>
    </row>
    <row r="208" spans="4:4" x14ac:dyDescent="0.2">
      <c r="D208" t="s">
        <v>515</v>
      </c>
    </row>
    <row r="209" spans="4:4" x14ac:dyDescent="0.2">
      <c r="D209" t="s">
        <v>516</v>
      </c>
    </row>
    <row r="210" spans="4:4" x14ac:dyDescent="0.2">
      <c r="D210" t="s">
        <v>517</v>
      </c>
    </row>
    <row r="211" spans="4:4" x14ac:dyDescent="0.2">
      <c r="D211" t="s">
        <v>518</v>
      </c>
    </row>
    <row r="212" spans="4:4" x14ac:dyDescent="0.2">
      <c r="D212" t="s">
        <v>519</v>
      </c>
    </row>
    <row r="213" spans="4:4" x14ac:dyDescent="0.2">
      <c r="D213" t="s">
        <v>520</v>
      </c>
    </row>
    <row r="214" spans="4:4" x14ac:dyDescent="0.2">
      <c r="D214" t="s">
        <v>521</v>
      </c>
    </row>
    <row r="215" spans="4:4" x14ac:dyDescent="0.2">
      <c r="D215" t="s">
        <v>522</v>
      </c>
    </row>
    <row r="216" spans="4:4" x14ac:dyDescent="0.2">
      <c r="D216" t="s">
        <v>523</v>
      </c>
    </row>
    <row r="217" spans="4:4" x14ac:dyDescent="0.2">
      <c r="D217" t="s">
        <v>524</v>
      </c>
    </row>
    <row r="218" spans="4:4" x14ac:dyDescent="0.2">
      <c r="D218" t="s">
        <v>525</v>
      </c>
    </row>
    <row r="219" spans="4:4" x14ac:dyDescent="0.2">
      <c r="D219" t="s">
        <v>526</v>
      </c>
    </row>
    <row r="220" spans="4:4" x14ac:dyDescent="0.2">
      <c r="D220" t="s">
        <v>527</v>
      </c>
    </row>
    <row r="221" spans="4:4" x14ac:dyDescent="0.2">
      <c r="D221" t="s">
        <v>528</v>
      </c>
    </row>
    <row r="222" spans="4:4" x14ac:dyDescent="0.2">
      <c r="D222" t="s">
        <v>529</v>
      </c>
    </row>
    <row r="223" spans="4:4" x14ac:dyDescent="0.2">
      <c r="D223" t="s">
        <v>530</v>
      </c>
    </row>
    <row r="224" spans="4:4" x14ac:dyDescent="0.2">
      <c r="D224" t="s">
        <v>531</v>
      </c>
    </row>
    <row r="225" spans="4:4" x14ac:dyDescent="0.2">
      <c r="D225" t="s">
        <v>532</v>
      </c>
    </row>
    <row r="226" spans="4:4" x14ac:dyDescent="0.2">
      <c r="D226" t="s">
        <v>533</v>
      </c>
    </row>
    <row r="227" spans="4:4" x14ac:dyDescent="0.2">
      <c r="D227" t="s">
        <v>534</v>
      </c>
    </row>
    <row r="228" spans="4:4" x14ac:dyDescent="0.2">
      <c r="D228" t="s">
        <v>535</v>
      </c>
    </row>
    <row r="229" spans="4:4" x14ac:dyDescent="0.2">
      <c r="D229" t="s">
        <v>536</v>
      </c>
    </row>
    <row r="230" spans="4:4" x14ac:dyDescent="0.2">
      <c r="D230" t="s">
        <v>537</v>
      </c>
    </row>
    <row r="231" spans="4:4" x14ac:dyDescent="0.2">
      <c r="D231" t="s">
        <v>538</v>
      </c>
    </row>
    <row r="232" spans="4:4" x14ac:dyDescent="0.2">
      <c r="D232" t="s">
        <v>539</v>
      </c>
    </row>
    <row r="233" spans="4:4" x14ac:dyDescent="0.2">
      <c r="D233" t="s">
        <v>540</v>
      </c>
    </row>
    <row r="234" spans="4:4" x14ac:dyDescent="0.2">
      <c r="D234" t="s">
        <v>541</v>
      </c>
    </row>
    <row r="235" spans="4:4" x14ac:dyDescent="0.2">
      <c r="D235" t="s">
        <v>542</v>
      </c>
    </row>
    <row r="236" spans="4:4" x14ac:dyDescent="0.2">
      <c r="D236" t="s">
        <v>543</v>
      </c>
    </row>
    <row r="237" spans="4:4" x14ac:dyDescent="0.2">
      <c r="D237" t="s">
        <v>544</v>
      </c>
    </row>
    <row r="238" spans="4:4" x14ac:dyDescent="0.2">
      <c r="D238" t="s">
        <v>545</v>
      </c>
    </row>
    <row r="239" spans="4:4" x14ac:dyDescent="0.2">
      <c r="D239" t="s">
        <v>546</v>
      </c>
    </row>
    <row r="240" spans="4:4" x14ac:dyDescent="0.2">
      <c r="D240" t="s">
        <v>547</v>
      </c>
    </row>
    <row r="241" spans="4:4" x14ac:dyDescent="0.2">
      <c r="D241" t="s">
        <v>548</v>
      </c>
    </row>
    <row r="242" spans="4:4" x14ac:dyDescent="0.2">
      <c r="D242" t="s">
        <v>549</v>
      </c>
    </row>
    <row r="243" spans="4:4" x14ac:dyDescent="0.2">
      <c r="D243" t="s">
        <v>550</v>
      </c>
    </row>
    <row r="244" spans="4:4" x14ac:dyDescent="0.2">
      <c r="D244" t="s">
        <v>551</v>
      </c>
    </row>
    <row r="245" spans="4:4" x14ac:dyDescent="0.2">
      <c r="D245" t="s">
        <v>552</v>
      </c>
    </row>
    <row r="246" spans="4:4" x14ac:dyDescent="0.2">
      <c r="D246" t="s">
        <v>553</v>
      </c>
    </row>
    <row r="247" spans="4:4" x14ac:dyDescent="0.2">
      <c r="D247" t="s">
        <v>554</v>
      </c>
    </row>
    <row r="248" spans="4:4" x14ac:dyDescent="0.2">
      <c r="D248" t="s">
        <v>555</v>
      </c>
    </row>
    <row r="249" spans="4:4" x14ac:dyDescent="0.2">
      <c r="D249" t="s">
        <v>556</v>
      </c>
    </row>
    <row r="250" spans="4:4" x14ac:dyDescent="0.2">
      <c r="D250" t="s">
        <v>557</v>
      </c>
    </row>
    <row r="251" spans="4:4" x14ac:dyDescent="0.2">
      <c r="D251" t="s">
        <v>558</v>
      </c>
    </row>
    <row r="252" spans="4:4" x14ac:dyDescent="0.2">
      <c r="D252" t="s">
        <v>559</v>
      </c>
    </row>
    <row r="253" spans="4:4" x14ac:dyDescent="0.2">
      <c r="D253" t="s">
        <v>560</v>
      </c>
    </row>
    <row r="254" spans="4:4" x14ac:dyDescent="0.2">
      <c r="D254" t="s">
        <v>561</v>
      </c>
    </row>
    <row r="255" spans="4:4" x14ac:dyDescent="0.2">
      <c r="D255" t="s">
        <v>562</v>
      </c>
    </row>
    <row r="256" spans="4:4" x14ac:dyDescent="0.2">
      <c r="D256" t="s">
        <v>563</v>
      </c>
    </row>
    <row r="257" spans="4:4" x14ac:dyDescent="0.2">
      <c r="D257" t="s">
        <v>564</v>
      </c>
    </row>
    <row r="258" spans="4:4" x14ac:dyDescent="0.2">
      <c r="D258" t="s">
        <v>565</v>
      </c>
    </row>
    <row r="259" spans="4:4" x14ac:dyDescent="0.2">
      <c r="D259" t="s">
        <v>566</v>
      </c>
    </row>
    <row r="260" spans="4:4" x14ac:dyDescent="0.2">
      <c r="D260" t="s">
        <v>567</v>
      </c>
    </row>
    <row r="261" spans="4:4" x14ac:dyDescent="0.2">
      <c r="D261" t="s">
        <v>568</v>
      </c>
    </row>
    <row r="262" spans="4:4" x14ac:dyDescent="0.2">
      <c r="D262" t="s">
        <v>569</v>
      </c>
    </row>
    <row r="263" spans="4:4" x14ac:dyDescent="0.2">
      <c r="D263" t="s">
        <v>570</v>
      </c>
    </row>
    <row r="264" spans="4:4" x14ac:dyDescent="0.2">
      <c r="D264" t="s">
        <v>571</v>
      </c>
    </row>
    <row r="265" spans="4:4" x14ac:dyDescent="0.2">
      <c r="D265" t="s">
        <v>572</v>
      </c>
    </row>
    <row r="266" spans="4:4" x14ac:dyDescent="0.2">
      <c r="D266" t="s">
        <v>573</v>
      </c>
    </row>
    <row r="267" spans="4:4" x14ac:dyDescent="0.2">
      <c r="D267" t="s">
        <v>574</v>
      </c>
    </row>
    <row r="268" spans="4:4" x14ac:dyDescent="0.2">
      <c r="D268" t="s">
        <v>575</v>
      </c>
    </row>
    <row r="269" spans="4:4" x14ac:dyDescent="0.2">
      <c r="D269" t="s">
        <v>576</v>
      </c>
    </row>
    <row r="270" spans="4:4" x14ac:dyDescent="0.2">
      <c r="D270" t="s">
        <v>577</v>
      </c>
    </row>
    <row r="271" spans="4:4" x14ac:dyDescent="0.2">
      <c r="D271" t="s">
        <v>578</v>
      </c>
    </row>
    <row r="272" spans="4:4" x14ac:dyDescent="0.2">
      <c r="D272" t="s">
        <v>579</v>
      </c>
    </row>
    <row r="273" spans="4:4" x14ac:dyDescent="0.2">
      <c r="D273" t="s">
        <v>580</v>
      </c>
    </row>
    <row r="274" spans="4:4" x14ac:dyDescent="0.2">
      <c r="D274" t="s">
        <v>581</v>
      </c>
    </row>
    <row r="275" spans="4:4" x14ac:dyDescent="0.2">
      <c r="D275" t="s">
        <v>582</v>
      </c>
    </row>
    <row r="276" spans="4:4" x14ac:dyDescent="0.2">
      <c r="D276" t="s">
        <v>583</v>
      </c>
    </row>
    <row r="277" spans="4:4" x14ac:dyDescent="0.2">
      <c r="D277" t="s">
        <v>584</v>
      </c>
    </row>
    <row r="278" spans="4:4" x14ac:dyDescent="0.2">
      <c r="D278" t="s">
        <v>585</v>
      </c>
    </row>
    <row r="279" spans="4:4" x14ac:dyDescent="0.2">
      <c r="D279" t="s">
        <v>586</v>
      </c>
    </row>
    <row r="280" spans="4:4" x14ac:dyDescent="0.2">
      <c r="D280" t="s">
        <v>587</v>
      </c>
    </row>
    <row r="281" spans="4:4" x14ac:dyDescent="0.2">
      <c r="D281" t="s">
        <v>588</v>
      </c>
    </row>
    <row r="282" spans="4:4" x14ac:dyDescent="0.2">
      <c r="D282" t="s">
        <v>589</v>
      </c>
    </row>
    <row r="283" spans="4:4" x14ac:dyDescent="0.2">
      <c r="D283" t="s">
        <v>590</v>
      </c>
    </row>
    <row r="284" spans="4:4" x14ac:dyDescent="0.2">
      <c r="D284" t="s">
        <v>591</v>
      </c>
    </row>
    <row r="285" spans="4:4" x14ac:dyDescent="0.2">
      <c r="D285" t="s">
        <v>592</v>
      </c>
    </row>
    <row r="286" spans="4:4" x14ac:dyDescent="0.2">
      <c r="D286" t="s">
        <v>593</v>
      </c>
    </row>
    <row r="287" spans="4:4" x14ac:dyDescent="0.2">
      <c r="D287" t="s">
        <v>594</v>
      </c>
    </row>
    <row r="288" spans="4:4" x14ac:dyDescent="0.2">
      <c r="D288" t="s">
        <v>595</v>
      </c>
    </row>
    <row r="289" spans="4:4" x14ac:dyDescent="0.2">
      <c r="D289" t="s">
        <v>596</v>
      </c>
    </row>
    <row r="290" spans="4:4" x14ac:dyDescent="0.2">
      <c r="D290" t="s">
        <v>597</v>
      </c>
    </row>
    <row r="291" spans="4:4" x14ac:dyDescent="0.2">
      <c r="D291" t="s">
        <v>598</v>
      </c>
    </row>
    <row r="292" spans="4:4" x14ac:dyDescent="0.2">
      <c r="D292" t="s">
        <v>599</v>
      </c>
    </row>
    <row r="293" spans="4:4" x14ac:dyDescent="0.2">
      <c r="D293" t="s">
        <v>600</v>
      </c>
    </row>
    <row r="294" spans="4:4" x14ac:dyDescent="0.2">
      <c r="D294" t="s">
        <v>601</v>
      </c>
    </row>
    <row r="295" spans="4:4" x14ac:dyDescent="0.2">
      <c r="D295" t="s">
        <v>602</v>
      </c>
    </row>
    <row r="296" spans="4:4" x14ac:dyDescent="0.2">
      <c r="D296" t="s">
        <v>603</v>
      </c>
    </row>
    <row r="297" spans="4:4" x14ac:dyDescent="0.2">
      <c r="D297" t="s">
        <v>604</v>
      </c>
    </row>
    <row r="298" spans="4:4" x14ac:dyDescent="0.2">
      <c r="D298" t="s">
        <v>605</v>
      </c>
    </row>
    <row r="299" spans="4:4" x14ac:dyDescent="0.2">
      <c r="D299" t="s">
        <v>606</v>
      </c>
    </row>
    <row r="300" spans="4:4" x14ac:dyDescent="0.2">
      <c r="D300" t="s">
        <v>607</v>
      </c>
    </row>
    <row r="301" spans="4:4" x14ac:dyDescent="0.2">
      <c r="D301" t="s">
        <v>608</v>
      </c>
    </row>
    <row r="302" spans="4:4" x14ac:dyDescent="0.2">
      <c r="D302" t="s">
        <v>609</v>
      </c>
    </row>
    <row r="303" spans="4:4" x14ac:dyDescent="0.2">
      <c r="D303" t="s">
        <v>610</v>
      </c>
    </row>
    <row r="304" spans="4:4" x14ac:dyDescent="0.2">
      <c r="D304" t="s">
        <v>611</v>
      </c>
    </row>
    <row r="305" spans="4:4" x14ac:dyDescent="0.2">
      <c r="D305" t="s">
        <v>612</v>
      </c>
    </row>
    <row r="306" spans="4:4" x14ac:dyDescent="0.2">
      <c r="D306" t="s">
        <v>613</v>
      </c>
    </row>
    <row r="307" spans="4:4" x14ac:dyDescent="0.2">
      <c r="D307" t="s">
        <v>614</v>
      </c>
    </row>
    <row r="308" spans="4:4" x14ac:dyDescent="0.2">
      <c r="D308" t="s">
        <v>615</v>
      </c>
    </row>
    <row r="309" spans="4:4" x14ac:dyDescent="0.2">
      <c r="D309" t="s">
        <v>616</v>
      </c>
    </row>
    <row r="310" spans="4:4" x14ac:dyDescent="0.2">
      <c r="D310" t="s">
        <v>617</v>
      </c>
    </row>
    <row r="311" spans="4:4" x14ac:dyDescent="0.2">
      <c r="D311" t="s">
        <v>618</v>
      </c>
    </row>
    <row r="312" spans="4:4" x14ac:dyDescent="0.2">
      <c r="D312" t="s">
        <v>619</v>
      </c>
    </row>
    <row r="313" spans="4:4" x14ac:dyDescent="0.2">
      <c r="D313" t="s">
        <v>620</v>
      </c>
    </row>
    <row r="314" spans="4:4" x14ac:dyDescent="0.2">
      <c r="D314" t="s">
        <v>621</v>
      </c>
    </row>
    <row r="315" spans="4:4" x14ac:dyDescent="0.2">
      <c r="D315" t="s">
        <v>622</v>
      </c>
    </row>
    <row r="316" spans="4:4" x14ac:dyDescent="0.2">
      <c r="D316" t="s">
        <v>623</v>
      </c>
    </row>
    <row r="317" spans="4:4" x14ac:dyDescent="0.2">
      <c r="D317" t="s">
        <v>624</v>
      </c>
    </row>
    <row r="318" spans="4:4" x14ac:dyDescent="0.2">
      <c r="D318" t="s">
        <v>625</v>
      </c>
    </row>
    <row r="319" spans="4:4" x14ac:dyDescent="0.2">
      <c r="D319" t="s">
        <v>626</v>
      </c>
    </row>
    <row r="320" spans="4:4" x14ac:dyDescent="0.2">
      <c r="D320" t="s">
        <v>627</v>
      </c>
    </row>
    <row r="321" spans="4:4" x14ac:dyDescent="0.2">
      <c r="D321" t="s">
        <v>628</v>
      </c>
    </row>
    <row r="322" spans="4:4" x14ac:dyDescent="0.2">
      <c r="D322" t="s">
        <v>629</v>
      </c>
    </row>
    <row r="323" spans="4:4" x14ac:dyDescent="0.2">
      <c r="D323" t="s">
        <v>630</v>
      </c>
    </row>
    <row r="324" spans="4:4" x14ac:dyDescent="0.2">
      <c r="D324" t="s">
        <v>631</v>
      </c>
    </row>
    <row r="325" spans="4:4" x14ac:dyDescent="0.2">
      <c r="D325" t="s">
        <v>632</v>
      </c>
    </row>
    <row r="326" spans="4:4" x14ac:dyDescent="0.2">
      <c r="D326" t="s">
        <v>633</v>
      </c>
    </row>
    <row r="327" spans="4:4" x14ac:dyDescent="0.2">
      <c r="D327" t="s">
        <v>634</v>
      </c>
    </row>
    <row r="328" spans="4:4" x14ac:dyDescent="0.2">
      <c r="D328" t="s">
        <v>635</v>
      </c>
    </row>
    <row r="329" spans="4:4" x14ac:dyDescent="0.2">
      <c r="D329" t="s">
        <v>636</v>
      </c>
    </row>
    <row r="330" spans="4:4" x14ac:dyDescent="0.2">
      <c r="D330" t="s">
        <v>637</v>
      </c>
    </row>
    <row r="331" spans="4:4" x14ac:dyDescent="0.2">
      <c r="D331" t="s">
        <v>638</v>
      </c>
    </row>
    <row r="332" spans="4:4" x14ac:dyDescent="0.2">
      <c r="D332" t="s">
        <v>639</v>
      </c>
    </row>
    <row r="333" spans="4:4" x14ac:dyDescent="0.2">
      <c r="D333" t="s">
        <v>640</v>
      </c>
    </row>
    <row r="334" spans="4:4" x14ac:dyDescent="0.2">
      <c r="D334" t="s">
        <v>641</v>
      </c>
    </row>
    <row r="335" spans="4:4" x14ac:dyDescent="0.2">
      <c r="D335" t="s">
        <v>642</v>
      </c>
    </row>
    <row r="336" spans="4:4" x14ac:dyDescent="0.2">
      <c r="D336" t="s">
        <v>643</v>
      </c>
    </row>
    <row r="337" spans="4:4" x14ac:dyDescent="0.2">
      <c r="D337" t="s">
        <v>644</v>
      </c>
    </row>
    <row r="338" spans="4:4" x14ac:dyDescent="0.2">
      <c r="D338" t="s">
        <v>645</v>
      </c>
    </row>
    <row r="339" spans="4:4" x14ac:dyDescent="0.2">
      <c r="D339" t="s">
        <v>646</v>
      </c>
    </row>
    <row r="340" spans="4:4" x14ac:dyDescent="0.2">
      <c r="D340" t="s">
        <v>647</v>
      </c>
    </row>
    <row r="341" spans="4:4" x14ac:dyDescent="0.2">
      <c r="D341" t="s">
        <v>648</v>
      </c>
    </row>
    <row r="342" spans="4:4" x14ac:dyDescent="0.2">
      <c r="D342" t="s">
        <v>649</v>
      </c>
    </row>
    <row r="343" spans="4:4" x14ac:dyDescent="0.2">
      <c r="D343" t="s">
        <v>650</v>
      </c>
    </row>
    <row r="344" spans="4:4" x14ac:dyDescent="0.2">
      <c r="D344" t="s">
        <v>651</v>
      </c>
    </row>
    <row r="345" spans="4:4" x14ac:dyDescent="0.2">
      <c r="D345" t="s">
        <v>652</v>
      </c>
    </row>
    <row r="346" spans="4:4" x14ac:dyDescent="0.2">
      <c r="D346" t="s">
        <v>653</v>
      </c>
    </row>
    <row r="347" spans="4:4" x14ac:dyDescent="0.2">
      <c r="D347" t="s">
        <v>654</v>
      </c>
    </row>
    <row r="348" spans="4:4" x14ac:dyDescent="0.2">
      <c r="D348" t="s">
        <v>655</v>
      </c>
    </row>
    <row r="349" spans="4:4" x14ac:dyDescent="0.2">
      <c r="D349" t="s">
        <v>656</v>
      </c>
    </row>
    <row r="350" spans="4:4" x14ac:dyDescent="0.2">
      <c r="D350" t="s">
        <v>657</v>
      </c>
    </row>
    <row r="351" spans="4:4" x14ac:dyDescent="0.2">
      <c r="D351" t="s">
        <v>658</v>
      </c>
    </row>
    <row r="352" spans="4:4" x14ac:dyDescent="0.2">
      <c r="D352" t="s">
        <v>659</v>
      </c>
    </row>
    <row r="353" spans="4:4" x14ac:dyDescent="0.2">
      <c r="D353" t="s">
        <v>660</v>
      </c>
    </row>
    <row r="354" spans="4:4" x14ac:dyDescent="0.2">
      <c r="D354" t="s">
        <v>661</v>
      </c>
    </row>
    <row r="355" spans="4:4" x14ac:dyDescent="0.2">
      <c r="D355" t="s">
        <v>662</v>
      </c>
    </row>
    <row r="356" spans="4:4" x14ac:dyDescent="0.2">
      <c r="D356" t="s">
        <v>663</v>
      </c>
    </row>
    <row r="357" spans="4:4" x14ac:dyDescent="0.2">
      <c r="D357" t="s">
        <v>664</v>
      </c>
    </row>
    <row r="358" spans="4:4" x14ac:dyDescent="0.2">
      <c r="D358" t="s">
        <v>665</v>
      </c>
    </row>
    <row r="359" spans="4:4" x14ac:dyDescent="0.2">
      <c r="D359" t="s">
        <v>666</v>
      </c>
    </row>
    <row r="360" spans="4:4" x14ac:dyDescent="0.2">
      <c r="D360" t="s">
        <v>667</v>
      </c>
    </row>
    <row r="361" spans="4:4" x14ac:dyDescent="0.2">
      <c r="D361" t="s">
        <v>668</v>
      </c>
    </row>
    <row r="362" spans="4:4" x14ac:dyDescent="0.2">
      <c r="D362" t="s">
        <v>669</v>
      </c>
    </row>
    <row r="363" spans="4:4" x14ac:dyDescent="0.2">
      <c r="D363" t="s">
        <v>670</v>
      </c>
    </row>
    <row r="364" spans="4:4" x14ac:dyDescent="0.2">
      <c r="D364" t="s">
        <v>671</v>
      </c>
    </row>
    <row r="365" spans="4:4" x14ac:dyDescent="0.2">
      <c r="D365" t="s">
        <v>672</v>
      </c>
    </row>
    <row r="366" spans="4:4" x14ac:dyDescent="0.2">
      <c r="D366" t="s">
        <v>673</v>
      </c>
    </row>
    <row r="367" spans="4:4" x14ac:dyDescent="0.2">
      <c r="D367" t="s">
        <v>674</v>
      </c>
    </row>
    <row r="368" spans="4:4" x14ac:dyDescent="0.2">
      <c r="D368" t="s">
        <v>675</v>
      </c>
    </row>
    <row r="369" spans="4:4" x14ac:dyDescent="0.2">
      <c r="D369" t="s">
        <v>676</v>
      </c>
    </row>
    <row r="370" spans="4:4" x14ac:dyDescent="0.2">
      <c r="D370" t="s">
        <v>677</v>
      </c>
    </row>
    <row r="371" spans="4:4" x14ac:dyDescent="0.2">
      <c r="D371" t="s">
        <v>678</v>
      </c>
    </row>
    <row r="372" spans="4:4" x14ac:dyDescent="0.2">
      <c r="D372" t="s">
        <v>679</v>
      </c>
    </row>
    <row r="373" spans="4:4" x14ac:dyDescent="0.2">
      <c r="D373" t="s">
        <v>680</v>
      </c>
    </row>
    <row r="374" spans="4:4" x14ac:dyDescent="0.2">
      <c r="D374" t="s">
        <v>681</v>
      </c>
    </row>
    <row r="375" spans="4:4" x14ac:dyDescent="0.2">
      <c r="D375" t="s">
        <v>682</v>
      </c>
    </row>
    <row r="376" spans="4:4" x14ac:dyDescent="0.2">
      <c r="D376" t="s">
        <v>683</v>
      </c>
    </row>
    <row r="377" spans="4:4" x14ac:dyDescent="0.2">
      <c r="D377" t="s">
        <v>684</v>
      </c>
    </row>
    <row r="378" spans="4:4" x14ac:dyDescent="0.2">
      <c r="D378" t="s">
        <v>685</v>
      </c>
    </row>
    <row r="379" spans="4:4" x14ac:dyDescent="0.2">
      <c r="D379" t="s">
        <v>686</v>
      </c>
    </row>
    <row r="380" spans="4:4" x14ac:dyDescent="0.2">
      <c r="D380" t="s">
        <v>687</v>
      </c>
    </row>
    <row r="381" spans="4:4" x14ac:dyDescent="0.2">
      <c r="D381" t="s">
        <v>51</v>
      </c>
    </row>
    <row r="382" spans="4:4" x14ac:dyDescent="0.2">
      <c r="D382" t="s">
        <v>688</v>
      </c>
    </row>
    <row r="383" spans="4:4" x14ac:dyDescent="0.2">
      <c r="D383" t="s">
        <v>689</v>
      </c>
    </row>
    <row r="384" spans="4:4" x14ac:dyDescent="0.2">
      <c r="D384" t="s">
        <v>690</v>
      </c>
    </row>
    <row r="385" spans="4:4" x14ac:dyDescent="0.2">
      <c r="D385" t="s">
        <v>691</v>
      </c>
    </row>
    <row r="386" spans="4:4" x14ac:dyDescent="0.2">
      <c r="D386" t="s">
        <v>692</v>
      </c>
    </row>
    <row r="387" spans="4:4" x14ac:dyDescent="0.2">
      <c r="D387" t="s">
        <v>693</v>
      </c>
    </row>
    <row r="388" spans="4:4" x14ac:dyDescent="0.2">
      <c r="D388" t="s">
        <v>694</v>
      </c>
    </row>
    <row r="389" spans="4:4" x14ac:dyDescent="0.2">
      <c r="D389" t="s">
        <v>695</v>
      </c>
    </row>
    <row r="390" spans="4:4" x14ac:dyDescent="0.2">
      <c r="D390" t="s">
        <v>696</v>
      </c>
    </row>
    <row r="391" spans="4:4" x14ac:dyDescent="0.2">
      <c r="D391" t="s">
        <v>697</v>
      </c>
    </row>
    <row r="392" spans="4:4" x14ac:dyDescent="0.2">
      <c r="D392" t="s">
        <v>698</v>
      </c>
    </row>
    <row r="393" spans="4:4" x14ac:dyDescent="0.2">
      <c r="D393" t="s">
        <v>699</v>
      </c>
    </row>
    <row r="394" spans="4:4" x14ac:dyDescent="0.2">
      <c r="D394" t="s">
        <v>700</v>
      </c>
    </row>
    <row r="395" spans="4:4" x14ac:dyDescent="0.2">
      <c r="D395" t="s">
        <v>701</v>
      </c>
    </row>
    <row r="396" spans="4:4" x14ac:dyDescent="0.2">
      <c r="D396" t="s">
        <v>702</v>
      </c>
    </row>
    <row r="397" spans="4:4" x14ac:dyDescent="0.2">
      <c r="D397" t="s">
        <v>703</v>
      </c>
    </row>
    <row r="398" spans="4:4" x14ac:dyDescent="0.2">
      <c r="D398" t="s">
        <v>704</v>
      </c>
    </row>
    <row r="399" spans="4:4" x14ac:dyDescent="0.2">
      <c r="D399" t="s">
        <v>705</v>
      </c>
    </row>
    <row r="400" spans="4:4" x14ac:dyDescent="0.2">
      <c r="D400" t="s">
        <v>706</v>
      </c>
    </row>
    <row r="401" spans="4:4" x14ac:dyDescent="0.2">
      <c r="D401" t="s">
        <v>707</v>
      </c>
    </row>
    <row r="402" spans="4:4" x14ac:dyDescent="0.2">
      <c r="D402" t="s">
        <v>708</v>
      </c>
    </row>
    <row r="403" spans="4:4" x14ac:dyDescent="0.2">
      <c r="D403" t="s">
        <v>709</v>
      </c>
    </row>
    <row r="404" spans="4:4" x14ac:dyDescent="0.2">
      <c r="D404" t="s">
        <v>710</v>
      </c>
    </row>
    <row r="405" spans="4:4" x14ac:dyDescent="0.2">
      <c r="D405" t="s">
        <v>711</v>
      </c>
    </row>
    <row r="406" spans="4:4" x14ac:dyDescent="0.2">
      <c r="D406" t="s">
        <v>712</v>
      </c>
    </row>
    <row r="407" spans="4:4" x14ac:dyDescent="0.2">
      <c r="D407" t="s">
        <v>713</v>
      </c>
    </row>
    <row r="408" spans="4:4" x14ac:dyDescent="0.2">
      <c r="D408" t="s">
        <v>714</v>
      </c>
    </row>
    <row r="409" spans="4:4" x14ac:dyDescent="0.2">
      <c r="D409" t="s">
        <v>715</v>
      </c>
    </row>
    <row r="410" spans="4:4" x14ac:dyDescent="0.2">
      <c r="D410" t="s">
        <v>716</v>
      </c>
    </row>
    <row r="411" spans="4:4" x14ac:dyDescent="0.2">
      <c r="D411" t="s">
        <v>717</v>
      </c>
    </row>
    <row r="412" spans="4:4" x14ac:dyDescent="0.2">
      <c r="D412" t="s">
        <v>718</v>
      </c>
    </row>
    <row r="413" spans="4:4" x14ac:dyDescent="0.2">
      <c r="D413" t="s">
        <v>719</v>
      </c>
    </row>
    <row r="414" spans="4:4" x14ac:dyDescent="0.2">
      <c r="D414" t="s">
        <v>720</v>
      </c>
    </row>
    <row r="415" spans="4:4" x14ac:dyDescent="0.2">
      <c r="D415" t="s">
        <v>721</v>
      </c>
    </row>
    <row r="416" spans="4:4" x14ac:dyDescent="0.2">
      <c r="D416" t="s">
        <v>722</v>
      </c>
    </row>
    <row r="417" spans="4:4" x14ac:dyDescent="0.2">
      <c r="D417" t="s">
        <v>723</v>
      </c>
    </row>
    <row r="418" spans="4:4" x14ac:dyDescent="0.2">
      <c r="D418" t="s">
        <v>724</v>
      </c>
    </row>
    <row r="419" spans="4:4" x14ac:dyDescent="0.2">
      <c r="D419" t="s">
        <v>725</v>
      </c>
    </row>
    <row r="420" spans="4:4" x14ac:dyDescent="0.2">
      <c r="D420" t="s">
        <v>726</v>
      </c>
    </row>
    <row r="421" spans="4:4" x14ac:dyDescent="0.2">
      <c r="D421" t="s">
        <v>727</v>
      </c>
    </row>
    <row r="422" spans="4:4" x14ac:dyDescent="0.2">
      <c r="D422" t="s">
        <v>728</v>
      </c>
    </row>
    <row r="423" spans="4:4" x14ac:dyDescent="0.2">
      <c r="D423" t="s">
        <v>729</v>
      </c>
    </row>
    <row r="424" spans="4:4" x14ac:dyDescent="0.2">
      <c r="D424" t="s">
        <v>730</v>
      </c>
    </row>
    <row r="425" spans="4:4" x14ac:dyDescent="0.2">
      <c r="D425" t="s">
        <v>731</v>
      </c>
    </row>
    <row r="426" spans="4:4" x14ac:dyDescent="0.2">
      <c r="D426" t="s">
        <v>732</v>
      </c>
    </row>
    <row r="427" spans="4:4" x14ac:dyDescent="0.2">
      <c r="D427" t="s">
        <v>733</v>
      </c>
    </row>
    <row r="428" spans="4:4" x14ac:dyDescent="0.2">
      <c r="D428" t="s">
        <v>734</v>
      </c>
    </row>
    <row r="429" spans="4:4" x14ac:dyDescent="0.2">
      <c r="D429" t="s">
        <v>735</v>
      </c>
    </row>
    <row r="430" spans="4:4" x14ac:dyDescent="0.2">
      <c r="D430" t="s">
        <v>736</v>
      </c>
    </row>
    <row r="431" spans="4:4" x14ac:dyDescent="0.2">
      <c r="D431" t="s">
        <v>737</v>
      </c>
    </row>
    <row r="432" spans="4:4" x14ac:dyDescent="0.2">
      <c r="D432" t="s">
        <v>738</v>
      </c>
    </row>
    <row r="433" spans="4:4" x14ac:dyDescent="0.2">
      <c r="D433" t="s">
        <v>739</v>
      </c>
    </row>
    <row r="434" spans="4:4" x14ac:dyDescent="0.2">
      <c r="D434" t="s">
        <v>740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H51"/>
  <sheetViews>
    <sheetView zoomScale="120" zoomScaleNormal="120" zoomScalePageLayoutView="150" workbookViewId="0">
      <selection activeCell="C15" sqref="C15"/>
    </sheetView>
  </sheetViews>
  <sheetFormatPr baseColWidth="10" defaultColWidth="11" defaultRowHeight="14.25" x14ac:dyDescent="0.2"/>
  <cols>
    <col min="1" max="1" width="4" customWidth="1"/>
    <col min="2" max="2" width="16.375" customWidth="1"/>
    <col min="3" max="3" width="46.125" customWidth="1"/>
    <col min="4" max="4" width="3.375" customWidth="1"/>
    <col min="5" max="5" width="17.1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56"/>
      <c r="B4" s="156"/>
      <c r="C4" s="156" t="s">
        <v>2</v>
      </c>
      <c r="D4" s="156"/>
      <c r="E4" s="156"/>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8" x14ac:dyDescent="0.25">
      <c r="A7" s="197" t="s">
        <v>15</v>
      </c>
      <c r="B7" s="197"/>
      <c r="C7" s="197"/>
      <c r="D7" s="197"/>
      <c r="E7" s="197"/>
      <c r="F7" s="5"/>
      <c r="G7" s="5"/>
      <c r="H7" s="5"/>
    </row>
    <row r="8" spans="1:8" ht="18" x14ac:dyDescent="0.25">
      <c r="A8" s="197" t="s">
        <v>16</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17</v>
      </c>
      <c r="B10" s="204"/>
      <c r="C10" s="204"/>
      <c r="D10" s="204"/>
      <c r="E10" s="204"/>
      <c r="F10" s="5"/>
      <c r="G10" s="5"/>
      <c r="H10" s="5"/>
    </row>
    <row r="11" spans="1:8" ht="15" x14ac:dyDescent="0.2">
      <c r="A11" s="156"/>
      <c r="B11" s="156"/>
      <c r="C11" s="156"/>
      <c r="D11" s="156"/>
      <c r="E11" s="156"/>
    </row>
    <row r="12" spans="1:8" ht="14.25" customHeight="1" x14ac:dyDescent="0.2">
      <c r="A12" s="199" t="s">
        <v>18</v>
      </c>
      <c r="B12" s="200"/>
      <c r="C12" s="201"/>
      <c r="D12" s="202"/>
      <c r="E12" s="203"/>
    </row>
    <row r="13" spans="1:8" x14ac:dyDescent="0.2">
      <c r="A13" s="59" t="s">
        <v>19</v>
      </c>
      <c r="B13" s="59"/>
      <c r="D13" s="7"/>
      <c r="E13" s="40"/>
    </row>
    <row r="14" spans="1:8" x14ac:dyDescent="0.2">
      <c r="A14" s="59" t="s">
        <v>21</v>
      </c>
      <c r="B14" s="59"/>
      <c r="D14" s="7"/>
      <c r="E14" s="41"/>
    </row>
    <row r="15" spans="1:8" x14ac:dyDescent="0.2">
      <c r="A15" s="59" t="s">
        <v>22</v>
      </c>
      <c r="B15" s="59"/>
      <c r="D15" s="12" t="s">
        <v>23</v>
      </c>
      <c r="E15" s="107"/>
    </row>
    <row r="16" spans="1:8" x14ac:dyDescent="0.2">
      <c r="A16" s="59" t="s">
        <v>24</v>
      </c>
      <c r="B16" s="59"/>
      <c r="D16" s="12"/>
      <c r="E16" s="41"/>
    </row>
    <row r="17" spans="1:5" x14ac:dyDescent="0.2">
      <c r="A17" s="59" t="s">
        <v>25</v>
      </c>
      <c r="B17" s="59"/>
      <c r="C17" t="s">
        <v>26</v>
      </c>
      <c r="D17" s="12"/>
      <c r="E17" s="41"/>
    </row>
    <row r="18" spans="1:5" x14ac:dyDescent="0.2">
      <c r="A18" s="59"/>
      <c r="B18" s="59"/>
      <c r="C18" t="s">
        <v>27</v>
      </c>
      <c r="D18" s="12"/>
      <c r="E18" s="41"/>
    </row>
    <row r="19" spans="1:5" x14ac:dyDescent="0.2">
      <c r="A19" s="59" t="s">
        <v>28</v>
      </c>
      <c r="B19" s="59"/>
      <c r="D19" s="12" t="s">
        <v>29</v>
      </c>
      <c r="E19" s="52" t="s">
        <v>742</v>
      </c>
    </row>
    <row r="20" spans="1:5" x14ac:dyDescent="0.2">
      <c r="A20" s="59" t="s">
        <v>30</v>
      </c>
      <c r="B20" s="59"/>
      <c r="D20" s="12" t="s">
        <v>31</v>
      </c>
      <c r="E20" s="148" t="s">
        <v>187</v>
      </c>
    </row>
    <row r="21" spans="1:5" x14ac:dyDescent="0.2">
      <c r="A21" s="59" t="s">
        <v>32</v>
      </c>
      <c r="B21" s="59"/>
      <c r="D21" s="12"/>
      <c r="E21" s="105">
        <f>IF(E19="no",Tarifas!F24,IF(E20="no",Tarifas!F25,Tarifas!F26))</f>
        <v>1.56</v>
      </c>
    </row>
    <row r="22" spans="1:5" ht="13.5" customHeight="1" x14ac:dyDescent="0.2">
      <c r="A22" s="61" t="s">
        <v>33</v>
      </c>
      <c r="B22" s="61"/>
      <c r="D22" s="12"/>
      <c r="E22" s="106">
        <f>ROUND(E15*E21,2)*((_xlfn.DAYS(E18,E17)+1)/(_xlfn.DAYS(DATE(YEAR(E17),12,31),DATE(YEAR(E17),1,1))+1))</f>
        <v>0</v>
      </c>
    </row>
    <row r="23" spans="1:5" x14ac:dyDescent="0.2">
      <c r="A23" s="60" t="s">
        <v>34</v>
      </c>
      <c r="B23" s="59"/>
      <c r="D23" s="12"/>
      <c r="E23" s="174">
        <f>IF(AND(E16=E17,MONTH(E16)&gt;4),DATE(YEAR(E17),MONTH(E17)+1,DAY(E17)),DATE(YEAR(E17),5,31))</f>
        <v>152</v>
      </c>
    </row>
    <row r="24" spans="1:5" x14ac:dyDescent="0.2">
      <c r="A24" s="1"/>
      <c r="B24" s="1"/>
      <c r="D24" s="2"/>
      <c r="E24" s="6"/>
    </row>
    <row r="25" spans="1:5" x14ac:dyDescent="0.2">
      <c r="A25" s="56" t="s">
        <v>23</v>
      </c>
      <c r="B25" s="4" t="s">
        <v>35</v>
      </c>
      <c r="D25" s="4"/>
      <c r="E25" s="4"/>
    </row>
    <row r="26" spans="1:5" x14ac:dyDescent="0.2">
      <c r="A26" s="56" t="s">
        <v>29</v>
      </c>
      <c r="B26" s="58" t="s">
        <v>36</v>
      </c>
      <c r="D26" s="4"/>
      <c r="E26" s="4"/>
    </row>
    <row r="27" spans="1:5" x14ac:dyDescent="0.2">
      <c r="A27" s="56" t="s">
        <v>31</v>
      </c>
      <c r="B27" s="4" t="s">
        <v>37</v>
      </c>
      <c r="D27" s="4"/>
      <c r="E27" s="4"/>
    </row>
    <row r="28" spans="1:5" ht="10.5" customHeight="1" x14ac:dyDescent="0.2">
      <c r="A28" s="56"/>
      <c r="B28" s="195"/>
      <c r="C28" s="195"/>
      <c r="D28" s="195"/>
      <c r="E28" s="195"/>
    </row>
    <row r="29" spans="1:5" x14ac:dyDescent="0.2">
      <c r="A29" s="56"/>
      <c r="B29" s="195"/>
      <c r="C29" s="195"/>
      <c r="D29" s="195"/>
      <c r="E29" s="195"/>
    </row>
    <row r="30" spans="1:5" x14ac:dyDescent="0.2">
      <c r="A30" s="56"/>
      <c r="B30" s="195"/>
      <c r="C30" s="195"/>
      <c r="D30" s="195"/>
      <c r="E30" s="195"/>
    </row>
    <row r="31" spans="1:5" ht="7.5" customHeight="1" x14ac:dyDescent="0.2">
      <c r="A31" s="56"/>
      <c r="B31" s="195"/>
      <c r="C31" s="195"/>
      <c r="D31" s="195"/>
      <c r="E31" s="195"/>
    </row>
    <row r="32" spans="1:5" x14ac:dyDescent="0.2">
      <c r="A32" s="14"/>
      <c r="B32" s="4"/>
      <c r="D32" s="4"/>
      <c r="E32" s="4"/>
    </row>
    <row r="33" spans="1:5" x14ac:dyDescent="0.2">
      <c r="A33" s="8"/>
      <c r="B33" s="10" t="s">
        <v>38</v>
      </c>
    </row>
    <row r="34" spans="1:5" x14ac:dyDescent="0.2">
      <c r="A34" s="11"/>
      <c r="B34" s="10" t="s">
        <v>39</v>
      </c>
    </row>
    <row r="35" spans="1:5" x14ac:dyDescent="0.2">
      <c r="B35" s="10"/>
    </row>
    <row r="36" spans="1:5" x14ac:dyDescent="0.2">
      <c r="C36" s="3"/>
    </row>
    <row r="37" spans="1:5" x14ac:dyDescent="0.2">
      <c r="A37" t="s">
        <v>40</v>
      </c>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9">
    <mergeCell ref="B28:E28"/>
    <mergeCell ref="B29:E31"/>
    <mergeCell ref="A5:E5"/>
    <mergeCell ref="A3:E3"/>
    <mergeCell ref="A7:E7"/>
    <mergeCell ref="A12:B12"/>
    <mergeCell ref="C12:E12"/>
    <mergeCell ref="A10:E10"/>
    <mergeCell ref="A8:E8"/>
  </mergeCells>
  <dataValidations count="2">
    <dataValidation type="date" operator="greaterThan" showInputMessage="1" showErrorMessage="1" sqref="E16" xr:uid="{D213F9AF-220D-4BBD-8191-205DBD3C772B}">
      <formula1>42736</formula1>
    </dataValidation>
    <dataValidation type="date" operator="greaterThanOrEqual" showInputMessage="1" showErrorMessage="1" sqref="E17:E18" xr:uid="{BBB55321-3293-4188-862D-2AAFC22C5D33}">
      <formula1>E16</formula1>
    </dataValidation>
  </dataValidations>
  <printOptions horizontalCentered="1"/>
  <pageMargins left="0.19685039370078741" right="0.19685039370078741" top="0.78740157480314965" bottom="0.39370078740157483" header="0.31496062992125984" footer="0.31496062992125984"/>
  <pageSetup scale="96"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6FE0467E-BC51-4443-9343-766A8C50F0CA}">
          <x14:formula1>
            <xm:f>Parámetros!$D$2:$D$434</xm:f>
          </x14:formula1>
          <xm:sqref>E13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I51"/>
  <sheetViews>
    <sheetView zoomScale="90" zoomScaleNormal="90" zoomScalePageLayoutView="150" workbookViewId="0">
      <selection activeCell="A3" sqref="A3:E3"/>
    </sheetView>
  </sheetViews>
  <sheetFormatPr baseColWidth="10" defaultColWidth="11" defaultRowHeight="14.25" x14ac:dyDescent="0.2"/>
  <cols>
    <col min="1" max="1" width="4" customWidth="1"/>
    <col min="2" max="2" width="15.125" customWidth="1"/>
    <col min="3" max="3" width="47.375" customWidth="1"/>
    <col min="4" max="4" width="4.5" customWidth="1"/>
    <col min="5" max="5" width="25" customWidth="1"/>
    <col min="6" max="6" width="10.875" customWidth="1"/>
    <col min="8" max="8" width="12.875" customWidth="1"/>
  </cols>
  <sheetData>
    <row r="3" spans="1:9" ht="18" x14ac:dyDescent="0.25">
      <c r="A3" s="198" t="s">
        <v>751</v>
      </c>
      <c r="B3" s="198"/>
      <c r="C3" s="198"/>
      <c r="D3" s="198"/>
      <c r="E3" s="198"/>
      <c r="F3" s="5"/>
      <c r="G3" s="5"/>
      <c r="H3" s="5"/>
    </row>
    <row r="4" spans="1:9" ht="18" x14ac:dyDescent="0.25">
      <c r="A4" s="197" t="s">
        <v>3</v>
      </c>
      <c r="B4" s="197"/>
      <c r="C4" s="197"/>
      <c r="D4" s="197"/>
      <c r="E4" s="197"/>
      <c r="F4" s="5"/>
      <c r="G4" s="5"/>
      <c r="H4" s="5"/>
    </row>
    <row r="5" spans="1:9" ht="18" x14ac:dyDescent="0.25">
      <c r="A5" s="196" t="s">
        <v>748</v>
      </c>
      <c r="B5" s="197"/>
      <c r="C5" s="197"/>
      <c r="D5" s="197"/>
      <c r="E5" s="197"/>
      <c r="F5" s="5"/>
      <c r="G5" s="5"/>
      <c r="H5" s="5"/>
    </row>
    <row r="6" spans="1:9" ht="9" customHeight="1" x14ac:dyDescent="0.2">
      <c r="A6" s="35"/>
      <c r="B6" s="35"/>
      <c r="C6" s="35"/>
      <c r="D6" s="35"/>
      <c r="E6" s="35"/>
    </row>
    <row r="7" spans="1:9" ht="18" x14ac:dyDescent="0.25">
      <c r="A7" s="197" t="s">
        <v>42</v>
      </c>
      <c r="B7" s="197"/>
      <c r="C7" s="197"/>
      <c r="D7" s="197"/>
      <c r="E7" s="197"/>
      <c r="F7" s="5"/>
      <c r="G7" s="5"/>
      <c r="H7" s="5"/>
    </row>
    <row r="8" spans="1:9" ht="18" x14ac:dyDescent="0.25">
      <c r="A8" s="197" t="s">
        <v>43</v>
      </c>
      <c r="B8" s="197"/>
      <c r="C8" s="197"/>
      <c r="D8" s="197"/>
      <c r="E8" s="197"/>
      <c r="F8" s="5"/>
      <c r="G8" s="5"/>
      <c r="H8" s="5"/>
    </row>
    <row r="9" spans="1:9" ht="12" customHeight="1" x14ac:dyDescent="0.25">
      <c r="A9" s="156"/>
      <c r="B9" s="156"/>
      <c r="C9" s="156"/>
      <c r="D9" s="156"/>
      <c r="E9" s="156"/>
      <c r="F9" s="5"/>
      <c r="G9" s="5"/>
      <c r="H9" s="5"/>
    </row>
    <row r="10" spans="1:9" ht="18" customHeight="1" x14ac:dyDescent="0.25">
      <c r="A10" s="204" t="s">
        <v>17</v>
      </c>
      <c r="B10" s="204"/>
      <c r="C10" s="204"/>
      <c r="D10" s="204"/>
      <c r="E10" s="204"/>
      <c r="F10" s="5"/>
      <c r="G10" s="5"/>
      <c r="H10" s="5"/>
      <c r="I10" s="181"/>
    </row>
    <row r="11" spans="1:9" ht="15" x14ac:dyDescent="0.2">
      <c r="A11" s="158"/>
      <c r="B11" s="158"/>
      <c r="C11" s="158"/>
      <c r="D11" s="158"/>
      <c r="E11" s="158"/>
    </row>
    <row r="12" spans="1:9" ht="14.25" customHeight="1" x14ac:dyDescent="0.2">
      <c r="A12" s="204" t="s">
        <v>44</v>
      </c>
      <c r="B12" s="204"/>
      <c r="C12" s="204"/>
      <c r="D12" s="204"/>
      <c r="E12" s="204"/>
    </row>
    <row r="13" spans="1:9" ht="15" x14ac:dyDescent="0.2">
      <c r="A13" s="156"/>
      <c r="B13" s="156"/>
      <c r="C13" s="156"/>
      <c r="D13" s="156"/>
      <c r="E13" s="156"/>
    </row>
    <row r="14" spans="1:9" x14ac:dyDescent="0.2">
      <c r="A14" s="205" t="s">
        <v>45</v>
      </c>
      <c r="B14" s="206"/>
      <c r="C14" s="201"/>
      <c r="D14" s="202"/>
      <c r="E14" s="203"/>
    </row>
    <row r="15" spans="1:9" x14ac:dyDescent="0.2">
      <c r="A15" s="59" t="s">
        <v>19</v>
      </c>
      <c r="D15" s="7"/>
      <c r="E15" s="40"/>
    </row>
    <row r="16" spans="1:9" x14ac:dyDescent="0.2">
      <c r="A16" s="59" t="s">
        <v>21</v>
      </c>
      <c r="D16" s="7"/>
      <c r="E16" s="52"/>
    </row>
    <row r="17" spans="1:5" x14ac:dyDescent="0.2">
      <c r="A17" s="59" t="s">
        <v>22</v>
      </c>
      <c r="D17" s="12" t="s">
        <v>23</v>
      </c>
      <c r="E17" s="49"/>
    </row>
    <row r="18" spans="1:5" x14ac:dyDescent="0.2">
      <c r="A18" s="59" t="s">
        <v>24</v>
      </c>
      <c r="D18" s="12"/>
      <c r="E18" s="41"/>
    </row>
    <row r="19" spans="1:5" x14ac:dyDescent="0.2">
      <c r="A19" s="59" t="s">
        <v>25</v>
      </c>
      <c r="C19" t="s">
        <v>26</v>
      </c>
      <c r="D19" s="12"/>
      <c r="E19" s="41"/>
    </row>
    <row r="20" spans="1:5" x14ac:dyDescent="0.2">
      <c r="A20" s="59"/>
      <c r="C20" t="s">
        <v>27</v>
      </c>
      <c r="D20" s="12"/>
      <c r="E20" s="41"/>
    </row>
    <row r="21" spans="1:5" x14ac:dyDescent="0.2">
      <c r="A21" s="59" t="s">
        <v>32</v>
      </c>
      <c r="D21" s="12"/>
      <c r="E21" s="53">
        <f>+Tarifas!F35</f>
        <v>1.56</v>
      </c>
    </row>
    <row r="22" spans="1:5" ht="17.25" x14ac:dyDescent="0.2">
      <c r="A22" s="61" t="s">
        <v>46</v>
      </c>
      <c r="B22" s="1"/>
      <c r="D22" s="12"/>
      <c r="E22" s="48">
        <f>ROUND(E17*E21,2)*((_xlfn.DAYS(E20,E19)+1)/(_xlfn.DAYS(DATE(YEAR(E19),12,31),DATE(YEAR(E19),1,1))+1))</f>
        <v>0</v>
      </c>
    </row>
    <row r="23" spans="1:5" x14ac:dyDescent="0.2">
      <c r="A23" s="60" t="s">
        <v>34</v>
      </c>
      <c r="B23" s="1"/>
      <c r="D23" s="12"/>
      <c r="E23" s="174"/>
    </row>
    <row r="24" spans="1:5" x14ac:dyDescent="0.2">
      <c r="A24" s="61"/>
      <c r="D24" s="7"/>
      <c r="E24" s="149"/>
    </row>
    <row r="25" spans="1:5" x14ac:dyDescent="0.2">
      <c r="A25" s="1"/>
      <c r="B25" s="1"/>
      <c r="D25" s="2"/>
      <c r="E25" s="6"/>
    </row>
    <row r="26" spans="1:5" x14ac:dyDescent="0.2">
      <c r="A26" s="56" t="s">
        <v>23</v>
      </c>
      <c r="B26" s="207" t="s">
        <v>47</v>
      </c>
      <c r="C26" s="207"/>
      <c r="D26" s="207"/>
      <c r="E26" s="207"/>
    </row>
    <row r="27" spans="1:5" ht="12" customHeight="1" x14ac:dyDescent="0.2">
      <c r="A27" s="56"/>
      <c r="B27" s="195"/>
      <c r="C27" s="195"/>
      <c r="D27" s="195"/>
      <c r="E27" s="195"/>
    </row>
    <row r="28" spans="1:5" x14ac:dyDescent="0.2">
      <c r="A28" s="57"/>
      <c r="B28" s="164"/>
      <c r="C28" s="164"/>
      <c r="D28" s="164"/>
      <c r="E28" s="164"/>
    </row>
    <row r="29" spans="1:5" x14ac:dyDescent="0.2">
      <c r="A29" s="21"/>
      <c r="B29" s="164"/>
      <c r="C29" s="164"/>
      <c r="D29" s="164"/>
      <c r="E29" s="164"/>
    </row>
    <row r="30" spans="1:5" ht="8.25" customHeight="1" x14ac:dyDescent="0.2">
      <c r="A30" s="21"/>
      <c r="B30" s="164"/>
      <c r="C30" s="164"/>
      <c r="D30" s="164"/>
      <c r="E30" s="164"/>
    </row>
    <row r="31" spans="1:5" x14ac:dyDescent="0.2">
      <c r="A31" s="21"/>
      <c r="B31" s="4"/>
      <c r="D31" s="4"/>
      <c r="E31" s="4"/>
    </row>
    <row r="32" spans="1:5" x14ac:dyDescent="0.2">
      <c r="A32" s="14"/>
      <c r="B32" s="4"/>
      <c r="D32" s="4"/>
      <c r="E32" s="4"/>
    </row>
    <row r="33" spans="1:5" x14ac:dyDescent="0.2">
      <c r="A33" s="8"/>
      <c r="B33" s="10" t="s">
        <v>38</v>
      </c>
    </row>
    <row r="34" spans="1:5" x14ac:dyDescent="0.2">
      <c r="A34" s="11"/>
      <c r="B34" s="10" t="s">
        <v>39</v>
      </c>
    </row>
    <row r="35" spans="1:5" x14ac:dyDescent="0.2">
      <c r="C35" s="10"/>
    </row>
    <row r="36" spans="1:5" x14ac:dyDescent="0.2">
      <c r="C36" s="3"/>
    </row>
    <row r="37" spans="1:5" x14ac:dyDescent="0.2">
      <c r="C37" s="3"/>
    </row>
    <row r="38" spans="1:5" x14ac:dyDescent="0.2">
      <c r="A38" t="s">
        <v>48</v>
      </c>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11">
    <mergeCell ref="B27:E27"/>
    <mergeCell ref="A14:B14"/>
    <mergeCell ref="C14:E14"/>
    <mergeCell ref="A3:E3"/>
    <mergeCell ref="A5:E5"/>
    <mergeCell ref="A7:E7"/>
    <mergeCell ref="A8:E8"/>
    <mergeCell ref="A12:E12"/>
    <mergeCell ref="A10:E10"/>
    <mergeCell ref="A4:E4"/>
    <mergeCell ref="B26:E26"/>
  </mergeCells>
  <dataValidations count="2">
    <dataValidation type="date" operator="greaterThanOrEqual" showInputMessage="1" showErrorMessage="1" sqref="E19:E20" xr:uid="{52E15430-FF77-40E4-B1C8-70C02FEC66B0}">
      <formula1>E18</formula1>
    </dataValidation>
    <dataValidation type="date" operator="greaterThan" showInputMessage="1" showErrorMessage="1" sqref="E18" xr:uid="{FF892E16-3217-48B4-8CFD-5F51A396C9B8}">
      <formula1>42736</formula1>
    </dataValidation>
  </dataValidations>
  <printOptions horizontalCentered="1"/>
  <pageMargins left="0.19685039370078741" right="0.19685039370078741" top="0.78740157480314965" bottom="0.39370078740157483" header="0.31496062992125984" footer="0.31496062992125984"/>
  <pageSetup scale="93"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801D00E8-2FA7-4786-99D6-CD1821A41397}">
          <x14:formula1>
            <xm:f>Parámetros!$D$2:$D$434</xm:f>
          </x14:formula1>
          <xm:sqref>E15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54"/>
  <sheetViews>
    <sheetView zoomScaleNormal="100" zoomScalePageLayoutView="150" workbookViewId="0">
      <selection activeCell="A3" sqref="A3:E3"/>
    </sheetView>
  </sheetViews>
  <sheetFormatPr baseColWidth="10" defaultColWidth="11" defaultRowHeight="14.25" x14ac:dyDescent="0.2"/>
  <cols>
    <col min="1" max="1" width="4" customWidth="1"/>
    <col min="2" max="2" width="15.125" customWidth="1"/>
    <col min="3" max="3" width="48.5" customWidth="1"/>
    <col min="4" max="4" width="3.875" customWidth="1"/>
    <col min="5" max="5" width="17.6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4</v>
      </c>
      <c r="B4" s="197"/>
      <c r="C4" s="197"/>
      <c r="D4" s="197"/>
      <c r="E4" s="197"/>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8" x14ac:dyDescent="0.25">
      <c r="A7" s="197" t="s">
        <v>42</v>
      </c>
      <c r="B7" s="197"/>
      <c r="C7" s="197"/>
      <c r="D7" s="197"/>
      <c r="E7" s="197"/>
      <c r="F7" s="5"/>
      <c r="G7" s="5"/>
      <c r="H7" s="5"/>
    </row>
    <row r="8" spans="1:8" ht="18" x14ac:dyDescent="0.25">
      <c r="A8" s="197" t="s">
        <v>49</v>
      </c>
      <c r="B8" s="197"/>
      <c r="C8" s="197"/>
      <c r="D8" s="197"/>
      <c r="E8" s="197"/>
      <c r="F8" s="5"/>
      <c r="G8" s="5"/>
      <c r="H8" s="5"/>
    </row>
    <row r="9" spans="1:8" ht="12" customHeight="1" x14ac:dyDescent="0.25">
      <c r="A9" s="156"/>
      <c r="B9" s="156"/>
      <c r="C9" s="156"/>
      <c r="D9" s="156"/>
      <c r="E9" s="156"/>
      <c r="F9" s="5"/>
      <c r="G9" s="5"/>
      <c r="H9" s="5"/>
    </row>
    <row r="10" spans="1:8" ht="29.25" customHeight="1" x14ac:dyDescent="0.25">
      <c r="A10" s="204" t="s">
        <v>17</v>
      </c>
      <c r="B10" s="204"/>
      <c r="C10" s="204"/>
      <c r="D10" s="204"/>
      <c r="E10" s="204"/>
      <c r="F10" s="37"/>
      <c r="G10" s="5"/>
      <c r="H10" s="5"/>
    </row>
    <row r="11" spans="1:8" ht="15" x14ac:dyDescent="0.2">
      <c r="A11" s="158"/>
      <c r="B11" s="158"/>
      <c r="C11" s="158"/>
      <c r="D11" s="158"/>
      <c r="E11" s="158"/>
    </row>
    <row r="12" spans="1:8" ht="14.25" customHeight="1" x14ac:dyDescent="0.2">
      <c r="A12" s="204" t="s">
        <v>44</v>
      </c>
      <c r="B12" s="204"/>
      <c r="C12" s="204"/>
      <c r="D12" s="204"/>
      <c r="E12" s="204"/>
      <c r="F12" s="37"/>
    </row>
    <row r="13" spans="1:8" ht="15" x14ac:dyDescent="0.2">
      <c r="A13" s="156"/>
      <c r="B13" s="156"/>
      <c r="C13" s="156"/>
      <c r="D13" s="156"/>
      <c r="E13" s="156"/>
    </row>
    <row r="14" spans="1:8" x14ac:dyDescent="0.2">
      <c r="A14" s="208" t="s">
        <v>50</v>
      </c>
      <c r="B14" s="209"/>
      <c r="C14" s="201"/>
      <c r="D14" s="202"/>
      <c r="E14" s="203"/>
    </row>
    <row r="15" spans="1:8" x14ac:dyDescent="0.2">
      <c r="A15" s="59" t="s">
        <v>19</v>
      </c>
      <c r="B15" s="59"/>
      <c r="D15" s="7"/>
      <c r="E15" s="40"/>
    </row>
    <row r="16" spans="1:8" x14ac:dyDescent="0.2">
      <c r="A16" s="59" t="s">
        <v>52</v>
      </c>
      <c r="B16" s="59"/>
      <c r="D16" s="7"/>
      <c r="E16" s="184"/>
    </row>
    <row r="17" spans="1:5" x14ac:dyDescent="0.2">
      <c r="A17" s="59" t="s">
        <v>22</v>
      </c>
      <c r="B17" s="59"/>
      <c r="D17" s="12" t="s">
        <v>23</v>
      </c>
      <c r="E17" s="185"/>
    </row>
    <row r="18" spans="1:5" x14ac:dyDescent="0.2">
      <c r="A18" s="59" t="s">
        <v>24</v>
      </c>
      <c r="B18" s="59"/>
      <c r="D18" s="12"/>
      <c r="E18" s="184"/>
    </row>
    <row r="19" spans="1:5" x14ac:dyDescent="0.2">
      <c r="A19" s="59" t="s">
        <v>25</v>
      </c>
      <c r="B19" s="59"/>
      <c r="C19" t="s">
        <v>26</v>
      </c>
      <c r="E19" s="184"/>
    </row>
    <row r="20" spans="1:5" x14ac:dyDescent="0.2">
      <c r="A20" s="59"/>
      <c r="B20" s="59"/>
      <c r="C20" t="s">
        <v>27</v>
      </c>
      <c r="D20" s="12"/>
      <c r="E20" s="184"/>
    </row>
    <row r="21" spans="1:5" x14ac:dyDescent="0.2">
      <c r="A21" s="59" t="s">
        <v>53</v>
      </c>
      <c r="B21" s="59"/>
      <c r="D21" s="12" t="s">
        <v>29</v>
      </c>
      <c r="E21" s="186" t="s">
        <v>54</v>
      </c>
    </row>
    <row r="22" spans="1:5" x14ac:dyDescent="0.2">
      <c r="A22" s="59" t="s">
        <v>55</v>
      </c>
      <c r="B22" s="59"/>
      <c r="D22" s="12" t="s">
        <v>29</v>
      </c>
      <c r="E22" s="186" t="s">
        <v>54</v>
      </c>
    </row>
    <row r="23" spans="1:5" x14ac:dyDescent="0.2">
      <c r="A23" s="59" t="s">
        <v>30</v>
      </c>
      <c r="B23" s="59"/>
      <c r="D23" s="12" t="s">
        <v>31</v>
      </c>
      <c r="E23" s="186" t="s">
        <v>54</v>
      </c>
    </row>
    <row r="24" spans="1:5" x14ac:dyDescent="0.2">
      <c r="A24" s="59" t="s">
        <v>32</v>
      </c>
      <c r="B24" s="59"/>
      <c r="D24" s="7"/>
      <c r="E24" s="51">
        <f>IF(E21="si",Tarifas!F40,IF(E22="no",Tarifas!F41,IF(E23="no",Tarifas!F42,Tarifas!F43)))</f>
        <v>2.4</v>
      </c>
    </row>
    <row r="25" spans="1:5" ht="13.5" customHeight="1" x14ac:dyDescent="0.3">
      <c r="A25" s="1" t="s">
        <v>56</v>
      </c>
      <c r="B25" s="61"/>
      <c r="D25" s="7"/>
      <c r="E25" s="48">
        <f>ROUND(E17*E24,2)*((_xlfn.DAYS(E20,E19)+1)/(_xlfn.DAYS(DATE(YEAR(E19),12,31),DATE(YEAR(E19),1,1))+1))</f>
        <v>0</v>
      </c>
    </row>
    <row r="26" spans="1:5" x14ac:dyDescent="0.2">
      <c r="A26" s="59" t="s">
        <v>34</v>
      </c>
      <c r="B26" s="61"/>
      <c r="D26" s="12"/>
      <c r="E26" s="174"/>
    </row>
    <row r="27" spans="1:5" x14ac:dyDescent="0.2">
      <c r="A27" s="1"/>
      <c r="B27" s="1"/>
      <c r="D27" s="2"/>
      <c r="E27" s="6"/>
    </row>
    <row r="28" spans="1:5" ht="21" customHeight="1" x14ac:dyDescent="0.2">
      <c r="A28" s="56" t="s">
        <v>23</v>
      </c>
      <c r="B28" s="207" t="s">
        <v>47</v>
      </c>
      <c r="C28" s="207"/>
      <c r="D28" s="207"/>
      <c r="E28" s="207"/>
    </row>
    <row r="29" spans="1:5" x14ac:dyDescent="0.2">
      <c r="A29" s="56" t="s">
        <v>29</v>
      </c>
      <c r="B29" s="58" t="s">
        <v>36</v>
      </c>
      <c r="D29" s="4"/>
      <c r="E29" s="4"/>
    </row>
    <row r="30" spans="1:5" x14ac:dyDescent="0.2">
      <c r="A30" s="56" t="s">
        <v>31</v>
      </c>
      <c r="B30" s="4" t="s">
        <v>37</v>
      </c>
      <c r="D30" s="4"/>
      <c r="E30" s="4"/>
    </row>
    <row r="31" spans="1:5" x14ac:dyDescent="0.2">
      <c r="C31" s="155"/>
      <c r="D31" s="155"/>
      <c r="E31" s="155"/>
    </row>
    <row r="32" spans="1:5" x14ac:dyDescent="0.2">
      <c r="A32" s="56"/>
      <c r="B32" s="155"/>
      <c r="C32" s="155"/>
      <c r="D32" s="155"/>
      <c r="E32" s="155"/>
    </row>
    <row r="33" spans="1:5" ht="6.75" customHeight="1" x14ac:dyDescent="0.2">
      <c r="A33" s="56"/>
      <c r="B33" s="155"/>
      <c r="C33" s="155"/>
      <c r="D33" s="155"/>
      <c r="E33" s="155"/>
    </row>
    <row r="34" spans="1:5" x14ac:dyDescent="0.2">
      <c r="A34" s="21"/>
      <c r="B34" s="155"/>
      <c r="C34" s="155"/>
      <c r="D34" s="4"/>
      <c r="E34" s="4"/>
    </row>
    <row r="35" spans="1:5" x14ac:dyDescent="0.2">
      <c r="A35" s="21"/>
      <c r="B35" s="4"/>
      <c r="D35" s="4"/>
      <c r="E35" s="4"/>
    </row>
    <row r="36" spans="1:5" x14ac:dyDescent="0.2">
      <c r="A36" s="14"/>
      <c r="B36" s="4"/>
    </row>
    <row r="37" spans="1:5" x14ac:dyDescent="0.2">
      <c r="A37" s="8"/>
      <c r="B37" s="10" t="s">
        <v>38</v>
      </c>
    </row>
    <row r="38" spans="1:5" x14ac:dyDescent="0.2">
      <c r="A38" s="11"/>
      <c r="B38" s="10" t="s">
        <v>39</v>
      </c>
    </row>
    <row r="39" spans="1:5" x14ac:dyDescent="0.2">
      <c r="C39" s="3"/>
    </row>
    <row r="40" spans="1:5" x14ac:dyDescent="0.2">
      <c r="C40" s="3"/>
    </row>
    <row r="41" spans="1:5" x14ac:dyDescent="0.2">
      <c r="A41" t="s">
        <v>48</v>
      </c>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t="s">
        <v>41</v>
      </c>
      <c r="B49" s="9"/>
      <c r="C49" s="9"/>
      <c r="D49" s="9"/>
      <c r="E49" s="9"/>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row>
  </sheetData>
  <mergeCells count="10">
    <mergeCell ref="B28:E28"/>
    <mergeCell ref="A14:B14"/>
    <mergeCell ref="C14:E14"/>
    <mergeCell ref="A3:E3"/>
    <mergeCell ref="A5:E5"/>
    <mergeCell ref="A7:E7"/>
    <mergeCell ref="A8:E8"/>
    <mergeCell ref="A12:E12"/>
    <mergeCell ref="A10:E10"/>
    <mergeCell ref="A4:E4"/>
  </mergeCells>
  <dataValidations count="2">
    <dataValidation type="date" operator="greaterThan" showInputMessage="1" showErrorMessage="1" sqref="E18" xr:uid="{E393FB9C-978E-4856-80CF-A1511DA554A4}">
      <formula1>42736</formula1>
    </dataValidation>
    <dataValidation type="date" operator="greaterThanOrEqual" showInputMessage="1" showErrorMessage="1" sqref="E19:E20" xr:uid="{D1873090-DFD0-4551-AEAB-FBDF7FA58565}">
      <formula1>E18</formula1>
    </dataValidation>
  </dataValidations>
  <printOptions horizontalCentered="1"/>
  <pageMargins left="0.19685039370078741" right="0.19685039370078741" top="0.78740157480314965" bottom="0.39370078740157483" header="0.31496062992125984" footer="0.31496062992125984"/>
  <pageSetup scale="87"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D4ECBB5E-08E8-4C7C-A8A6-D54DFE01D75A}">
          <x14:formula1>
            <xm:f>Parámetros!$D$2:$D$434</xm:f>
          </x14:formula1>
          <xm:sqref>E15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A21CB-6303-4A11-93C2-F0419F47B1D0}">
  <sheetPr>
    <pageSetUpPr fitToPage="1"/>
  </sheetPr>
  <dimension ref="A3:H54"/>
  <sheetViews>
    <sheetView zoomScaleNormal="100" zoomScalePageLayoutView="150" workbookViewId="0">
      <selection activeCell="C13" sqref="C13"/>
    </sheetView>
  </sheetViews>
  <sheetFormatPr baseColWidth="10" defaultColWidth="11" defaultRowHeight="14.25" x14ac:dyDescent="0.2"/>
  <cols>
    <col min="1" max="1" width="4" customWidth="1"/>
    <col min="2" max="2" width="15.125" customWidth="1"/>
    <col min="3" max="3" width="48.5" customWidth="1"/>
    <col min="4" max="4" width="3.875" customWidth="1"/>
    <col min="5" max="5" width="17.6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743</v>
      </c>
      <c r="B4" s="197"/>
      <c r="C4" s="197"/>
      <c r="D4" s="197"/>
      <c r="E4" s="197"/>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8" x14ac:dyDescent="0.25">
      <c r="A7" s="197" t="s">
        <v>42</v>
      </c>
      <c r="B7" s="197"/>
      <c r="C7" s="197"/>
      <c r="D7" s="197"/>
      <c r="E7" s="197"/>
      <c r="F7" s="5"/>
      <c r="G7" s="5"/>
      <c r="H7" s="5"/>
    </row>
    <row r="8" spans="1:8" ht="18" x14ac:dyDescent="0.25">
      <c r="A8" s="197" t="s">
        <v>744</v>
      </c>
      <c r="B8" s="197"/>
      <c r="C8" s="197"/>
      <c r="D8" s="197"/>
      <c r="E8" s="197"/>
      <c r="F8" s="5"/>
      <c r="G8" s="5"/>
      <c r="H8" s="5"/>
    </row>
    <row r="9" spans="1:8" ht="12" customHeight="1" x14ac:dyDescent="0.25">
      <c r="A9" s="156"/>
      <c r="B9" s="156"/>
      <c r="C9" s="156"/>
      <c r="D9" s="156"/>
      <c r="E9" s="156"/>
      <c r="F9" s="5"/>
      <c r="G9" s="5"/>
      <c r="H9" s="5"/>
    </row>
    <row r="10" spans="1:8" ht="29.25" customHeight="1" x14ac:dyDescent="0.25">
      <c r="A10" s="204" t="s">
        <v>745</v>
      </c>
      <c r="B10" s="204"/>
      <c r="C10" s="204"/>
      <c r="D10" s="204"/>
      <c r="E10" s="204"/>
      <c r="F10" s="37"/>
      <c r="G10" s="5"/>
      <c r="H10" s="5"/>
    </row>
    <row r="11" spans="1:8" ht="15" x14ac:dyDescent="0.2">
      <c r="A11" s="158"/>
      <c r="B11" s="158"/>
      <c r="C11" s="158"/>
      <c r="D11" s="158"/>
      <c r="E11" s="158"/>
    </row>
    <row r="12" spans="1:8" ht="14.25" customHeight="1" x14ac:dyDescent="0.2">
      <c r="A12" s="204" t="s">
        <v>44</v>
      </c>
      <c r="B12" s="204"/>
      <c r="C12" s="204"/>
      <c r="D12" s="204"/>
      <c r="E12" s="204"/>
      <c r="F12" s="37"/>
    </row>
    <row r="13" spans="1:8" ht="15" x14ac:dyDescent="0.2">
      <c r="A13" s="156"/>
      <c r="B13" s="156"/>
      <c r="C13" s="156"/>
      <c r="D13" s="156"/>
      <c r="E13" s="156"/>
    </row>
    <row r="14" spans="1:8" x14ac:dyDescent="0.2">
      <c r="A14" s="208" t="s">
        <v>50</v>
      </c>
      <c r="B14" s="209"/>
      <c r="C14" s="201"/>
      <c r="D14" s="202"/>
      <c r="E14" s="203"/>
    </row>
    <row r="15" spans="1:8" x14ac:dyDescent="0.2">
      <c r="A15" s="59" t="s">
        <v>19</v>
      </c>
      <c r="B15" s="59"/>
      <c r="D15" s="7"/>
      <c r="E15" s="40"/>
    </row>
    <row r="16" spans="1:8" x14ac:dyDescent="0.2">
      <c r="A16" s="59" t="s">
        <v>52</v>
      </c>
      <c r="B16" s="59"/>
      <c r="D16" s="7"/>
      <c r="E16" s="184"/>
    </row>
    <row r="17" spans="1:5" x14ac:dyDescent="0.2">
      <c r="A17" s="59" t="s">
        <v>22</v>
      </c>
      <c r="B17" s="59"/>
      <c r="D17" s="12" t="s">
        <v>23</v>
      </c>
      <c r="E17" s="185"/>
    </row>
    <row r="18" spans="1:5" x14ac:dyDescent="0.2">
      <c r="A18" s="59" t="s">
        <v>24</v>
      </c>
      <c r="B18" s="59"/>
      <c r="D18" s="12"/>
      <c r="E18" s="184"/>
    </row>
    <row r="19" spans="1:5" x14ac:dyDescent="0.2">
      <c r="A19" s="59" t="s">
        <v>747</v>
      </c>
      <c r="B19" s="59"/>
      <c r="C19" t="s">
        <v>26</v>
      </c>
      <c r="E19" s="184"/>
    </row>
    <row r="20" spans="1:5" x14ac:dyDescent="0.2">
      <c r="A20" s="59"/>
      <c r="B20" s="59"/>
      <c r="C20" t="s">
        <v>27</v>
      </c>
      <c r="D20" s="12"/>
      <c r="E20" s="184"/>
    </row>
    <row r="21" spans="1:5" x14ac:dyDescent="0.2">
      <c r="A21" s="59" t="s">
        <v>53</v>
      </c>
      <c r="B21" s="59"/>
      <c r="D21" s="12" t="s">
        <v>29</v>
      </c>
      <c r="E21" s="186" t="s">
        <v>54</v>
      </c>
    </row>
    <row r="22" spans="1:5" x14ac:dyDescent="0.2">
      <c r="A22" s="59" t="s">
        <v>55</v>
      </c>
      <c r="B22" s="59"/>
      <c r="D22" s="12" t="s">
        <v>29</v>
      </c>
      <c r="E22" s="186" t="s">
        <v>54</v>
      </c>
    </row>
    <row r="23" spans="1:5" x14ac:dyDescent="0.2">
      <c r="A23" s="59" t="s">
        <v>30</v>
      </c>
      <c r="B23" s="59"/>
      <c r="D23" s="12" t="s">
        <v>31</v>
      </c>
      <c r="E23" s="186" t="s">
        <v>54</v>
      </c>
    </row>
    <row r="24" spans="1:5" x14ac:dyDescent="0.2">
      <c r="A24" s="59" t="s">
        <v>32</v>
      </c>
      <c r="B24" s="59"/>
      <c r="D24" s="7"/>
      <c r="E24" s="51">
        <f>IF(E21="si",Tarifas!F40,IF(E22="no",Tarifas!F41,IF(E23="no",Tarifas!F42,Tarifas!F43)))</f>
        <v>2.4</v>
      </c>
    </row>
    <row r="25" spans="1:5" ht="13.5" customHeight="1" x14ac:dyDescent="0.3">
      <c r="A25" s="1" t="s">
        <v>56</v>
      </c>
      <c r="B25" s="61"/>
      <c r="D25" s="7"/>
      <c r="E25" s="48">
        <f>ROUND(E17*E24,2)*((_xlfn.DAYS(E20,E19)+1)/(_xlfn.DAYS(DATE(YEAR(E19),12,31),DATE(YEAR(E19),1,1))+1))</f>
        <v>0</v>
      </c>
    </row>
    <row r="26" spans="1:5" x14ac:dyDescent="0.2">
      <c r="A26" s="59" t="s">
        <v>34</v>
      </c>
      <c r="B26" s="61"/>
      <c r="D26" s="12"/>
      <c r="E26" s="174"/>
    </row>
    <row r="27" spans="1:5" x14ac:dyDescent="0.2">
      <c r="A27" s="1"/>
      <c r="B27" s="1"/>
      <c r="D27" s="2"/>
      <c r="E27" s="6"/>
    </row>
    <row r="28" spans="1:5" ht="21" customHeight="1" x14ac:dyDescent="0.2">
      <c r="A28" s="56" t="s">
        <v>23</v>
      </c>
      <c r="B28" s="207" t="s">
        <v>47</v>
      </c>
      <c r="C28" s="207"/>
      <c r="D28" s="207"/>
      <c r="E28" s="207"/>
    </row>
    <row r="29" spans="1:5" x14ac:dyDescent="0.2">
      <c r="A29" s="56" t="s">
        <v>29</v>
      </c>
      <c r="B29" s="58" t="s">
        <v>36</v>
      </c>
      <c r="D29" s="4"/>
      <c r="E29" s="4"/>
    </row>
    <row r="30" spans="1:5" x14ac:dyDescent="0.2">
      <c r="A30" s="56" t="s">
        <v>31</v>
      </c>
      <c r="B30" s="4" t="s">
        <v>37</v>
      </c>
      <c r="D30" s="4"/>
      <c r="E30" s="4"/>
    </row>
    <row r="31" spans="1:5" x14ac:dyDescent="0.2">
      <c r="C31" s="155"/>
      <c r="D31" s="155"/>
      <c r="E31" s="155"/>
    </row>
    <row r="32" spans="1:5" x14ac:dyDescent="0.2">
      <c r="A32" s="56"/>
      <c r="B32" s="155"/>
      <c r="C32" s="155"/>
      <c r="D32" s="155"/>
      <c r="E32" s="155"/>
    </row>
    <row r="33" spans="1:5" ht="6.75" customHeight="1" x14ac:dyDescent="0.2">
      <c r="A33" s="56"/>
      <c r="B33" s="155"/>
      <c r="C33" s="155"/>
      <c r="D33" s="155"/>
      <c r="E33" s="155"/>
    </row>
    <row r="34" spans="1:5" x14ac:dyDescent="0.2">
      <c r="A34" s="21"/>
      <c r="B34" s="155"/>
      <c r="C34" s="155"/>
      <c r="D34" s="4"/>
      <c r="E34" s="4"/>
    </row>
    <row r="35" spans="1:5" x14ac:dyDescent="0.2">
      <c r="A35" s="21"/>
      <c r="B35" s="4"/>
      <c r="D35" s="4"/>
      <c r="E35" s="4"/>
    </row>
    <row r="36" spans="1:5" x14ac:dyDescent="0.2">
      <c r="A36" s="14"/>
      <c r="B36" s="4"/>
    </row>
    <row r="37" spans="1:5" x14ac:dyDescent="0.2">
      <c r="A37" s="8"/>
      <c r="B37" s="10" t="s">
        <v>38</v>
      </c>
    </row>
    <row r="38" spans="1:5" x14ac:dyDescent="0.2">
      <c r="A38" s="11"/>
      <c r="B38" s="10" t="s">
        <v>39</v>
      </c>
    </row>
    <row r="39" spans="1:5" x14ac:dyDescent="0.2">
      <c r="C39" s="3"/>
    </row>
    <row r="40" spans="1:5" x14ac:dyDescent="0.2">
      <c r="C40" s="3"/>
    </row>
    <row r="41" spans="1:5" x14ac:dyDescent="0.2">
      <c r="A41" t="s">
        <v>48</v>
      </c>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t="s">
        <v>41</v>
      </c>
      <c r="B49" s="9"/>
      <c r="C49" s="9"/>
      <c r="D49" s="9"/>
      <c r="E49" s="9"/>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row>
  </sheetData>
  <mergeCells count="10">
    <mergeCell ref="A12:E12"/>
    <mergeCell ref="A14:B14"/>
    <mergeCell ref="C14:E14"/>
    <mergeCell ref="B28:E28"/>
    <mergeCell ref="A3:E3"/>
    <mergeCell ref="A4:E4"/>
    <mergeCell ref="A5:E5"/>
    <mergeCell ref="A7:E7"/>
    <mergeCell ref="A8:E8"/>
    <mergeCell ref="A10:E10"/>
  </mergeCells>
  <dataValidations count="2">
    <dataValidation type="date" operator="greaterThanOrEqual" showInputMessage="1" showErrorMessage="1" sqref="E19:E20" xr:uid="{7A4B0538-6954-4C6A-81EC-4AF6F53C9AE7}">
      <formula1>E18</formula1>
    </dataValidation>
    <dataValidation type="date" operator="greaterThan" showInputMessage="1" showErrorMessage="1" sqref="E18" xr:uid="{5F307879-DBA0-40E5-AA72-08EFF82955BD}">
      <formula1>42736</formula1>
    </dataValidation>
  </dataValidations>
  <printOptions horizontalCentered="1"/>
  <pageMargins left="0.19685039370078741" right="0.19685039370078741" top="0.78740157480314965" bottom="0.39370078740157483" header="0.31496062992125984" footer="0.31496062992125984"/>
  <pageSetup scale="86"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0E82E4BE-666A-45AC-8FF4-5B270F0665D2}">
          <x14:formula1>
            <xm:f>Parámetros!$D$2:$D$434</xm:f>
          </x14:formula1>
          <xm:sqref>E15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64"/>
  <sheetViews>
    <sheetView zoomScale="120" zoomScaleNormal="120" zoomScalePageLayoutView="150" workbookViewId="0">
      <selection activeCell="A3" sqref="A3:E3"/>
    </sheetView>
  </sheetViews>
  <sheetFormatPr baseColWidth="10" defaultColWidth="11" defaultRowHeight="14.25" x14ac:dyDescent="0.2"/>
  <cols>
    <col min="1" max="1" width="3" customWidth="1"/>
    <col min="2" max="2" width="16.125" customWidth="1"/>
    <col min="3" max="3" width="52" customWidth="1"/>
    <col min="4" max="4" width="3.875" customWidth="1"/>
    <col min="5" max="5" width="18"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56"/>
      <c r="B4" s="197" t="s">
        <v>6</v>
      </c>
      <c r="C4" s="197"/>
      <c r="D4" s="197"/>
      <c r="E4" s="197"/>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5" customHeight="1" x14ac:dyDescent="0.25">
      <c r="A7" s="197" t="s">
        <v>42</v>
      </c>
      <c r="B7" s="197"/>
      <c r="C7" s="197"/>
      <c r="D7" s="197"/>
      <c r="E7" s="197"/>
      <c r="F7" s="5"/>
      <c r="G7" s="5"/>
      <c r="H7" s="5"/>
    </row>
    <row r="8" spans="1:8" ht="15" customHeight="1" x14ac:dyDescent="0.25">
      <c r="A8" s="197" t="s">
        <v>57</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58</v>
      </c>
      <c r="B10" s="204"/>
      <c r="C10" s="204"/>
      <c r="D10" s="204"/>
      <c r="E10" s="204"/>
      <c r="F10" s="5"/>
      <c r="G10" s="5"/>
      <c r="H10" s="5"/>
    </row>
    <row r="11" spans="1:8" ht="9.75" customHeight="1" x14ac:dyDescent="0.2">
      <c r="A11" s="36"/>
      <c r="B11" s="36"/>
      <c r="C11" s="36"/>
      <c r="D11" s="36"/>
      <c r="E11" s="36"/>
    </row>
    <row r="12" spans="1:8" s="3" customFormat="1" ht="27" customHeight="1" x14ac:dyDescent="0.2">
      <c r="A12" s="210" t="s">
        <v>59</v>
      </c>
      <c r="B12" s="210"/>
      <c r="C12" s="210"/>
      <c r="D12" s="210"/>
      <c r="E12" s="210"/>
    </row>
    <row r="13" spans="1:8" x14ac:dyDescent="0.2">
      <c r="A13" s="212" t="s">
        <v>60</v>
      </c>
      <c r="B13" s="212"/>
      <c r="C13" s="212"/>
      <c r="D13" s="212"/>
      <c r="E13" s="212"/>
    </row>
    <row r="14" spans="1:8" ht="15" x14ac:dyDescent="0.2">
      <c r="A14" s="156"/>
      <c r="B14" s="156"/>
      <c r="C14" s="156"/>
      <c r="D14" s="156"/>
      <c r="E14" s="156"/>
      <c r="G14" s="3"/>
    </row>
    <row r="15" spans="1:8" x14ac:dyDescent="0.2">
      <c r="A15" s="213" t="s">
        <v>61</v>
      </c>
      <c r="B15" s="214"/>
      <c r="C15" s="201"/>
      <c r="D15" s="202"/>
      <c r="E15" s="203"/>
    </row>
    <row r="16" spans="1:8" x14ac:dyDescent="0.2">
      <c r="A16" s="59" t="s">
        <v>19</v>
      </c>
      <c r="B16" s="97"/>
      <c r="D16" s="7"/>
      <c r="E16" s="40"/>
    </row>
    <row r="17" spans="1:7" x14ac:dyDescent="0.2">
      <c r="A17" s="59" t="s">
        <v>21</v>
      </c>
      <c r="B17" s="97"/>
      <c r="D17" s="7"/>
      <c r="E17" s="41"/>
    </row>
    <row r="18" spans="1:7" x14ac:dyDescent="0.2">
      <c r="A18" s="59" t="s">
        <v>62</v>
      </c>
      <c r="B18" s="97"/>
      <c r="D18" s="7"/>
      <c r="E18" s="40"/>
    </row>
    <row r="19" spans="1:7" x14ac:dyDescent="0.2">
      <c r="A19" s="59" t="s">
        <v>63</v>
      </c>
      <c r="B19" s="97"/>
      <c r="D19" s="7"/>
      <c r="E19" s="40"/>
    </row>
    <row r="20" spans="1:7" x14ac:dyDescent="0.2">
      <c r="A20" s="59" t="s">
        <v>25</v>
      </c>
      <c r="B20" s="97"/>
      <c r="C20" t="s">
        <v>64</v>
      </c>
      <c r="D20" s="7"/>
      <c r="E20" s="41"/>
    </row>
    <row r="21" spans="1:7" x14ac:dyDescent="0.2">
      <c r="A21" s="59"/>
      <c r="B21" s="97"/>
      <c r="C21" t="s">
        <v>65</v>
      </c>
      <c r="D21" s="7"/>
      <c r="E21" s="165"/>
    </row>
    <row r="22" spans="1:7" x14ac:dyDescent="0.2">
      <c r="A22" s="59" t="s">
        <v>66</v>
      </c>
      <c r="B22" s="97"/>
      <c r="D22" s="12" t="s">
        <v>23</v>
      </c>
      <c r="E22" s="42"/>
    </row>
    <row r="23" spans="1:7" x14ac:dyDescent="0.2">
      <c r="A23" s="59" t="s">
        <v>67</v>
      </c>
      <c r="B23" s="97"/>
      <c r="D23" s="12" t="s">
        <v>29</v>
      </c>
      <c r="E23" s="43"/>
    </row>
    <row r="24" spans="1:7" x14ac:dyDescent="0.2">
      <c r="A24" s="60" t="s">
        <v>68</v>
      </c>
      <c r="B24" s="97"/>
      <c r="D24" s="12"/>
      <c r="E24" s="44">
        <f>+E22*E23</f>
        <v>0</v>
      </c>
    </row>
    <row r="25" spans="1:7" x14ac:dyDescent="0.2">
      <c r="A25" s="60" t="s">
        <v>69</v>
      </c>
      <c r="B25" s="97"/>
      <c r="D25" s="12"/>
      <c r="E25" s="44">
        <f>+E22-E24</f>
        <v>0</v>
      </c>
    </row>
    <row r="26" spans="1:7" x14ac:dyDescent="0.2">
      <c r="A26" s="59" t="s">
        <v>70</v>
      </c>
      <c r="B26" s="97"/>
      <c r="D26" s="12" t="s">
        <v>31</v>
      </c>
      <c r="E26" s="45"/>
    </row>
    <row r="27" spans="1:7" x14ac:dyDescent="0.2">
      <c r="A27" s="59" t="s">
        <v>71</v>
      </c>
      <c r="B27" s="97"/>
      <c r="D27" s="12" t="s">
        <v>72</v>
      </c>
      <c r="E27" s="39"/>
    </row>
    <row r="28" spans="1:7" x14ac:dyDescent="0.2">
      <c r="A28" s="59" t="s">
        <v>73</v>
      </c>
      <c r="B28" s="97"/>
      <c r="D28" s="12" t="s">
        <v>72</v>
      </c>
      <c r="E28" s="40"/>
    </row>
    <row r="29" spans="1:7" x14ac:dyDescent="0.2">
      <c r="A29" s="59" t="s">
        <v>28</v>
      </c>
      <c r="B29" s="97"/>
      <c r="D29" s="12" t="s">
        <v>72</v>
      </c>
      <c r="E29" s="40"/>
    </row>
    <row r="30" spans="1:7" x14ac:dyDescent="0.2">
      <c r="A30" s="59" t="s">
        <v>74</v>
      </c>
      <c r="B30" s="97"/>
      <c r="D30" s="12"/>
      <c r="E30" s="46">
        <f>IF(E27="no",0,IF(E28="no",IF(E29="si","ERROR",0.05),IF(E28="si",IF(E29="si",0.05,0.1),0.05)))</f>
        <v>0.05</v>
      </c>
      <c r="G30" s="38"/>
    </row>
    <row r="31" spans="1:7" x14ac:dyDescent="0.2">
      <c r="A31" s="59" t="s">
        <v>75</v>
      </c>
      <c r="B31" s="97"/>
      <c r="D31" s="12"/>
      <c r="E31" s="44">
        <f>+E25*(1-(E26+E30))</f>
        <v>0</v>
      </c>
    </row>
    <row r="32" spans="1:7" x14ac:dyDescent="0.2">
      <c r="A32" s="59" t="s">
        <v>76</v>
      </c>
      <c r="B32" s="97"/>
      <c r="D32" s="12"/>
      <c r="E32" s="47">
        <f>+Tarifas!F47</f>
        <v>0.17780000000000001</v>
      </c>
    </row>
    <row r="33" spans="1:5" ht="17.25" x14ac:dyDescent="0.3">
      <c r="A33" s="1" t="s">
        <v>56</v>
      </c>
      <c r="B33" s="98"/>
      <c r="D33" s="12"/>
      <c r="E33" s="48">
        <f>ROUND(E31*E32,2)</f>
        <v>0</v>
      </c>
    </row>
    <row r="34" spans="1:5" x14ac:dyDescent="0.2">
      <c r="A34" s="59" t="s">
        <v>34</v>
      </c>
      <c r="B34" s="97"/>
      <c r="D34" s="12"/>
      <c r="E34" s="166"/>
    </row>
    <row r="35" spans="1:5" x14ac:dyDescent="0.2">
      <c r="A35" s="1"/>
      <c r="B35" s="1"/>
      <c r="D35" s="2"/>
      <c r="E35" s="6"/>
    </row>
    <row r="36" spans="1:5" ht="14.25" customHeight="1" x14ac:dyDescent="0.2">
      <c r="A36" s="56" t="s">
        <v>23</v>
      </c>
      <c r="B36" s="211" t="s">
        <v>77</v>
      </c>
      <c r="C36" s="211"/>
      <c r="D36" s="211"/>
      <c r="E36" s="211"/>
    </row>
    <row r="37" spans="1:5" ht="13.5" customHeight="1" x14ac:dyDescent="0.2">
      <c r="A37" s="56"/>
      <c r="B37" s="211"/>
      <c r="C37" s="211"/>
      <c r="D37" s="211"/>
      <c r="E37" s="211"/>
    </row>
    <row r="38" spans="1:5" x14ac:dyDescent="0.2">
      <c r="A38" s="56" t="s">
        <v>29</v>
      </c>
      <c r="B38" s="4" t="s">
        <v>78</v>
      </c>
      <c r="D38" s="4"/>
      <c r="E38" s="4"/>
    </row>
    <row r="39" spans="1:5" x14ac:dyDescent="0.2">
      <c r="A39" s="56" t="s">
        <v>31</v>
      </c>
      <c r="B39" s="211" t="s">
        <v>79</v>
      </c>
      <c r="C39" s="211"/>
      <c r="D39" s="211"/>
      <c r="E39" s="211"/>
    </row>
    <row r="40" spans="1:5" ht="12" customHeight="1" x14ac:dyDescent="0.2">
      <c r="A40" s="56"/>
      <c r="B40" s="211"/>
      <c r="C40" s="211"/>
      <c r="D40" s="211"/>
      <c r="E40" s="211"/>
    </row>
    <row r="41" spans="1:5" x14ac:dyDescent="0.2">
      <c r="A41" s="56" t="s">
        <v>72</v>
      </c>
      <c r="B41" s="58" t="s">
        <v>36</v>
      </c>
      <c r="D41" s="4"/>
      <c r="E41" s="4"/>
    </row>
    <row r="42" spans="1:5" ht="13.5" customHeight="1" x14ac:dyDescent="0.2">
      <c r="A42" s="56"/>
      <c r="B42" s="195"/>
      <c r="C42" s="195"/>
      <c r="D42" s="195"/>
      <c r="E42" s="195"/>
    </row>
    <row r="43" spans="1:5" x14ac:dyDescent="0.2">
      <c r="A43" s="58"/>
      <c r="B43" s="195"/>
      <c r="C43" s="195"/>
      <c r="D43" s="195"/>
      <c r="E43" s="195"/>
    </row>
    <row r="44" spans="1:5" x14ac:dyDescent="0.2">
      <c r="A44" s="58"/>
      <c r="B44" s="195"/>
      <c r="C44" s="195"/>
      <c r="D44" s="195"/>
      <c r="E44" s="195"/>
    </row>
    <row r="45" spans="1:5" ht="6.75" customHeight="1" x14ac:dyDescent="0.2">
      <c r="A45" s="4"/>
      <c r="B45" s="195"/>
      <c r="C45" s="195"/>
      <c r="D45" s="195"/>
      <c r="E45" s="195"/>
    </row>
    <row r="46" spans="1:5" x14ac:dyDescent="0.2">
      <c r="A46" s="4"/>
      <c r="B46" s="4"/>
      <c r="D46" s="4"/>
      <c r="E46" s="4"/>
    </row>
    <row r="47" spans="1:5" x14ac:dyDescent="0.2">
      <c r="A47" s="4"/>
      <c r="B47" s="4"/>
      <c r="C47" s="4"/>
      <c r="D47" s="4"/>
      <c r="E47" s="4"/>
    </row>
    <row r="48" spans="1:5" x14ac:dyDescent="0.2">
      <c r="A48" s="8"/>
      <c r="B48" s="10" t="s">
        <v>38</v>
      </c>
    </row>
    <row r="49" spans="1:5" x14ac:dyDescent="0.2">
      <c r="A49" s="11"/>
      <c r="B49" s="10" t="s">
        <v>39</v>
      </c>
    </row>
    <row r="50" spans="1:5" x14ac:dyDescent="0.2">
      <c r="C50" s="3"/>
    </row>
    <row r="51" spans="1:5" x14ac:dyDescent="0.2">
      <c r="A51" t="s">
        <v>48</v>
      </c>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c r="B58" s="9"/>
      <c r="C58" s="9"/>
      <c r="D58" s="9"/>
      <c r="E58" s="9"/>
    </row>
    <row r="59" spans="1:5" x14ac:dyDescent="0.2">
      <c r="A59" s="9" t="s">
        <v>41</v>
      </c>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sheetData>
  <mergeCells count="14">
    <mergeCell ref="B42:E42"/>
    <mergeCell ref="B43:E45"/>
    <mergeCell ref="B36:E37"/>
    <mergeCell ref="B39:E40"/>
    <mergeCell ref="A13:E13"/>
    <mergeCell ref="A15:B15"/>
    <mergeCell ref="C15:E15"/>
    <mergeCell ref="A3:E3"/>
    <mergeCell ref="A5:E5"/>
    <mergeCell ref="A7:E7"/>
    <mergeCell ref="A8:E8"/>
    <mergeCell ref="A12:E12"/>
    <mergeCell ref="A10:E10"/>
    <mergeCell ref="B4:E4"/>
  </mergeCells>
  <dataValidations count="1">
    <dataValidation type="whole" operator="greaterThanOrEqual" showInputMessage="1" showErrorMessage="1" sqref="E21" xr:uid="{79E608AE-3893-4E23-AA20-91A80F268855}">
      <formula1>2017</formula1>
    </dataValidation>
  </dataValidations>
  <printOptions horizontalCentered="1"/>
  <pageMargins left="0.19685039370078741" right="0.19685039370078741" top="0.78740157480314965" bottom="0.39370078740157483" header="0.31496062992125984" footer="0.31496062992125984"/>
  <pageSetup scale="75" orientation="portrait"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showInputMessage="1" showErrorMessage="1" xr:uid="{2616D3D6-79CC-41A7-838F-AC77989BDD40}">
          <x14:formula1>
            <xm:f>Parámetros!$A$2:$A$3</xm:f>
          </x14:formula1>
          <xm:sqref>E20</xm:sqref>
        </x14:dataValidation>
        <x14:dataValidation type="list" showInputMessage="1" showErrorMessage="1" xr:uid="{AB92319A-5DC9-4232-9707-ADD8624F1B86}">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H62"/>
  <sheetViews>
    <sheetView zoomScale="120" zoomScaleNormal="120" zoomScalePageLayoutView="150" workbookViewId="0">
      <selection activeCell="A3" sqref="A3:E3"/>
    </sheetView>
  </sheetViews>
  <sheetFormatPr baseColWidth="10" defaultColWidth="10.875" defaultRowHeight="14.25" x14ac:dyDescent="0.2"/>
  <cols>
    <col min="1" max="1" width="3" customWidth="1"/>
    <col min="2" max="2" width="16.125" customWidth="1"/>
    <col min="3" max="3" width="51.625" customWidth="1"/>
    <col min="4" max="4" width="3.875" customWidth="1"/>
    <col min="5" max="5" width="18"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746</v>
      </c>
      <c r="B4" s="197"/>
      <c r="C4" s="197"/>
      <c r="D4" s="197"/>
      <c r="E4" s="197"/>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5" customHeight="1" x14ac:dyDescent="0.25">
      <c r="A7" s="197" t="s">
        <v>42</v>
      </c>
      <c r="B7" s="197"/>
      <c r="C7" s="197"/>
      <c r="D7" s="197"/>
      <c r="E7" s="197"/>
      <c r="F7" s="5"/>
      <c r="G7" s="5"/>
      <c r="H7" s="5"/>
    </row>
    <row r="8" spans="1:8" ht="15" customHeight="1" x14ac:dyDescent="0.25">
      <c r="A8" s="197" t="s">
        <v>57</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58</v>
      </c>
      <c r="B10" s="204"/>
      <c r="C10" s="204"/>
      <c r="D10" s="204"/>
      <c r="E10" s="204"/>
      <c r="F10" s="5"/>
      <c r="G10" s="5"/>
      <c r="H10" s="5"/>
    </row>
    <row r="11" spans="1:8" ht="9.75" customHeight="1" x14ac:dyDescent="0.2">
      <c r="A11" s="36"/>
      <c r="B11" s="36"/>
      <c r="C11" s="36"/>
      <c r="D11" s="36"/>
      <c r="E11" s="36"/>
    </row>
    <row r="12" spans="1:8" ht="27.75" customHeight="1" x14ac:dyDescent="0.2">
      <c r="A12" s="210" t="s">
        <v>59</v>
      </c>
      <c r="B12" s="210"/>
      <c r="C12" s="210"/>
      <c r="D12" s="210"/>
      <c r="E12" s="210"/>
    </row>
    <row r="13" spans="1:8" ht="15" x14ac:dyDescent="0.2">
      <c r="A13" s="197" t="s">
        <v>80</v>
      </c>
      <c r="B13" s="197"/>
      <c r="C13" s="197"/>
      <c r="D13" s="197"/>
      <c r="E13" s="197"/>
    </row>
    <row r="14" spans="1:8" ht="15" x14ac:dyDescent="0.2">
      <c r="A14" s="156"/>
      <c r="B14" s="156"/>
      <c r="C14" s="156"/>
      <c r="D14" s="156"/>
      <c r="E14" s="156"/>
    </row>
    <row r="15" spans="1:8" x14ac:dyDescent="0.2">
      <c r="A15" s="215" t="s">
        <v>61</v>
      </c>
      <c r="B15" s="216"/>
      <c r="C15" s="201"/>
      <c r="D15" s="202"/>
      <c r="E15" s="203"/>
    </row>
    <row r="16" spans="1:8" x14ac:dyDescent="0.2">
      <c r="A16" s="59" t="s">
        <v>19</v>
      </c>
      <c r="D16" s="7"/>
      <c r="E16" s="40"/>
    </row>
    <row r="17" spans="1:7" x14ac:dyDescent="0.2">
      <c r="A17" s="59" t="s">
        <v>52</v>
      </c>
      <c r="D17" s="7"/>
      <c r="E17" s="41"/>
    </row>
    <row r="18" spans="1:7" x14ac:dyDescent="0.2">
      <c r="A18" s="59" t="s">
        <v>62</v>
      </c>
      <c r="D18" s="7"/>
      <c r="E18" s="40"/>
    </row>
    <row r="19" spans="1:7" x14ac:dyDescent="0.2">
      <c r="A19" s="59" t="s">
        <v>63</v>
      </c>
      <c r="D19" s="7"/>
      <c r="E19" s="40"/>
    </row>
    <row r="20" spans="1:7" x14ac:dyDescent="0.2">
      <c r="A20" s="59" t="s">
        <v>25</v>
      </c>
      <c r="C20" t="s">
        <v>64</v>
      </c>
      <c r="D20" s="7"/>
      <c r="E20" s="41"/>
    </row>
    <row r="21" spans="1:7" x14ac:dyDescent="0.2">
      <c r="A21" s="59"/>
      <c r="C21" t="s">
        <v>65</v>
      </c>
      <c r="D21" s="7"/>
      <c r="E21" s="165"/>
    </row>
    <row r="22" spans="1:7" x14ac:dyDescent="0.2">
      <c r="A22" s="59" t="s">
        <v>81</v>
      </c>
      <c r="D22" s="12" t="s">
        <v>23</v>
      </c>
      <c r="E22" s="42"/>
    </row>
    <row r="23" spans="1:7" x14ac:dyDescent="0.2">
      <c r="A23" s="59" t="s">
        <v>67</v>
      </c>
      <c r="D23" s="12" t="s">
        <v>29</v>
      </c>
      <c r="E23" s="43"/>
    </row>
    <row r="24" spans="1:7" x14ac:dyDescent="0.2">
      <c r="A24" s="60" t="s">
        <v>82</v>
      </c>
      <c r="D24" s="12"/>
      <c r="E24" s="44">
        <f>+E22*E23</f>
        <v>0</v>
      </c>
    </row>
    <row r="25" spans="1:7" x14ac:dyDescent="0.2">
      <c r="A25" s="60" t="s">
        <v>83</v>
      </c>
      <c r="D25" s="12"/>
      <c r="E25" s="44">
        <f>+E22-E24</f>
        <v>0</v>
      </c>
    </row>
    <row r="26" spans="1:7" x14ac:dyDescent="0.2">
      <c r="A26" s="59" t="s">
        <v>84</v>
      </c>
      <c r="D26" s="12" t="s">
        <v>31</v>
      </c>
      <c r="E26" s="45"/>
    </row>
    <row r="27" spans="1:7" x14ac:dyDescent="0.2">
      <c r="A27" s="59" t="s">
        <v>71</v>
      </c>
      <c r="D27" s="12" t="s">
        <v>72</v>
      </c>
      <c r="E27" s="39"/>
    </row>
    <row r="28" spans="1:7" x14ac:dyDescent="0.2">
      <c r="A28" s="59" t="s">
        <v>74</v>
      </c>
      <c r="D28" s="12"/>
      <c r="E28" s="46">
        <f>IF(E27="si",0.05,0)</f>
        <v>0</v>
      </c>
      <c r="G28" s="38"/>
    </row>
    <row r="29" spans="1:7" x14ac:dyDescent="0.2">
      <c r="A29" s="59" t="s">
        <v>85</v>
      </c>
      <c r="D29" s="12"/>
      <c r="E29" s="44">
        <f>+E25*(1-(E26+E28))</f>
        <v>0</v>
      </c>
    </row>
    <row r="30" spans="1:7" ht="15.75" x14ac:dyDescent="0.2">
      <c r="A30" s="59" t="s">
        <v>86</v>
      </c>
      <c r="D30" s="12"/>
      <c r="E30" s="65">
        <f>+Tarifas!F49</f>
        <v>2.0899999999999998E-2</v>
      </c>
    </row>
    <row r="31" spans="1:7" ht="17.25" x14ac:dyDescent="0.3">
      <c r="A31" s="1" t="s">
        <v>56</v>
      </c>
      <c r="B31" s="1"/>
      <c r="D31" s="12"/>
      <c r="E31" s="48">
        <f>ROUND(E29*E30,2)</f>
        <v>0</v>
      </c>
    </row>
    <row r="32" spans="1:7" x14ac:dyDescent="0.2">
      <c r="A32" s="59" t="s">
        <v>34</v>
      </c>
      <c r="D32" s="12"/>
      <c r="E32" s="166"/>
    </row>
    <row r="33" spans="1:5" x14ac:dyDescent="0.2">
      <c r="A33" s="1"/>
      <c r="B33" s="1"/>
      <c r="D33" s="2"/>
      <c r="E33" s="6"/>
    </row>
    <row r="34" spans="1:5" ht="14.25" customHeight="1" x14ac:dyDescent="0.2">
      <c r="A34" s="56" t="s">
        <v>23</v>
      </c>
      <c r="B34" s="211" t="s">
        <v>87</v>
      </c>
      <c r="C34" s="211"/>
      <c r="D34" s="211"/>
      <c r="E34" s="211"/>
    </row>
    <row r="35" spans="1:5" ht="12.75" customHeight="1" x14ac:dyDescent="0.2">
      <c r="A35" s="56"/>
      <c r="B35" s="211"/>
      <c r="C35" s="211"/>
      <c r="D35" s="211"/>
      <c r="E35" s="211"/>
    </row>
    <row r="36" spans="1:5" x14ac:dyDescent="0.2">
      <c r="A36" s="56" t="s">
        <v>29</v>
      </c>
      <c r="B36" s="4" t="s">
        <v>88</v>
      </c>
      <c r="D36" s="4"/>
      <c r="E36" s="4"/>
    </row>
    <row r="37" spans="1:5" x14ac:dyDescent="0.2">
      <c r="A37" s="56" t="s">
        <v>31</v>
      </c>
      <c r="B37" s="211" t="s">
        <v>89</v>
      </c>
      <c r="C37" s="211"/>
      <c r="D37" s="211"/>
      <c r="E37" s="211"/>
    </row>
    <row r="38" spans="1:5" ht="12.75" customHeight="1" x14ac:dyDescent="0.2">
      <c r="A38" s="56"/>
      <c r="B38" s="211"/>
      <c r="C38" s="211"/>
      <c r="D38" s="211"/>
      <c r="E38" s="211"/>
    </row>
    <row r="39" spans="1:5" x14ac:dyDescent="0.2">
      <c r="A39" s="56" t="s">
        <v>72</v>
      </c>
      <c r="B39" s="58" t="s">
        <v>36</v>
      </c>
      <c r="D39" s="4"/>
      <c r="E39" s="4"/>
    </row>
    <row r="40" spans="1:5" ht="10.5" customHeight="1" x14ac:dyDescent="0.2">
      <c r="A40" s="56"/>
      <c r="B40" s="195"/>
      <c r="C40" s="195"/>
      <c r="D40" s="195"/>
      <c r="E40" s="195"/>
    </row>
    <row r="41" spans="1:5" x14ac:dyDescent="0.2">
      <c r="A41" s="4"/>
      <c r="B41" s="195"/>
      <c r="C41" s="195"/>
      <c r="D41" s="195"/>
      <c r="E41" s="195"/>
    </row>
    <row r="42" spans="1:5" x14ac:dyDescent="0.2">
      <c r="A42" s="4"/>
      <c r="B42" s="195"/>
      <c r="C42" s="195"/>
      <c r="D42" s="195"/>
      <c r="E42" s="195"/>
    </row>
    <row r="43" spans="1:5" ht="6" customHeight="1" x14ac:dyDescent="0.2">
      <c r="A43" s="4"/>
      <c r="B43" s="195"/>
      <c r="C43" s="195"/>
      <c r="D43" s="195"/>
      <c r="E43" s="195"/>
    </row>
    <row r="44" spans="1:5" x14ac:dyDescent="0.2">
      <c r="A44" s="4"/>
      <c r="B44" s="4"/>
      <c r="D44" s="4"/>
      <c r="E44" s="4"/>
    </row>
    <row r="45" spans="1:5" x14ac:dyDescent="0.2">
      <c r="A45" s="4"/>
      <c r="B45" s="4"/>
      <c r="C45" s="4"/>
      <c r="D45" s="4"/>
      <c r="E45" s="4"/>
    </row>
    <row r="46" spans="1:5" x14ac:dyDescent="0.2">
      <c r="A46" s="8"/>
      <c r="B46" s="10" t="s">
        <v>38</v>
      </c>
    </row>
    <row r="47" spans="1:5" x14ac:dyDescent="0.2">
      <c r="A47" s="11"/>
      <c r="B47" s="10" t="s">
        <v>39</v>
      </c>
    </row>
    <row r="48" spans="1:5" x14ac:dyDescent="0.2">
      <c r="C48" s="3"/>
    </row>
    <row r="49" spans="1:5" x14ac:dyDescent="0.2">
      <c r="A49" t="s">
        <v>48</v>
      </c>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t="s">
        <v>41</v>
      </c>
      <c r="B57" s="9"/>
      <c r="C57" s="9"/>
      <c r="D57" s="9"/>
      <c r="E57" s="9"/>
    </row>
    <row r="58" spans="1:5" x14ac:dyDescent="0.2">
      <c r="A58" s="9"/>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sheetData>
  <mergeCells count="14">
    <mergeCell ref="B34:E35"/>
    <mergeCell ref="B40:E40"/>
    <mergeCell ref="B41:E43"/>
    <mergeCell ref="B37:E38"/>
    <mergeCell ref="A13:E13"/>
    <mergeCell ref="A15:B15"/>
    <mergeCell ref="C15:E15"/>
    <mergeCell ref="A12:E12"/>
    <mergeCell ref="A4:E4"/>
    <mergeCell ref="A3:E3"/>
    <mergeCell ref="A5:E5"/>
    <mergeCell ref="A7:E7"/>
    <mergeCell ref="A8:E8"/>
    <mergeCell ref="A10:E10"/>
  </mergeCells>
  <dataValidations count="1">
    <dataValidation type="whole" operator="greaterThanOrEqual" showInputMessage="1" showErrorMessage="1" sqref="E21" xr:uid="{7EBEE554-0299-4B8A-8850-23AA3FD7702D}">
      <formula1>2017</formula1>
    </dataValidation>
  </dataValidations>
  <printOptions horizontalCentered="1"/>
  <pageMargins left="0.19685039370078741" right="0.19685039370078741" top="0.78740157480314965" bottom="0.39370078740157483" header="0.31496062992125984" footer="0.31496062992125984"/>
  <pageSetup scale="77" orientation="portrait" horizontalDpi="200" verticalDpi="200" r:id="rId1"/>
  <drawing r:id="rId2"/>
  <extLst>
    <ext xmlns:x14="http://schemas.microsoft.com/office/spreadsheetml/2009/9/main" uri="{CCE6A557-97BC-4b89-ADB6-D9C93CAAB3DF}">
      <x14:dataValidations xmlns:xm="http://schemas.microsoft.com/office/excel/2006/main" count="2">
        <x14:dataValidation type="list" showInputMessage="1" showErrorMessage="1" xr:uid="{9A737274-FDA6-4A5D-91A3-78323296A463}">
          <x14:formula1>
            <xm:f>Parámetros!$A$2:$A$3</xm:f>
          </x14:formula1>
          <xm:sqref>E20</xm:sqref>
        </x14:dataValidation>
        <x14:dataValidation type="list" showInputMessage="1" showErrorMessage="1" xr:uid="{8B7D909A-4288-4CB6-A623-B5963FD730CC}">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H49"/>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5.375" customWidth="1"/>
    <col min="3" max="3" width="49.625" customWidth="1"/>
    <col min="4" max="4" width="4.5" customWidth="1"/>
    <col min="5" max="5" width="17.6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7</v>
      </c>
      <c r="B4" s="197"/>
      <c r="C4" s="197"/>
      <c r="D4" s="197"/>
      <c r="E4" s="197"/>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8" x14ac:dyDescent="0.25">
      <c r="A7" s="197" t="s">
        <v>90</v>
      </c>
      <c r="B7" s="197"/>
      <c r="C7" s="197"/>
      <c r="D7" s="197"/>
      <c r="E7" s="197"/>
      <c r="F7" s="5"/>
      <c r="G7" s="5"/>
      <c r="H7" s="5"/>
    </row>
    <row r="8" spans="1:8" ht="18" x14ac:dyDescent="0.25">
      <c r="A8" s="197" t="s">
        <v>57</v>
      </c>
      <c r="B8" s="197"/>
      <c r="C8" s="197"/>
      <c r="D8" s="197"/>
      <c r="E8" s="197"/>
      <c r="F8" s="5"/>
      <c r="G8" s="5"/>
      <c r="H8" s="5"/>
    </row>
    <row r="9" spans="1:8" ht="12" customHeight="1" x14ac:dyDescent="0.25">
      <c r="A9" s="156"/>
      <c r="B9" s="156"/>
      <c r="C9" s="156"/>
      <c r="D9" s="156"/>
      <c r="E9" s="156"/>
      <c r="F9" s="5"/>
      <c r="G9" s="5"/>
      <c r="H9" s="5"/>
    </row>
    <row r="10" spans="1:8" ht="18" x14ac:dyDescent="0.25">
      <c r="A10" s="204" t="s">
        <v>91</v>
      </c>
      <c r="B10" s="204"/>
      <c r="C10" s="204"/>
      <c r="D10" s="204"/>
      <c r="E10" s="204"/>
      <c r="F10" s="5"/>
      <c r="G10" s="5"/>
      <c r="H10" s="5"/>
    </row>
    <row r="11" spans="1:8" x14ac:dyDescent="0.2">
      <c r="A11" s="219"/>
      <c r="B11" s="219"/>
      <c r="C11" s="219"/>
      <c r="D11" s="219"/>
      <c r="E11" s="219"/>
    </row>
    <row r="12" spans="1:8" ht="7.5" customHeight="1" x14ac:dyDescent="0.2">
      <c r="A12" s="156"/>
      <c r="B12" s="156"/>
      <c r="C12" s="156"/>
      <c r="D12" s="156"/>
      <c r="E12" s="156"/>
    </row>
    <row r="13" spans="1:8" ht="15" x14ac:dyDescent="0.2">
      <c r="A13" s="204" t="s">
        <v>92</v>
      </c>
      <c r="B13" s="204"/>
      <c r="C13" s="204"/>
      <c r="D13" s="204"/>
      <c r="E13" s="204"/>
    </row>
    <row r="14" spans="1:8" ht="15" x14ac:dyDescent="0.2">
      <c r="A14" s="156"/>
      <c r="B14" s="156"/>
      <c r="C14" s="156"/>
      <c r="D14" s="156"/>
      <c r="E14" s="156"/>
    </row>
    <row r="15" spans="1:8" x14ac:dyDescent="0.2">
      <c r="A15" s="220" t="s">
        <v>50</v>
      </c>
      <c r="B15" s="221"/>
      <c r="C15" s="202"/>
      <c r="D15" s="202"/>
      <c r="E15" s="203"/>
    </row>
    <row r="16" spans="1:8" x14ac:dyDescent="0.2">
      <c r="A16" s="59" t="s">
        <v>19</v>
      </c>
      <c r="B16" s="59"/>
      <c r="C16" s="59"/>
      <c r="D16" s="7"/>
      <c r="E16" s="40"/>
    </row>
    <row r="17" spans="1:5" x14ac:dyDescent="0.2">
      <c r="A17" s="59" t="s">
        <v>21</v>
      </c>
      <c r="B17" s="59"/>
      <c r="C17" s="59"/>
      <c r="D17" s="7"/>
      <c r="E17" s="41"/>
    </row>
    <row r="18" spans="1:5" x14ac:dyDescent="0.2">
      <c r="A18" s="59" t="s">
        <v>24</v>
      </c>
      <c r="B18" s="59"/>
      <c r="C18" s="59"/>
      <c r="D18" s="12"/>
      <c r="E18" s="41">
        <f>+'SUBSUELO NO 3'!E18</f>
        <v>0</v>
      </c>
    </row>
    <row r="19" spans="1:5" x14ac:dyDescent="0.2">
      <c r="A19" s="59" t="s">
        <v>25</v>
      </c>
      <c r="B19" s="59"/>
      <c r="C19" s="59" t="s">
        <v>27</v>
      </c>
      <c r="D19" s="12"/>
      <c r="E19" s="41">
        <f>+'SUBSUELO NO 3'!E19</f>
        <v>0</v>
      </c>
    </row>
    <row r="20" spans="1:5" x14ac:dyDescent="0.2">
      <c r="A20" s="59"/>
      <c r="B20" s="59"/>
      <c r="C20" s="59" t="s">
        <v>27</v>
      </c>
      <c r="D20" s="12"/>
      <c r="E20" s="41">
        <f>+'SUBSUELO NO 3'!E20</f>
        <v>0</v>
      </c>
    </row>
    <row r="21" spans="1:5" ht="17.25" x14ac:dyDescent="0.2">
      <c r="A21" s="59" t="s">
        <v>94</v>
      </c>
      <c r="B21" s="59"/>
      <c r="C21" s="59"/>
      <c r="D21" s="12" t="s">
        <v>23</v>
      </c>
      <c r="E21" s="96">
        <f>+'SUBSUELO NO 3'!E25</f>
        <v>0</v>
      </c>
    </row>
    <row r="22" spans="1:5" ht="29.25" customHeight="1" x14ac:dyDescent="0.2">
      <c r="A22" s="217" t="s">
        <v>95</v>
      </c>
      <c r="B22" s="217"/>
      <c r="C22" s="218"/>
      <c r="D22" s="12"/>
      <c r="E22" s="48">
        <f>IF(ROUND(E21*0.25,2)&gt;Tarifas!F54,Tarifas!F54,ROUND(E21*0.25,2))</f>
        <v>0</v>
      </c>
    </row>
    <row r="23" spans="1:5" x14ac:dyDescent="0.2">
      <c r="A23" s="59" t="s">
        <v>34</v>
      </c>
      <c r="B23" s="59"/>
      <c r="C23" s="59"/>
      <c r="D23" s="12"/>
      <c r="E23" s="174"/>
    </row>
    <row r="24" spans="1:5" x14ac:dyDescent="0.2">
      <c r="A24" s="1"/>
      <c r="B24" s="1"/>
      <c r="D24" s="2"/>
      <c r="E24" s="6"/>
    </row>
    <row r="25" spans="1:5" x14ac:dyDescent="0.2">
      <c r="A25" s="56" t="s">
        <v>23</v>
      </c>
      <c r="B25" s="211" t="s">
        <v>96</v>
      </c>
      <c r="C25" s="211"/>
      <c r="D25" s="211"/>
      <c r="E25" s="211"/>
    </row>
    <row r="26" spans="1:5" ht="12" customHeight="1" x14ac:dyDescent="0.2">
      <c r="A26" s="56"/>
      <c r="B26" s="211"/>
      <c r="C26" s="211"/>
      <c r="D26" s="211"/>
      <c r="E26" s="211"/>
    </row>
    <row r="27" spans="1:5" ht="10.5" customHeight="1" x14ac:dyDescent="0.2">
      <c r="A27" s="56"/>
      <c r="B27" s="195"/>
      <c r="C27" s="195"/>
      <c r="D27" s="195"/>
      <c r="E27" s="195"/>
    </row>
    <row r="28" spans="1:5" x14ac:dyDescent="0.2">
      <c r="A28" s="57"/>
      <c r="B28" s="195"/>
      <c r="C28" s="195"/>
      <c r="D28" s="195"/>
      <c r="E28" s="195"/>
    </row>
    <row r="29" spans="1:5" x14ac:dyDescent="0.2">
      <c r="A29" s="21"/>
      <c r="B29" s="195"/>
      <c r="C29" s="195"/>
      <c r="D29" s="195"/>
      <c r="E29" s="195"/>
    </row>
    <row r="30" spans="1:5" ht="5.25" customHeight="1" x14ac:dyDescent="0.2">
      <c r="A30" s="21"/>
      <c r="B30" s="195"/>
      <c r="C30" s="195"/>
      <c r="D30" s="195"/>
      <c r="E30" s="195"/>
    </row>
    <row r="31" spans="1:5" x14ac:dyDescent="0.2">
      <c r="A31" s="4"/>
      <c r="B31" s="4"/>
      <c r="D31" s="4"/>
      <c r="E31" s="4"/>
    </row>
    <row r="32" spans="1:5" x14ac:dyDescent="0.2">
      <c r="A32" s="8"/>
      <c r="B32" s="10" t="s">
        <v>38</v>
      </c>
    </row>
    <row r="33" spans="1:5" x14ac:dyDescent="0.2">
      <c r="A33" s="11"/>
      <c r="B33" s="10" t="s">
        <v>39</v>
      </c>
    </row>
    <row r="34" spans="1:5" x14ac:dyDescent="0.2">
      <c r="C34" s="10"/>
    </row>
    <row r="35" spans="1:5" x14ac:dyDescent="0.2">
      <c r="C35" s="3"/>
    </row>
    <row r="36" spans="1:5" x14ac:dyDescent="0.2">
      <c r="A36" t="s">
        <v>48</v>
      </c>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t="s">
        <v>41</v>
      </c>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sheetData>
  <mergeCells count="13">
    <mergeCell ref="B25:E26"/>
    <mergeCell ref="B27:E27"/>
    <mergeCell ref="B28:E30"/>
    <mergeCell ref="A22:C22"/>
    <mergeCell ref="A3:E3"/>
    <mergeCell ref="A5:E5"/>
    <mergeCell ref="A7:E7"/>
    <mergeCell ref="A8:E8"/>
    <mergeCell ref="A10:E11"/>
    <mergeCell ref="A13:E13"/>
    <mergeCell ref="A15:B15"/>
    <mergeCell ref="C15:E15"/>
    <mergeCell ref="A4:E4"/>
  </mergeCells>
  <printOptions horizontalCentered="1"/>
  <pageMargins left="0.19685039370078741" right="0.19685039370078741" top="0.78740157480314965" bottom="0.39370078740157483" header="0.31496062992125984" footer="0.31496062992125984"/>
  <pageSetup scale="95"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79D3F014-2780-4ADF-8018-BADC00764192}">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H51"/>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5.125" customWidth="1"/>
    <col min="3" max="3" width="49.5" customWidth="1"/>
    <col min="4" max="4" width="3.5" customWidth="1"/>
    <col min="5" max="5" width="17.625" customWidth="1"/>
    <col min="6" max="6" width="10.875" customWidth="1"/>
    <col min="8" max="8" width="12.875" customWidth="1"/>
  </cols>
  <sheetData>
    <row r="3" spans="1:8" ht="18" x14ac:dyDescent="0.25">
      <c r="A3" s="198" t="s">
        <v>751</v>
      </c>
      <c r="B3" s="198"/>
      <c r="C3" s="198"/>
      <c r="D3" s="198"/>
      <c r="E3" s="198"/>
      <c r="F3" s="5"/>
      <c r="G3" s="5"/>
      <c r="H3" s="5"/>
    </row>
    <row r="4" spans="1:8" ht="18" x14ac:dyDescent="0.25">
      <c r="A4" s="197" t="s">
        <v>8</v>
      </c>
      <c r="B4" s="197"/>
      <c r="C4" s="197"/>
      <c r="D4" s="197"/>
      <c r="E4" s="197"/>
      <c r="F4" s="5"/>
      <c r="G4" s="5"/>
      <c r="H4" s="5"/>
    </row>
    <row r="5" spans="1:8" ht="18" x14ac:dyDescent="0.25">
      <c r="A5" s="196" t="s">
        <v>748</v>
      </c>
      <c r="B5" s="197"/>
      <c r="C5" s="197"/>
      <c r="D5" s="197"/>
      <c r="E5" s="197"/>
      <c r="F5" s="5"/>
      <c r="G5" s="5"/>
      <c r="H5" s="5"/>
    </row>
    <row r="6" spans="1:8" ht="9" customHeight="1" x14ac:dyDescent="0.2">
      <c r="A6" s="35"/>
      <c r="B6" s="35"/>
      <c r="C6" s="35"/>
      <c r="D6" s="35"/>
      <c r="E6" s="35"/>
    </row>
    <row r="7" spans="1:8" ht="15" customHeight="1" x14ac:dyDescent="0.25">
      <c r="A7" s="197" t="s">
        <v>97</v>
      </c>
      <c r="B7" s="197"/>
      <c r="C7" s="197"/>
      <c r="D7" s="197"/>
      <c r="E7" s="197"/>
      <c r="F7" s="55"/>
      <c r="G7" s="5"/>
      <c r="H7" s="5"/>
    </row>
    <row r="8" spans="1:8" ht="15" customHeight="1" x14ac:dyDescent="0.25">
      <c r="A8" s="197" t="s">
        <v>57</v>
      </c>
      <c r="B8" s="197"/>
      <c r="C8" s="197"/>
      <c r="D8" s="197"/>
      <c r="E8" s="197"/>
      <c r="F8" s="5"/>
      <c r="G8" s="5"/>
      <c r="H8" s="5"/>
    </row>
    <row r="9" spans="1:8" ht="12" customHeight="1" x14ac:dyDescent="0.25">
      <c r="A9" s="156"/>
      <c r="B9" s="156"/>
      <c r="C9" s="156"/>
      <c r="D9" s="156"/>
      <c r="E9" s="156"/>
      <c r="F9" s="5"/>
      <c r="G9" s="5"/>
      <c r="H9" s="5"/>
    </row>
    <row r="10" spans="1:8" ht="18" customHeight="1" x14ac:dyDescent="0.25">
      <c r="A10" s="204" t="s">
        <v>98</v>
      </c>
      <c r="B10" s="204"/>
      <c r="C10" s="204"/>
      <c r="D10" s="204"/>
      <c r="E10" s="204"/>
      <c r="F10" s="5"/>
      <c r="G10" s="5"/>
      <c r="H10" s="5"/>
    </row>
    <row r="11" spans="1:8" ht="15" customHeight="1" x14ac:dyDescent="0.2">
      <c r="A11" s="219"/>
      <c r="B11" s="219"/>
      <c r="C11" s="219"/>
      <c r="D11" s="219"/>
      <c r="E11" s="219"/>
    </row>
    <row r="12" spans="1:8" ht="15" customHeight="1" x14ac:dyDescent="0.2">
      <c r="A12" s="158"/>
      <c r="B12" s="158"/>
      <c r="C12" s="158"/>
      <c r="D12" s="158"/>
      <c r="E12" s="158"/>
    </row>
    <row r="13" spans="1:8" ht="25.5" customHeight="1" x14ac:dyDescent="0.2">
      <c r="A13" s="210" t="s">
        <v>59</v>
      </c>
      <c r="B13" s="210"/>
      <c r="C13" s="210"/>
      <c r="D13" s="210"/>
      <c r="E13" s="210"/>
      <c r="F13" s="37"/>
    </row>
    <row r="14" spans="1:8" ht="15" customHeight="1" x14ac:dyDescent="0.2">
      <c r="A14" s="197" t="s">
        <v>99</v>
      </c>
      <c r="B14" s="197"/>
      <c r="C14" s="197"/>
      <c r="D14" s="197"/>
      <c r="E14" s="197"/>
      <c r="F14" s="37"/>
    </row>
    <row r="15" spans="1:8" ht="15" x14ac:dyDescent="0.2">
      <c r="A15" s="156"/>
      <c r="B15" s="156"/>
      <c r="C15" s="156"/>
      <c r="D15" s="156"/>
      <c r="E15" s="156"/>
    </row>
    <row r="16" spans="1:8" x14ac:dyDescent="0.2">
      <c r="A16" s="220" t="s">
        <v>100</v>
      </c>
      <c r="B16" s="221"/>
      <c r="C16" s="201"/>
      <c r="D16" s="202"/>
      <c r="E16" s="203"/>
    </row>
    <row r="17" spans="1:5" x14ac:dyDescent="0.2">
      <c r="A17" s="59" t="s">
        <v>19</v>
      </c>
      <c r="B17" s="59"/>
      <c r="C17" s="59"/>
      <c r="D17" s="12"/>
      <c r="E17" s="40"/>
    </row>
    <row r="18" spans="1:5" x14ac:dyDescent="0.2">
      <c r="A18" s="59" t="s">
        <v>52</v>
      </c>
      <c r="B18" s="59"/>
      <c r="C18" s="59"/>
      <c r="D18" s="12"/>
      <c r="E18" s="41"/>
    </row>
    <row r="19" spans="1:5" x14ac:dyDescent="0.2">
      <c r="A19" s="59" t="s">
        <v>62</v>
      </c>
      <c r="B19" s="59"/>
      <c r="C19" s="59"/>
      <c r="D19" s="12"/>
      <c r="E19" s="40"/>
    </row>
    <row r="20" spans="1:5" x14ac:dyDescent="0.2">
      <c r="A20" s="59" t="s">
        <v>63</v>
      </c>
      <c r="B20" s="59"/>
      <c r="C20" s="59"/>
      <c r="D20" s="12"/>
      <c r="E20" s="40"/>
    </row>
    <row r="21" spans="1:5" x14ac:dyDescent="0.2">
      <c r="A21" s="59" t="s">
        <v>25</v>
      </c>
      <c r="B21" s="59"/>
      <c r="C21" s="59" t="s">
        <v>64</v>
      </c>
      <c r="D21" s="12"/>
      <c r="E21" s="41"/>
    </row>
    <row r="22" spans="1:5" x14ac:dyDescent="0.2">
      <c r="A22" s="59"/>
      <c r="B22" s="59"/>
      <c r="C22" s="59" t="s">
        <v>65</v>
      </c>
      <c r="D22" s="12"/>
      <c r="E22" s="165"/>
    </row>
    <row r="23" spans="1:5" ht="15" customHeight="1" x14ac:dyDescent="0.2">
      <c r="A23" s="59" t="s">
        <v>101</v>
      </c>
      <c r="B23" s="59"/>
      <c r="C23" s="59"/>
      <c r="D23" s="12" t="s">
        <v>23</v>
      </c>
      <c r="E23" s="49"/>
    </row>
    <row r="24" spans="1:5" ht="28.5" customHeight="1" x14ac:dyDescent="0.2">
      <c r="A24" s="217" t="s">
        <v>102</v>
      </c>
      <c r="B24" s="217"/>
      <c r="C24" s="218"/>
      <c r="D24" s="12"/>
      <c r="E24" s="48">
        <f>IF(ROUND(E23*0.1,2)&gt;Tarifas!F54,Tarifas!F54,ROUND(E23*0.1,2))</f>
        <v>0</v>
      </c>
    </row>
    <row r="25" spans="1:5" x14ac:dyDescent="0.2">
      <c r="A25" s="59" t="s">
        <v>34</v>
      </c>
      <c r="B25" s="59"/>
      <c r="C25" s="59"/>
      <c r="D25" s="12"/>
      <c r="E25" s="166"/>
    </row>
    <row r="26" spans="1:5" x14ac:dyDescent="0.2">
      <c r="A26" s="61"/>
      <c r="B26" s="61"/>
      <c r="C26" s="59"/>
      <c r="D26" s="63"/>
      <c r="E26" s="64"/>
    </row>
    <row r="27" spans="1:5" x14ac:dyDescent="0.2">
      <c r="A27" s="56" t="s">
        <v>23</v>
      </c>
      <c r="B27" s="211" t="s">
        <v>103</v>
      </c>
      <c r="C27" s="211"/>
      <c r="D27" s="211"/>
      <c r="E27" s="211"/>
    </row>
    <row r="28" spans="1:5" x14ac:dyDescent="0.2">
      <c r="A28" s="56"/>
      <c r="B28" s="211"/>
      <c r="C28" s="211"/>
      <c r="D28" s="211"/>
      <c r="E28" s="211"/>
    </row>
    <row r="29" spans="1:5" ht="12" customHeight="1" x14ac:dyDescent="0.2">
      <c r="A29" s="56"/>
      <c r="B29" s="195"/>
      <c r="C29" s="195"/>
      <c r="D29" s="195"/>
      <c r="E29" s="195"/>
    </row>
    <row r="30" spans="1:5" x14ac:dyDescent="0.2">
      <c r="A30" s="57"/>
      <c r="B30" s="164"/>
      <c r="C30" s="164"/>
      <c r="D30" s="164"/>
      <c r="E30" s="164"/>
    </row>
    <row r="31" spans="1:5" x14ac:dyDescent="0.2">
      <c r="A31" s="21"/>
      <c r="B31" s="164"/>
      <c r="C31" s="164"/>
      <c r="D31" s="164"/>
      <c r="E31" s="164"/>
    </row>
    <row r="32" spans="1:5" ht="6.75" customHeight="1" x14ac:dyDescent="0.2">
      <c r="A32" s="21"/>
      <c r="B32" s="164"/>
      <c r="C32" s="164"/>
      <c r="D32" s="164"/>
      <c r="E32" s="164"/>
    </row>
    <row r="33" spans="1:5" x14ac:dyDescent="0.2">
      <c r="A33" s="58"/>
      <c r="B33" s="58"/>
      <c r="C33" s="59"/>
      <c r="D33" s="58"/>
    </row>
    <row r="34" spans="1:5" x14ac:dyDescent="0.2">
      <c r="A34" s="8"/>
      <c r="B34" s="10" t="s">
        <v>38</v>
      </c>
      <c r="D34" s="58"/>
    </row>
    <row r="35" spans="1:5" x14ac:dyDescent="0.2">
      <c r="A35" s="11"/>
      <c r="B35" s="10" t="s">
        <v>39</v>
      </c>
      <c r="D35" s="58"/>
    </row>
    <row r="36" spans="1:5" x14ac:dyDescent="0.2">
      <c r="B36" s="10"/>
      <c r="D36" s="58"/>
    </row>
    <row r="37" spans="1:5" x14ac:dyDescent="0.2">
      <c r="A37" s="58"/>
      <c r="B37" s="58"/>
      <c r="C37" s="59"/>
      <c r="D37" s="58"/>
      <c r="E37" s="58"/>
    </row>
    <row r="38" spans="1:5" x14ac:dyDescent="0.2">
      <c r="A38" t="s">
        <v>48</v>
      </c>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13">
    <mergeCell ref="B27:E28"/>
    <mergeCell ref="B29:E29"/>
    <mergeCell ref="A24:C24"/>
    <mergeCell ref="A3:E3"/>
    <mergeCell ref="A5:E5"/>
    <mergeCell ref="A7:E7"/>
    <mergeCell ref="A8:E8"/>
    <mergeCell ref="A10:E11"/>
    <mergeCell ref="A13:E13"/>
    <mergeCell ref="A16:B16"/>
    <mergeCell ref="C16:E16"/>
    <mergeCell ref="A14:E14"/>
    <mergeCell ref="A4:E4"/>
  </mergeCells>
  <dataValidations count="1">
    <dataValidation type="whole" operator="greaterThanOrEqual" showInputMessage="1" showErrorMessage="1" sqref="E22" xr:uid="{AB2626A5-AB16-43BA-A32D-AF7E4798E4DE}">
      <formula1>2017</formula1>
    </dataValidation>
  </dataValidations>
  <printOptions horizontalCentered="1"/>
  <pageMargins left="0.19685039370078741" right="0.19685039370078741" top="0.78740157480314965" bottom="0.39370078740157483" header="0.31496062992125984" footer="0.31496062992125984"/>
  <pageSetup scale="91" orientation="portrait" horizontalDpi="200" verticalDpi="200" r:id="rId1"/>
  <drawing r:id="rId2"/>
  <extLst>
    <ext xmlns:x14="http://schemas.microsoft.com/office/spreadsheetml/2009/9/main" uri="{CCE6A557-97BC-4b89-ADB6-D9C93CAAB3DF}">
      <x14:dataValidations xmlns:xm="http://schemas.microsoft.com/office/excel/2006/main" count="2">
        <x14:dataValidation type="list" showInputMessage="1" showErrorMessage="1" xr:uid="{6D63C865-9838-46CE-8611-3CBB511ACA6D}">
          <x14:formula1>
            <xm:f>Parámetros!$A$2:$A$3</xm:f>
          </x14:formula1>
          <xm:sqref>E21</xm:sqref>
        </x14:dataValidation>
        <x14:dataValidation type="list" showInputMessage="1" showErrorMessage="1" xr:uid="{E110D15B-72FA-4E33-99A5-F5F498A45549}">
          <x14:formula1>
            <xm:f>Parámetros!$D$2:$D$434</xm:f>
          </x14:formula1>
          <xm:sqref>E17</xm:sqref>
        </x14:dataValidation>
      </x14:dataValidation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8934EF9BB55EB47BE7BBC68FA0ADBAD" ma:contentTypeVersion="8" ma:contentTypeDescription="Crear nuevo documento." ma:contentTypeScope="" ma:versionID="eb2ae467875ffc33a650c636c8e97df2">
  <xsd:schema xmlns:xsd="http://www.w3.org/2001/XMLSchema" xmlns:xs="http://www.w3.org/2001/XMLSchema" xmlns:p="http://schemas.microsoft.com/office/2006/metadata/properties" xmlns:ns2="4314386f-bc14-4277-859f-54ca81014b84" xmlns:ns3="a3e778e0-8908-4a7c-b961-ff25c31461d1" targetNamespace="http://schemas.microsoft.com/office/2006/metadata/properties" ma:root="true" ma:fieldsID="1c18a231f6161a57087d61735068d91f" ns2:_="" ns3:_="">
    <xsd:import namespace="4314386f-bc14-4277-859f-54ca81014b84"/>
    <xsd:import namespace="a3e778e0-8908-4a7c-b961-ff25c31461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4386f-bc14-4277-859f-54ca81014b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e778e0-8908-4a7c-b961-ff25c31461d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3e778e0-8908-4a7c-b961-ff25c31461d1">
      <UserInfo>
        <DisplayName>Arbey Avendano Castrillon</DisplayName>
        <AccountId>20</AccountId>
        <AccountType/>
      </UserInfo>
      <UserInfo>
        <DisplayName>Maria Fernanda Escobar Silva</DisplayName>
        <AccountId>24</AccountId>
        <AccountType/>
      </UserInfo>
      <UserInfo>
        <DisplayName>Hernando Rodriguez Torres</DisplayName>
        <AccountId>12</AccountId>
        <AccountType/>
      </UserInfo>
      <UserInfo>
        <DisplayName>John Fernando Escobar Martinez</DisplayName>
        <AccountId>25</AccountId>
        <AccountType/>
      </UserInfo>
    </SharedWithUsers>
  </documentManagement>
</p:properties>
</file>

<file path=customXml/itemProps1.xml><?xml version="1.0" encoding="utf-8"?>
<ds:datastoreItem xmlns:ds="http://schemas.openxmlformats.org/officeDocument/2006/customXml" ds:itemID="{BB00824E-2A43-4BBD-AC7F-A8310D615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4386f-bc14-4277-859f-54ca81014b84"/>
    <ds:schemaRef ds:uri="a3e778e0-8908-4a7c-b961-ff25c31461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88AA37-2833-4FC7-AB0F-A8CC15E43770}">
  <ds:schemaRefs>
    <ds:schemaRef ds:uri="http://schemas.microsoft.com/sharepoint/v3/contenttype/forms"/>
  </ds:schemaRefs>
</ds:datastoreItem>
</file>

<file path=customXml/itemProps3.xml><?xml version="1.0" encoding="utf-8"?>
<ds:datastoreItem xmlns:ds="http://schemas.openxmlformats.org/officeDocument/2006/customXml" ds:itemID="{AEDC0562-6110-4340-8B3E-280A30FC1ED1}">
  <ds:schemaRefs>
    <ds:schemaRef ds:uri="4314386f-bc14-4277-859f-54ca81014b84"/>
    <ds:schemaRef ds:uri="http://schemas.microsoft.com/office/infopath/2007/PartnerControls"/>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a3e778e0-8908-4a7c-b961-ff25c31461d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Indice</vt:lpstr>
      <vt:lpstr>SUBSUELO NO 1</vt:lpstr>
      <vt:lpstr>SUBSUELO NO 2</vt:lpstr>
      <vt:lpstr>SUBSUELO NO 3</vt:lpstr>
      <vt:lpstr>SUBSUELO NO 4</vt:lpstr>
      <vt:lpstr>SUBSUELO NO 5</vt:lpstr>
      <vt:lpstr>SUBSUELO NO 6</vt:lpstr>
      <vt:lpstr>APORTES NO 1</vt:lpstr>
      <vt:lpstr>APORTES NO 2</vt:lpstr>
      <vt:lpstr>PARTICIPACION NO 1</vt:lpstr>
      <vt:lpstr>PARTICIPACION NO 2</vt:lpstr>
      <vt:lpstr>PRECIOS ALTOS NO 1</vt:lpstr>
      <vt:lpstr>PRECIOS ALTOS NO 2</vt:lpstr>
      <vt:lpstr>PRECIOS ALTOS NO 3</vt:lpstr>
      <vt:lpstr>Recibo de pago</vt:lpstr>
      <vt:lpstr>Tarifas</vt:lpstr>
      <vt:lpstr>Parámetros</vt:lpstr>
      <vt:lpstr>'PARTICIPACION NO 1'!Área_de_impresión</vt:lpstr>
      <vt:lpstr>'PARTICIPACION NO 2'!Área_de_impresión</vt:lpstr>
      <vt:lpstr>'SUBSUELO NO 3'!Área_de_impresión</vt:lpstr>
      <vt:lpstr>'SUBSUELO NO 4'!Área_de_impresión</vt:lpstr>
      <vt:lpstr>Tarifas!Área_de_impresión</vt:lpstr>
      <vt:lpstr>'PARTICIPACION NO 1'!Títulos_a_imprimir</vt:lpstr>
      <vt:lpstr>'PARTICIPACION NO 2'!Títulos_a_imprimir</vt:lpstr>
      <vt:lpstr>'PRECIOS ALTOS NO 1'!Títulos_a_imprimir</vt:lpstr>
      <vt:lpstr>'PRECIOS ALTOS NO 2'!Títulos_a_imprimir</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Formatos 2021 - 2022 Resolución 279 de 2021</dc:title>
  <dc:subject/>
  <dc:creator>Saturia Esguerra</dc:creator>
  <cp:keywords/>
  <dc:description/>
  <cp:lastModifiedBy>Diana Paola Forero Martinez</cp:lastModifiedBy>
  <cp:revision/>
  <dcterms:created xsi:type="dcterms:W3CDTF">2016-02-26T18:03:00Z</dcterms:created>
  <dcterms:modified xsi:type="dcterms:W3CDTF">2025-05-27T14:31:33Z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0x01010008934EF9BB55EB47BE7BBC68FA0ADBAD</vt:lpwstr>
  </property>
</Properties>
</file>