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ISGA SOLUTIONS\Proyectos\ANH\SOPORTE 2025\Plantillas\"/>
    </mc:Choice>
  </mc:AlternateContent>
  <xr:revisionPtr revIDLastSave="0" documentId="13_ncr:1_{325FD456-D14A-4211-A09E-A73F2190E5F4}" xr6:coauthVersionLast="47" xr6:coauthVersionMax="47" xr10:uidLastSave="{00000000-0000-0000-0000-000000000000}"/>
  <workbookProtection workbookAlgorithmName="SHA-512" workbookHashValue="tWQ3hZayYE7YfUS1PkM2muKuwdbcGbrhQRCNryOyFzDN7x5G26OAeLkAGZq/LxtIlQr1Jm8LYWq3dVbJP9jVCQ==" workbookSaltValue="hEJGc7EoRapPegsyTDy6wQ==" workbookSpinCount="100000" lockStructure="1"/>
  <bookViews>
    <workbookView xWindow="28680" yWindow="-120" windowWidth="29040" windowHeight="16440" tabRatio="866" activeTab="1" xr2:uid="{00000000-000D-0000-FFFF-FFFF00000000}"/>
  </bookViews>
  <sheets>
    <sheet name="Instructivo" sheetId="62" r:id="rId1"/>
    <sheet name="Pronósticos 1P mensual x 2 años" sheetId="57" r:id="rId2"/>
    <sheet name="Probadas " sheetId="53" r:id="rId3"/>
    <sheet name="Probables " sheetId="8" r:id="rId4"/>
    <sheet name="Posibles " sheetId="56" r:id="rId5"/>
    <sheet name="Inf. Yac" sheetId="41" r:id="rId6"/>
    <sheet name="Opex" sheetId="67" r:id="rId7"/>
    <sheet name="Capex" sheetId="58" r:id="rId8"/>
    <sheet name="Balance y Justificación" sheetId="65" r:id="rId9"/>
    <sheet name=" Resumen IRR" sheetId="11" r:id="rId10"/>
    <sheet name="FC PDP" sheetId="69" r:id="rId11"/>
    <sheet name="FC PNP" sheetId="76" r:id="rId12"/>
    <sheet name="FC PND" sheetId="77" r:id="rId13"/>
    <sheet name="FC 1P" sheetId="78" r:id="rId14"/>
    <sheet name="FC 2P" sheetId="79" r:id="rId15"/>
    <sheet name="FC 3P" sheetId="80" r:id="rId16"/>
  </sheets>
  <externalReferences>
    <externalReference r:id="rId17"/>
    <externalReference r:id="rId18"/>
  </externalReferences>
  <definedNames>
    <definedName name="__123Graph_AFRQACIRR" localSheetId="13" hidden="1">[1]Main!$FP$65:$FP$70</definedName>
    <definedName name="__123Graph_AFRQACIRR" localSheetId="14" hidden="1">[1]Main!$FP$65:$FP$70</definedName>
    <definedName name="__123Graph_AFRQACIRR" localSheetId="15" hidden="1">[1]Main!$FP$65:$FP$70</definedName>
    <definedName name="__123Graph_AFRQACIRR" localSheetId="10" hidden="1">[1]Main!$FP$65:$FP$70</definedName>
    <definedName name="__123Graph_AFRQACIRR" localSheetId="12" hidden="1">[1]Main!$FP$65:$FP$70</definedName>
    <definedName name="__123Graph_AFRQACIRR" localSheetId="11" hidden="1">[1]Main!$FP$65:$FP$70</definedName>
    <definedName name="__123Graph_AFRQACIRR" hidden="1">#REF!</definedName>
    <definedName name="__123Graph_AFRQACNPV" localSheetId="13" hidden="1">[1]Main!$FP$65:$FP$70</definedName>
    <definedName name="__123Graph_AFRQACNPV" localSheetId="14" hidden="1">[1]Main!$FP$65:$FP$70</definedName>
    <definedName name="__123Graph_AFRQACNPV" localSheetId="15" hidden="1">[1]Main!$FP$65:$FP$70</definedName>
    <definedName name="__123Graph_AFRQACNPV" localSheetId="10" hidden="1">[1]Main!$FP$65:$FP$70</definedName>
    <definedName name="__123Graph_AFRQACNPV" localSheetId="12" hidden="1">[1]Main!$FP$65:$FP$70</definedName>
    <definedName name="__123Graph_AFRQACNPV" localSheetId="11" hidden="1">[1]Main!$FP$65:$FP$70</definedName>
    <definedName name="__123Graph_AFRQACNPV" hidden="1">#REF!</definedName>
    <definedName name="__123Graph_AFRQACRES" localSheetId="13" hidden="1">[1]Main!$FP$65:$FP$70</definedName>
    <definedName name="__123Graph_AFRQACRES" localSheetId="14" hidden="1">[1]Main!$FP$65:$FP$70</definedName>
    <definedName name="__123Graph_AFRQACRES" localSheetId="15" hidden="1">[1]Main!$FP$65:$FP$70</definedName>
    <definedName name="__123Graph_AFRQACRES" localSheetId="10" hidden="1">[1]Main!$FP$65:$FP$70</definedName>
    <definedName name="__123Graph_AFRQACRES" localSheetId="12" hidden="1">[1]Main!$FP$65:$FP$70</definedName>
    <definedName name="__123Graph_AFRQACRES" localSheetId="11" hidden="1">[1]Main!$FP$65:$FP$70</definedName>
    <definedName name="__123Graph_AFRQACRES" hidden="1">#REF!</definedName>
    <definedName name="__123Graph_AHSTGIRR" localSheetId="13" hidden="1">[1]Main!$FN$66:$FR$66</definedName>
    <definedName name="__123Graph_AHSTGIRR" localSheetId="14" hidden="1">[1]Main!$FN$66:$FR$66</definedName>
    <definedName name="__123Graph_AHSTGIRR" localSheetId="15" hidden="1">[1]Main!$FN$66:$FR$66</definedName>
    <definedName name="__123Graph_AHSTGIRR" localSheetId="10" hidden="1">[1]Main!$FN$66:$FR$66</definedName>
    <definedName name="__123Graph_AHSTGIRR" localSheetId="12" hidden="1">[1]Main!$FN$66:$FR$66</definedName>
    <definedName name="__123Graph_AHSTGIRR" localSheetId="11" hidden="1">[1]Main!$FN$66:$FR$66</definedName>
    <definedName name="__123Graph_AHSTGIRR" hidden="1">#REF!</definedName>
    <definedName name="__123Graph_AHSTGNPV" localSheetId="13" hidden="1">[1]Main!$FN$66:$FR$66</definedName>
    <definedName name="__123Graph_AHSTGNPV" localSheetId="14" hidden="1">[1]Main!$FN$66:$FR$66</definedName>
    <definedName name="__123Graph_AHSTGNPV" localSheetId="15" hidden="1">[1]Main!$FN$66:$FR$66</definedName>
    <definedName name="__123Graph_AHSTGNPV" localSheetId="10" hidden="1">[1]Main!$FN$66:$FR$66</definedName>
    <definedName name="__123Graph_AHSTGNPV" localSheetId="12" hidden="1">[1]Main!$FN$66:$FR$66</definedName>
    <definedName name="__123Graph_AHSTGNPV" localSheetId="11" hidden="1">[1]Main!$FN$66:$FR$66</definedName>
    <definedName name="__123Graph_AHSTGNPV" hidden="1">#REF!</definedName>
    <definedName name="__123Graph_AHSTGRES" localSheetId="13" hidden="1">[1]Main!$FN$66:$FR$66</definedName>
    <definedName name="__123Graph_AHSTGRES" localSheetId="14" hidden="1">[1]Main!$FN$66:$FR$66</definedName>
    <definedName name="__123Graph_AHSTGRES" localSheetId="15" hidden="1">[1]Main!$FN$66:$FR$66</definedName>
    <definedName name="__123Graph_AHSTGRES" localSheetId="10" hidden="1">[1]Main!$FN$66:$FR$66</definedName>
    <definedName name="__123Graph_AHSTGRES" localSheetId="12" hidden="1">[1]Main!$FN$66:$FR$66</definedName>
    <definedName name="__123Graph_AHSTGRES" localSheetId="11" hidden="1">[1]Main!$FN$66:$FR$66</definedName>
    <definedName name="__123Graph_AHSTGRES" hidden="1">#REF!</definedName>
    <definedName name="__123Graph_X" localSheetId="13" hidden="1">[1]CorpTax!$G$68:$G$97</definedName>
    <definedName name="__123Graph_X" localSheetId="14" hidden="1">[1]CorpTax!$G$68:$G$97</definedName>
    <definedName name="__123Graph_X" localSheetId="15" hidden="1">[1]CorpTax!$G$68:$G$97</definedName>
    <definedName name="__123Graph_X" localSheetId="10" hidden="1">[1]CorpTax!$G$68:$G$97</definedName>
    <definedName name="__123Graph_X" localSheetId="12" hidden="1">[1]CorpTax!$G$68:$G$97</definedName>
    <definedName name="__123Graph_X" localSheetId="11" hidden="1">[1]CorpTax!$G$68:$G$97</definedName>
    <definedName name="__123Graph_X" hidden="1">#REF!</definedName>
    <definedName name="__123Graph_XFRQACNPV" localSheetId="13" hidden="1">[1]Main!$FO$65:$FO$70</definedName>
    <definedName name="__123Graph_XFRQACNPV" localSheetId="14" hidden="1">[1]Main!$FO$65:$FO$70</definedName>
    <definedName name="__123Graph_XFRQACNPV" localSheetId="15" hidden="1">[1]Main!$FO$65:$FO$70</definedName>
    <definedName name="__123Graph_XFRQACNPV" localSheetId="10" hidden="1">[1]Main!$FO$65:$FO$70</definedName>
    <definedName name="__123Graph_XFRQACNPV" localSheetId="12" hidden="1">[1]Main!$FO$65:$FO$70</definedName>
    <definedName name="__123Graph_XFRQACNPV" localSheetId="11" hidden="1">[1]Main!$FO$65:$FO$70</definedName>
    <definedName name="__123Graph_XFRQACNPV" hidden="1">#REF!</definedName>
    <definedName name="__123Graph_XFRQACRES" localSheetId="13" hidden="1">[1]Main!$FO$65:$FO$70</definedName>
    <definedName name="__123Graph_XFRQACRES" localSheetId="14" hidden="1">[1]Main!$FO$65:$FO$70</definedName>
    <definedName name="__123Graph_XFRQACRES" localSheetId="15" hidden="1">[1]Main!$FO$65:$FO$70</definedName>
    <definedName name="__123Graph_XFRQACRES" localSheetId="10" hidden="1">[1]Main!$FO$65:$FO$70</definedName>
    <definedName name="__123Graph_XFRQACRES" localSheetId="12" hidden="1">[1]Main!$FO$65:$FO$70</definedName>
    <definedName name="__123Graph_XFRQACRES" localSheetId="11" hidden="1">[1]Main!$FO$65:$FO$70</definedName>
    <definedName name="__123Graph_XFRQACRES" hidden="1">#REF!</definedName>
    <definedName name="_3_0_0_F" localSheetId="13" hidden="1">'[2]API - 21827'!#REF!</definedName>
    <definedName name="_3_0_0_F" localSheetId="14" hidden="1">'[2]API - 21827'!#REF!</definedName>
    <definedName name="_3_0_0_F" localSheetId="15" hidden="1">'[2]API - 21827'!#REF!</definedName>
    <definedName name="_3_0_0_F" localSheetId="10" hidden="1">'[2]API - 21827'!#REF!</definedName>
    <definedName name="_3_0_0_F" localSheetId="12" hidden="1">'[2]API - 21827'!#REF!</definedName>
    <definedName name="_3_0_0_F" localSheetId="11" hidden="1">'[2]API - 21827'!#REF!</definedName>
    <definedName name="_3_0_0_F" localSheetId="6" hidden="1">#REF!</definedName>
    <definedName name="_3_0_0_F" localSheetId="4" hidden="1">#REF!</definedName>
    <definedName name="_3_0_0_F" localSheetId="2" hidden="1">#REF!</definedName>
    <definedName name="_3_0_0_F" localSheetId="1" hidden="1">#REF!</definedName>
    <definedName name="_3_0_0_F" hidden="1">#REF!</definedName>
    <definedName name="_Fill" localSheetId="13" hidden="1">#REF!</definedName>
    <definedName name="_Fill" localSheetId="14" hidden="1">#REF!</definedName>
    <definedName name="_Fill" localSheetId="15" hidden="1">#REF!</definedName>
    <definedName name="_Fill" localSheetId="10" hidden="1">#REF!</definedName>
    <definedName name="_Fill" localSheetId="12" hidden="1">#REF!</definedName>
    <definedName name="_Fill" localSheetId="11" hidden="1">#REF!</definedName>
    <definedName name="_Fill" localSheetId="6" hidden="1">#REF!</definedName>
    <definedName name="_Fill" localSheetId="4" hidden="1">#REF!</definedName>
    <definedName name="_Fill" localSheetId="2" hidden="1">#REF!</definedName>
    <definedName name="_Fill" localSheetId="1" hidden="1">#REF!</definedName>
    <definedName name="_Fill" hidden="1">#REF!</definedName>
    <definedName name="_xlnm._FilterDatabase" localSheetId="6" hidden="1">Opex!$B$7:$AN$11</definedName>
    <definedName name="_ftn1" localSheetId="8">'Balance y Justificación'!#REF!</definedName>
    <definedName name="_ftnref1" localSheetId="8">'Balance y Justificación'!$C$10</definedName>
    <definedName name="_Key1" localSheetId="13" hidden="1">#REF!</definedName>
    <definedName name="_Key1" localSheetId="14" hidden="1">#REF!</definedName>
    <definedName name="_Key1" localSheetId="15" hidden="1">#REF!</definedName>
    <definedName name="_Key1" localSheetId="10" hidden="1">#REF!</definedName>
    <definedName name="_Key1" localSheetId="12" hidden="1">#REF!</definedName>
    <definedName name="_Key1" localSheetId="11" hidden="1">#REF!</definedName>
    <definedName name="_Key1" localSheetId="6" hidden="1">#REF!</definedName>
    <definedName name="_Key1" localSheetId="4" hidden="1">#REF!</definedName>
    <definedName name="_Key1" localSheetId="2" hidden="1">#REF!</definedName>
    <definedName name="_Key1" localSheetId="1" hidden="1">#REF!</definedName>
    <definedName name="_Key1"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0" hidden="1">#REF!</definedName>
    <definedName name="_Sort" localSheetId="12" hidden="1">#REF!</definedName>
    <definedName name="_Sort" localSheetId="11" hidden="1">#REF!</definedName>
    <definedName name="_Sort" localSheetId="6" hidden="1">#REF!</definedName>
    <definedName name="_Sort" localSheetId="4" hidden="1">#REF!</definedName>
    <definedName name="_Sort" localSheetId="2" hidden="1">#REF!</definedName>
    <definedName name="_Sort" localSheetId="1" hidden="1">#REF!</definedName>
    <definedName name="_Sort" hidden="1">#REF!</definedName>
    <definedName name="_Table1_In1" localSheetId="13" hidden="1">[1]Main!$U$48</definedName>
    <definedName name="_Table1_In1" localSheetId="14" hidden="1">[1]Main!$U$48</definedName>
    <definedName name="_Table1_In1" localSheetId="15" hidden="1">[1]Main!$U$48</definedName>
    <definedName name="_Table1_In1" localSheetId="10" hidden="1">[1]Main!$U$48</definedName>
    <definedName name="_Table1_In1" localSheetId="12" hidden="1">[1]Main!$U$48</definedName>
    <definedName name="_Table1_In1" localSheetId="11" hidden="1">[1]Main!$U$48</definedName>
    <definedName name="_Table1_In1" hidden="1">#REF!</definedName>
    <definedName name="_Table1_Out" localSheetId="13" hidden="1">#REF!</definedName>
    <definedName name="_Table1_Out" localSheetId="14" hidden="1">#REF!</definedName>
    <definedName name="_Table1_Out" localSheetId="15" hidden="1">#REF!</definedName>
    <definedName name="_Table1_Out" localSheetId="10" hidden="1">#REF!</definedName>
    <definedName name="_Table1_Out" localSheetId="12" hidden="1">#REF!</definedName>
    <definedName name="_Table1_Out" localSheetId="11" hidden="1">#REF!</definedName>
    <definedName name="_Table1_Out" localSheetId="6" hidden="1">#REF!</definedName>
    <definedName name="_Table1_Out" localSheetId="4" hidden="1">#REF!</definedName>
    <definedName name="_Table1_Out" localSheetId="2" hidden="1">#REF!</definedName>
    <definedName name="_Table1_Out" localSheetId="1" hidden="1">#REF!</definedName>
    <definedName name="_Table1_Out" hidden="1">#REF!</definedName>
    <definedName name="_Table2_In1" localSheetId="13" hidden="1">[1]Main!$U$48</definedName>
    <definedName name="_Table2_In1" localSheetId="14" hidden="1">[1]Main!$U$48</definedName>
    <definedName name="_Table2_In1" localSheetId="15" hidden="1">[1]Main!$U$48</definedName>
    <definedName name="_Table2_In1" localSheetId="10" hidden="1">[1]Main!$U$48</definedName>
    <definedName name="_Table2_In1" localSheetId="12" hidden="1">[1]Main!$U$48</definedName>
    <definedName name="_Table2_In1" localSheetId="11" hidden="1">[1]Main!$U$48</definedName>
    <definedName name="_Table2_In1" hidden="1">#REF!</definedName>
    <definedName name="_Table2_In2" localSheetId="13" hidden="1">[1]Input!$M$3</definedName>
    <definedName name="_Table2_In2" localSheetId="14" hidden="1">[1]Input!$M$3</definedName>
    <definedName name="_Table2_In2" localSheetId="15" hidden="1">[1]Input!$M$3</definedName>
    <definedName name="_Table2_In2" localSheetId="10" hidden="1">[1]Input!$M$3</definedName>
    <definedName name="_Table2_In2" localSheetId="12" hidden="1">[1]Input!$M$3</definedName>
    <definedName name="_Table2_In2" localSheetId="11" hidden="1">[1]Input!$M$3</definedName>
    <definedName name="_Table2_In2" hidden="1">#REF!</definedName>
    <definedName name="_Table2_Out" localSheetId="13" hidden="1">#REF!</definedName>
    <definedName name="_Table2_Out" localSheetId="14" hidden="1">#REF!</definedName>
    <definedName name="_Table2_Out" localSheetId="15" hidden="1">#REF!</definedName>
    <definedName name="_Table2_Out" localSheetId="10" hidden="1">#REF!</definedName>
    <definedName name="_Table2_Out" localSheetId="12" hidden="1">#REF!</definedName>
    <definedName name="_Table2_Out" localSheetId="11" hidden="1">#REF!</definedName>
    <definedName name="_Table2_Out" localSheetId="6" hidden="1">#REF!</definedName>
    <definedName name="_Table2_Out" localSheetId="4" hidden="1">#REF!</definedName>
    <definedName name="_Table2_Out" localSheetId="2" hidden="1">#REF!</definedName>
    <definedName name="_Table2_Out" localSheetId="1" hidden="1">#REF!</definedName>
    <definedName name="_Table2_Out" hidden="1">#REF!</definedName>
    <definedName name="_xlnm.Print_Area" localSheetId="9">' Resumen IRR'!$B$2:$D$50</definedName>
    <definedName name="CBWorkbookPriority" hidden="1">-2013105690</definedName>
    <definedName name="LABEL" localSheetId="13">#REF!</definedName>
    <definedName name="LABEL" localSheetId="14">#REF!</definedName>
    <definedName name="LABEL" localSheetId="15">#REF!</definedName>
    <definedName name="LABEL" localSheetId="10">#REF!</definedName>
    <definedName name="LABEL" localSheetId="12">#REF!</definedName>
    <definedName name="LABEL" localSheetId="11">#REF!</definedName>
    <definedName name="LABEL" localSheetId="6">#REF!</definedName>
    <definedName name="LABEL" localSheetId="4">#REF!</definedName>
    <definedName name="LABEL" localSheetId="2">#REF!</definedName>
    <definedName name="LABEL" localSheetId="1">#REF!</definedName>
    <definedName name="LABEL">#REF!</definedName>
    <definedName name="mensual" localSheetId="13" hidden="1">'[2]API - 21827'!#REF!</definedName>
    <definedName name="mensual" localSheetId="14" hidden="1">'[2]API - 21827'!#REF!</definedName>
    <definedName name="mensual" localSheetId="15" hidden="1">'[2]API - 21827'!#REF!</definedName>
    <definedName name="mensual" localSheetId="10" hidden="1">'[2]API - 21827'!#REF!</definedName>
    <definedName name="mensual" localSheetId="12" hidden="1">'[2]API - 21827'!#REF!</definedName>
    <definedName name="mensual" localSheetId="11" hidden="1">'[2]API - 21827'!#REF!</definedName>
    <definedName name="mensual" localSheetId="6" hidden="1">#REF!</definedName>
    <definedName name="mensual" hidden="1">#REF!</definedName>
    <definedName name="SAPBEXrevision" hidden="1">1</definedName>
    <definedName name="SAPBEXsysID" hidden="1">"BWP"</definedName>
    <definedName name="wrn.tables." localSheetId="13" hidden="1">{"cprgas",#N/A,FALSE,"CPR_E";"cprwat",#N/A,FALSE,"CPR_E";"oilcpr",#N/A,FALSE,"CPR_E";"norwat",#N/A,FALSE,"CPR_E";"norgas",#N/A,FALSE,"CPR_E";"noroil",#N/A,FALSE,"CPR_E";"surwat",#N/A,FALSE,"CPR_E";"surgas",#N/A,FALSE,"CPR_E";"suroil",#N/A,FALSE,"CPR_E";"puriwat",#N/A,FALSE,"CPR_E";"purigas",#N/A,FALSE,"CPR_E";"purioil",#N/A,FALSE,"CPR_E"}</definedName>
    <definedName name="wrn.tables." localSheetId="14" hidden="1">{"cprgas",#N/A,FALSE,"CPR_E";"cprwat",#N/A,FALSE,"CPR_E";"oilcpr",#N/A,FALSE,"CPR_E";"norwat",#N/A,FALSE,"CPR_E";"norgas",#N/A,FALSE,"CPR_E";"noroil",#N/A,FALSE,"CPR_E";"surwat",#N/A,FALSE,"CPR_E";"surgas",#N/A,FALSE,"CPR_E";"suroil",#N/A,FALSE,"CPR_E";"puriwat",#N/A,FALSE,"CPR_E";"purigas",#N/A,FALSE,"CPR_E";"purioil",#N/A,FALSE,"CPR_E"}</definedName>
    <definedName name="wrn.tables." localSheetId="15" hidden="1">{"cprgas",#N/A,FALSE,"CPR_E";"cprwat",#N/A,FALSE,"CPR_E";"oilcpr",#N/A,FALSE,"CPR_E";"norwat",#N/A,FALSE,"CPR_E";"norgas",#N/A,FALSE,"CPR_E";"noroil",#N/A,FALSE,"CPR_E";"surwat",#N/A,FALSE,"CPR_E";"surgas",#N/A,FALSE,"CPR_E";"suroil",#N/A,FALSE,"CPR_E";"puriwat",#N/A,FALSE,"CPR_E";"purigas",#N/A,FALSE,"CPR_E";"purioil",#N/A,FALSE,"CPR_E"}</definedName>
    <definedName name="wrn.tables." localSheetId="10" hidden="1">{"cprgas",#N/A,FALSE,"CPR_E";"cprwat",#N/A,FALSE,"CPR_E";"oilcpr",#N/A,FALSE,"CPR_E";"norwat",#N/A,FALSE,"CPR_E";"norgas",#N/A,FALSE,"CPR_E";"noroil",#N/A,FALSE,"CPR_E";"surwat",#N/A,FALSE,"CPR_E";"surgas",#N/A,FALSE,"CPR_E";"suroil",#N/A,FALSE,"CPR_E";"puriwat",#N/A,FALSE,"CPR_E";"purigas",#N/A,FALSE,"CPR_E";"purioil",#N/A,FALSE,"CPR_E"}</definedName>
    <definedName name="wrn.tables." localSheetId="12" hidden="1">{"cprgas",#N/A,FALSE,"CPR_E";"cprwat",#N/A,FALSE,"CPR_E";"oilcpr",#N/A,FALSE,"CPR_E";"norwat",#N/A,FALSE,"CPR_E";"norgas",#N/A,FALSE,"CPR_E";"noroil",#N/A,FALSE,"CPR_E";"surwat",#N/A,FALSE,"CPR_E";"surgas",#N/A,FALSE,"CPR_E";"suroil",#N/A,FALSE,"CPR_E";"puriwat",#N/A,FALSE,"CPR_E";"purigas",#N/A,FALSE,"CPR_E";"purioil",#N/A,FALSE,"CPR_E"}</definedName>
    <definedName name="wrn.tables." localSheetId="11" hidden="1">{"cprgas",#N/A,FALSE,"CPR_E";"cprwat",#N/A,FALSE,"CPR_E";"oilcpr",#N/A,FALSE,"CPR_E";"norwat",#N/A,FALSE,"CPR_E";"norgas",#N/A,FALSE,"CPR_E";"noroil",#N/A,FALSE,"CPR_E";"surwat",#N/A,FALSE,"CPR_E";"surgas",#N/A,FALSE,"CPR_E";"suroil",#N/A,FALSE,"CPR_E";"puriwat",#N/A,FALSE,"CPR_E";"purigas",#N/A,FALSE,"CPR_E";"purioil",#N/A,FALSE,"CPR_E"}</definedName>
    <definedName name="wrn.tables." localSheetId="6"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ZC100R1" localSheetId="13">#REF!</definedName>
    <definedName name="ZC100R1" localSheetId="14">#REF!</definedName>
    <definedName name="ZC100R1" localSheetId="15">#REF!</definedName>
    <definedName name="ZC100R1" localSheetId="10">#REF!</definedName>
    <definedName name="ZC100R1" localSheetId="12">#REF!</definedName>
    <definedName name="ZC100R1" localSheetId="11">#REF!</definedName>
    <definedName name="ZC100R1" localSheetId="6">#REF!</definedName>
    <definedName name="ZC100R1" localSheetId="4">#REF!</definedName>
    <definedName name="ZC100R1" localSheetId="2">#REF!</definedName>
    <definedName name="ZC100R1" localSheetId="1">#REF!</definedName>
    <definedName name="ZC100R1">#REF!</definedName>
    <definedName name="ZC101R1" localSheetId="13">#REF!</definedName>
    <definedName name="ZC101R1" localSheetId="14">#REF!</definedName>
    <definedName name="ZC101R1" localSheetId="15">#REF!</definedName>
    <definedName name="ZC101R1" localSheetId="10">#REF!</definedName>
    <definedName name="ZC101R1" localSheetId="12">#REF!</definedName>
    <definedName name="ZC101R1" localSheetId="11">#REF!</definedName>
    <definedName name="ZC101R1" localSheetId="6">#REF!</definedName>
    <definedName name="ZC101R1" localSheetId="4">#REF!</definedName>
    <definedName name="ZC101R1" localSheetId="2">#REF!</definedName>
    <definedName name="ZC101R1" localSheetId="1">#REF!</definedName>
    <definedName name="ZC101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58" l="1"/>
  <c r="F16" i="58"/>
  <c r="G16" i="58"/>
  <c r="H16" i="58"/>
  <c r="I16" i="58"/>
  <c r="J16" i="58"/>
  <c r="K16" i="58"/>
  <c r="L16" i="58"/>
  <c r="M16" i="58"/>
  <c r="N16" i="58"/>
  <c r="O16" i="58"/>
  <c r="P16" i="58"/>
  <c r="Q16" i="58"/>
  <c r="R16" i="58"/>
  <c r="S16" i="58"/>
  <c r="T16" i="58"/>
  <c r="U16" i="58"/>
  <c r="V16" i="58"/>
  <c r="W16" i="58"/>
  <c r="X16" i="58"/>
  <c r="Y16" i="58"/>
  <c r="Z16" i="58"/>
  <c r="AA16" i="58"/>
  <c r="AB16" i="58"/>
  <c r="AC16" i="58"/>
  <c r="AD16" i="58"/>
  <c r="AE16" i="58"/>
  <c r="AF16" i="58"/>
  <c r="AG16" i="58"/>
  <c r="AH16" i="58"/>
  <c r="AI16" i="58"/>
  <c r="AJ16" i="58"/>
  <c r="AK16" i="58"/>
  <c r="AL16" i="58"/>
  <c r="AM16" i="58"/>
  <c r="AN16" i="58"/>
  <c r="D16" i="58"/>
  <c r="F76" i="53" l="1"/>
  <c r="G76" i="53"/>
  <c r="H76" i="53"/>
  <c r="I76" i="53"/>
  <c r="J76" i="53"/>
  <c r="K76" i="53"/>
  <c r="L76" i="53"/>
  <c r="M76" i="53"/>
  <c r="N76" i="53"/>
  <c r="O76" i="53"/>
  <c r="P76" i="53"/>
  <c r="Q76" i="53"/>
  <c r="R76" i="53"/>
  <c r="S76" i="53"/>
  <c r="T76" i="53"/>
  <c r="U76" i="53"/>
  <c r="V76" i="53"/>
  <c r="W76" i="53"/>
  <c r="X76" i="53"/>
  <c r="Y76" i="53"/>
  <c r="Z76" i="53"/>
  <c r="AA76" i="53"/>
  <c r="AB76" i="53"/>
  <c r="AC76" i="53"/>
  <c r="AD76" i="53"/>
  <c r="AE76" i="53"/>
  <c r="AF76" i="53"/>
  <c r="AG76" i="53"/>
  <c r="AH76" i="53"/>
  <c r="AI76" i="53"/>
  <c r="AJ76" i="53"/>
  <c r="AK76" i="53"/>
  <c r="AL76" i="53"/>
  <c r="AM76" i="53"/>
  <c r="AN76" i="53"/>
  <c r="F75" i="53"/>
  <c r="G75" i="53"/>
  <c r="H75" i="53"/>
  <c r="I75" i="53"/>
  <c r="J75" i="53"/>
  <c r="K75" i="53"/>
  <c r="L75" i="53"/>
  <c r="M75" i="53"/>
  <c r="N75" i="53"/>
  <c r="O75" i="53"/>
  <c r="P75" i="53"/>
  <c r="Q75" i="53"/>
  <c r="R75" i="53"/>
  <c r="S75" i="53"/>
  <c r="T75" i="53"/>
  <c r="U75" i="53"/>
  <c r="V75" i="53"/>
  <c r="W75" i="53"/>
  <c r="X75" i="53"/>
  <c r="Y75" i="53"/>
  <c r="Z75" i="53"/>
  <c r="AA75" i="53"/>
  <c r="AB75" i="53"/>
  <c r="AC75" i="53"/>
  <c r="AD75" i="53"/>
  <c r="AE75" i="53"/>
  <c r="AF75" i="53"/>
  <c r="AG75" i="53"/>
  <c r="AH75" i="53"/>
  <c r="AI75" i="53"/>
  <c r="AJ75" i="53"/>
  <c r="AK75" i="53"/>
  <c r="AL75" i="53"/>
  <c r="AM75" i="53"/>
  <c r="AN75" i="53"/>
  <c r="F74" i="53"/>
  <c r="G74" i="53"/>
  <c r="H74" i="53"/>
  <c r="I74" i="53"/>
  <c r="J74" i="53"/>
  <c r="K74" i="53"/>
  <c r="L74" i="53"/>
  <c r="M74" i="53"/>
  <c r="N74" i="53"/>
  <c r="O74" i="53"/>
  <c r="P74" i="53"/>
  <c r="Q74" i="53"/>
  <c r="R74" i="53"/>
  <c r="S74" i="53"/>
  <c r="T74" i="53"/>
  <c r="U74" i="53"/>
  <c r="V74" i="53"/>
  <c r="W74" i="53"/>
  <c r="X74" i="53"/>
  <c r="Y74" i="53"/>
  <c r="Z74" i="53"/>
  <c r="AA74" i="53"/>
  <c r="AB74" i="53"/>
  <c r="AC74" i="53"/>
  <c r="AD74" i="53"/>
  <c r="AE74" i="53"/>
  <c r="AF74" i="53"/>
  <c r="AG74" i="53"/>
  <c r="AH74" i="53"/>
  <c r="AI74" i="53"/>
  <c r="AJ74" i="53"/>
  <c r="AK74" i="53"/>
  <c r="AL74" i="53"/>
  <c r="AM74" i="53"/>
  <c r="AN74" i="53"/>
  <c r="F72" i="53"/>
  <c r="G72" i="53"/>
  <c r="H72" i="53"/>
  <c r="I72" i="53"/>
  <c r="J72" i="53"/>
  <c r="K72" i="53"/>
  <c r="L72" i="53"/>
  <c r="M72" i="53"/>
  <c r="N72" i="53"/>
  <c r="O72" i="53"/>
  <c r="P72" i="53"/>
  <c r="Q72" i="53"/>
  <c r="R72" i="53"/>
  <c r="S72" i="53"/>
  <c r="T72" i="53"/>
  <c r="U72" i="53"/>
  <c r="V72" i="53"/>
  <c r="W72" i="53"/>
  <c r="X72" i="53"/>
  <c r="Y72" i="53"/>
  <c r="Z72" i="53"/>
  <c r="AA72" i="53"/>
  <c r="AB72" i="53"/>
  <c r="AC72" i="53"/>
  <c r="AD72" i="53"/>
  <c r="AE72" i="53"/>
  <c r="AF72" i="53"/>
  <c r="AG72" i="53"/>
  <c r="AH72" i="53"/>
  <c r="AI72" i="53"/>
  <c r="AJ72" i="53"/>
  <c r="AK72" i="53"/>
  <c r="AL72" i="53"/>
  <c r="AM72" i="53"/>
  <c r="AN72" i="53"/>
  <c r="F71" i="53"/>
  <c r="G71" i="53"/>
  <c r="H71" i="53"/>
  <c r="I71" i="53"/>
  <c r="J71" i="53"/>
  <c r="K71" i="53"/>
  <c r="L71" i="53"/>
  <c r="M71" i="53"/>
  <c r="N71" i="53"/>
  <c r="O71" i="53"/>
  <c r="P71" i="53"/>
  <c r="Q71" i="53"/>
  <c r="R71" i="53"/>
  <c r="S71" i="53"/>
  <c r="T71" i="53"/>
  <c r="U71" i="53"/>
  <c r="V71" i="53"/>
  <c r="W71" i="53"/>
  <c r="X71" i="53"/>
  <c r="Y71" i="53"/>
  <c r="Z71" i="53"/>
  <c r="AA71" i="53"/>
  <c r="AB71" i="53"/>
  <c r="AC71" i="53"/>
  <c r="AD71" i="53"/>
  <c r="AE71" i="53"/>
  <c r="AF71" i="53"/>
  <c r="AG71" i="53"/>
  <c r="AH71" i="53"/>
  <c r="AI71" i="53"/>
  <c r="AJ71" i="53"/>
  <c r="AK71" i="53"/>
  <c r="AL71" i="53"/>
  <c r="AM71" i="53"/>
  <c r="AN71" i="53"/>
  <c r="F70" i="53"/>
  <c r="G70" i="53"/>
  <c r="H70" i="53"/>
  <c r="I70" i="53"/>
  <c r="J70" i="53"/>
  <c r="K70" i="53"/>
  <c r="L70" i="53"/>
  <c r="M70" i="53"/>
  <c r="N70" i="53"/>
  <c r="O70" i="53"/>
  <c r="P70" i="53"/>
  <c r="Q70" i="53"/>
  <c r="R70" i="53"/>
  <c r="S70" i="53"/>
  <c r="T70" i="53"/>
  <c r="U70" i="53"/>
  <c r="V70" i="53"/>
  <c r="W70" i="53"/>
  <c r="X70" i="53"/>
  <c r="Y70" i="53"/>
  <c r="Z70" i="53"/>
  <c r="AA70" i="53"/>
  <c r="AB70" i="53"/>
  <c r="AC70" i="53"/>
  <c r="AD70" i="53"/>
  <c r="AE70" i="53"/>
  <c r="AF70" i="53"/>
  <c r="AG70" i="53"/>
  <c r="AH70" i="53"/>
  <c r="AI70" i="53"/>
  <c r="AJ70" i="53"/>
  <c r="AK70" i="53"/>
  <c r="AL70" i="53"/>
  <c r="AM70" i="53"/>
  <c r="AN70" i="53"/>
  <c r="E67" i="57"/>
  <c r="F67" i="57"/>
  <c r="G67" i="57"/>
  <c r="H67" i="57"/>
  <c r="I67" i="57"/>
  <c r="J67" i="57"/>
  <c r="K67" i="57"/>
  <c r="L67" i="57"/>
  <c r="M67" i="57"/>
  <c r="N67" i="57"/>
  <c r="O67" i="57"/>
  <c r="Q67" i="57"/>
  <c r="R67" i="57"/>
  <c r="S67" i="57"/>
  <c r="T67" i="57"/>
  <c r="U67" i="57"/>
  <c r="V67" i="57"/>
  <c r="W67" i="57"/>
  <c r="X67" i="57"/>
  <c r="Y67" i="57"/>
  <c r="Z67" i="57"/>
  <c r="AA67" i="57"/>
  <c r="AB67" i="57"/>
  <c r="E66" i="57"/>
  <c r="F66" i="57"/>
  <c r="G66" i="57"/>
  <c r="H66" i="57"/>
  <c r="I66" i="57"/>
  <c r="J66" i="57"/>
  <c r="K66" i="57"/>
  <c r="L66" i="57"/>
  <c r="M66" i="57"/>
  <c r="N66" i="57"/>
  <c r="O66" i="57"/>
  <c r="Q66" i="57"/>
  <c r="R66" i="57"/>
  <c r="S66" i="57"/>
  <c r="T66" i="57"/>
  <c r="U66" i="57"/>
  <c r="V66" i="57"/>
  <c r="W66" i="57"/>
  <c r="X66" i="57"/>
  <c r="Y66" i="57"/>
  <c r="Z66" i="57"/>
  <c r="AA66" i="57"/>
  <c r="AB66" i="57"/>
  <c r="E65" i="57"/>
  <c r="F65" i="57"/>
  <c r="G65" i="57"/>
  <c r="H65" i="57"/>
  <c r="I65" i="57"/>
  <c r="J65" i="57"/>
  <c r="K65" i="57"/>
  <c r="L65" i="57"/>
  <c r="M65" i="57"/>
  <c r="N65" i="57"/>
  <c r="O65" i="57"/>
  <c r="Q65" i="57"/>
  <c r="R65" i="57"/>
  <c r="S65" i="57"/>
  <c r="T65" i="57"/>
  <c r="U65" i="57"/>
  <c r="V65" i="57"/>
  <c r="W65" i="57"/>
  <c r="X65" i="57"/>
  <c r="Y65" i="57"/>
  <c r="Z65" i="57"/>
  <c r="AA65" i="57"/>
  <c r="AB65" i="57"/>
  <c r="E63" i="57"/>
  <c r="F63" i="57"/>
  <c r="G63" i="57"/>
  <c r="H63" i="57"/>
  <c r="I63" i="57"/>
  <c r="J63" i="57"/>
  <c r="K63" i="57"/>
  <c r="L63" i="57"/>
  <c r="M63" i="57"/>
  <c r="N63" i="57"/>
  <c r="O63" i="57"/>
  <c r="Q63" i="57"/>
  <c r="R63" i="57"/>
  <c r="S63" i="57"/>
  <c r="T63" i="57"/>
  <c r="U63" i="57"/>
  <c r="V63" i="57"/>
  <c r="W63" i="57"/>
  <c r="X63" i="57"/>
  <c r="Y63" i="57"/>
  <c r="Z63" i="57"/>
  <c r="AA63" i="57"/>
  <c r="AB63" i="57"/>
  <c r="E62" i="57"/>
  <c r="F62" i="57"/>
  <c r="G62" i="57"/>
  <c r="H62" i="57"/>
  <c r="I62" i="57"/>
  <c r="J62" i="57"/>
  <c r="K62" i="57"/>
  <c r="L62" i="57"/>
  <c r="M62" i="57"/>
  <c r="N62" i="57"/>
  <c r="O62" i="57"/>
  <c r="Q62" i="57"/>
  <c r="R62" i="57"/>
  <c r="S62" i="57"/>
  <c r="T62" i="57"/>
  <c r="U62" i="57"/>
  <c r="V62" i="57"/>
  <c r="W62" i="57"/>
  <c r="X62" i="57"/>
  <c r="Y62" i="57"/>
  <c r="Z62" i="57"/>
  <c r="AA62" i="57"/>
  <c r="AB62" i="57"/>
  <c r="E61" i="57"/>
  <c r="F61" i="57"/>
  <c r="G61" i="57"/>
  <c r="H61" i="57"/>
  <c r="I61" i="57"/>
  <c r="J61" i="57"/>
  <c r="K61" i="57"/>
  <c r="L61" i="57"/>
  <c r="M61" i="57"/>
  <c r="N61" i="57"/>
  <c r="O61" i="57"/>
  <c r="Q61" i="57"/>
  <c r="R61" i="57"/>
  <c r="S61" i="57"/>
  <c r="T61" i="57"/>
  <c r="U61" i="57"/>
  <c r="V61" i="57"/>
  <c r="W61" i="57"/>
  <c r="X61" i="57"/>
  <c r="Y61" i="57"/>
  <c r="Z61" i="57"/>
  <c r="AA61" i="57"/>
  <c r="AB61" i="57"/>
  <c r="AQ16" i="76"/>
  <c r="AQ17" i="76"/>
  <c r="AQ25" i="76"/>
  <c r="AQ26" i="76"/>
  <c r="F10" i="69"/>
  <c r="Q37" i="57" l="1"/>
  <c r="Q29" i="57"/>
  <c r="D37" i="57"/>
  <c r="D29" i="57"/>
  <c r="Q9" i="57"/>
  <c r="D9" i="57"/>
  <c r="G24" i="80"/>
  <c r="H24" i="80"/>
  <c r="I24" i="80"/>
  <c r="J24" i="80"/>
  <c r="K24" i="80"/>
  <c r="L24" i="80"/>
  <c r="M24" i="80"/>
  <c r="N24" i="80"/>
  <c r="O24" i="80"/>
  <c r="P24" i="80"/>
  <c r="Q24" i="80"/>
  <c r="R24" i="80"/>
  <c r="S24" i="80"/>
  <c r="T24" i="80"/>
  <c r="U24" i="80"/>
  <c r="V24" i="80"/>
  <c r="W24" i="80"/>
  <c r="X24" i="80"/>
  <c r="Y24" i="80"/>
  <c r="Z24" i="80"/>
  <c r="AA24" i="80"/>
  <c r="AB24" i="80"/>
  <c r="AC24" i="80"/>
  <c r="AD24" i="80"/>
  <c r="AE24" i="80"/>
  <c r="AF24" i="80"/>
  <c r="AG24" i="80"/>
  <c r="AH24" i="80"/>
  <c r="AI24" i="80"/>
  <c r="AJ24" i="80"/>
  <c r="AK24" i="80"/>
  <c r="AL24" i="80"/>
  <c r="AM24" i="80"/>
  <c r="AN24" i="80"/>
  <c r="AO24" i="80"/>
  <c r="AP24" i="80"/>
  <c r="F24" i="80"/>
  <c r="G24" i="79"/>
  <c r="H24" i="79"/>
  <c r="I24" i="79"/>
  <c r="J24" i="79"/>
  <c r="K24" i="79"/>
  <c r="L24" i="79"/>
  <c r="M24" i="79"/>
  <c r="N24" i="79"/>
  <c r="O24" i="79"/>
  <c r="P24" i="79"/>
  <c r="Q24" i="79"/>
  <c r="R24" i="79"/>
  <c r="S24" i="79"/>
  <c r="T24" i="79"/>
  <c r="U24" i="79"/>
  <c r="V24" i="79"/>
  <c r="W24" i="79"/>
  <c r="X24" i="79"/>
  <c r="Y24" i="79"/>
  <c r="Z24" i="79"/>
  <c r="AA24" i="79"/>
  <c r="AB24" i="79"/>
  <c r="AC24" i="79"/>
  <c r="AD24" i="79"/>
  <c r="AE24" i="79"/>
  <c r="AF24" i="79"/>
  <c r="AG24" i="79"/>
  <c r="AH24" i="79"/>
  <c r="AI24" i="79"/>
  <c r="AJ24" i="79"/>
  <c r="AK24" i="79"/>
  <c r="AL24" i="79"/>
  <c r="AM24" i="79"/>
  <c r="AN24" i="79"/>
  <c r="AO24" i="79"/>
  <c r="AP24" i="79"/>
  <c r="F24" i="79"/>
  <c r="G24" i="78"/>
  <c r="H24" i="78"/>
  <c r="I24" i="78"/>
  <c r="J24" i="78"/>
  <c r="K24" i="78"/>
  <c r="L24" i="78"/>
  <c r="M24" i="78"/>
  <c r="N24" i="78"/>
  <c r="O24" i="78"/>
  <c r="P24" i="78"/>
  <c r="Q24" i="78"/>
  <c r="R24" i="78"/>
  <c r="S24" i="78"/>
  <c r="T24" i="78"/>
  <c r="U24" i="78"/>
  <c r="V24" i="78"/>
  <c r="W24" i="78"/>
  <c r="X24" i="78"/>
  <c r="Y24" i="78"/>
  <c r="Z24" i="78"/>
  <c r="AA24" i="78"/>
  <c r="AB24" i="78"/>
  <c r="AC24" i="78"/>
  <c r="AD24" i="78"/>
  <c r="AE24" i="78"/>
  <c r="AF24" i="78"/>
  <c r="AG24" i="78"/>
  <c r="AH24" i="78"/>
  <c r="AI24" i="78"/>
  <c r="AJ24" i="78"/>
  <c r="AK24" i="78"/>
  <c r="AL24" i="78"/>
  <c r="AM24" i="78"/>
  <c r="AN24" i="78"/>
  <c r="AO24" i="78"/>
  <c r="AP24" i="78"/>
  <c r="F24" i="78"/>
  <c r="G24" i="77"/>
  <c r="H24" i="77"/>
  <c r="I24" i="77"/>
  <c r="J24" i="77"/>
  <c r="K24" i="77"/>
  <c r="L24" i="77"/>
  <c r="M24" i="77"/>
  <c r="N24" i="77"/>
  <c r="O24" i="77"/>
  <c r="P24" i="77"/>
  <c r="Q24" i="77"/>
  <c r="R24" i="77"/>
  <c r="S24" i="77"/>
  <c r="T24" i="77"/>
  <c r="U24" i="77"/>
  <c r="V24" i="77"/>
  <c r="W24" i="77"/>
  <c r="X24" i="77"/>
  <c r="Y24" i="77"/>
  <c r="Z24" i="77"/>
  <c r="AA24" i="77"/>
  <c r="AB24" i="77"/>
  <c r="AC24" i="77"/>
  <c r="AD24" i="77"/>
  <c r="AE24" i="77"/>
  <c r="AF24" i="77"/>
  <c r="AG24" i="77"/>
  <c r="AH24" i="77"/>
  <c r="AI24" i="77"/>
  <c r="AJ24" i="77"/>
  <c r="AK24" i="77"/>
  <c r="AL24" i="77"/>
  <c r="AM24" i="77"/>
  <c r="AN24" i="77"/>
  <c r="AO24" i="77"/>
  <c r="AP24" i="77"/>
  <c r="F24" i="77"/>
  <c r="G24" i="76"/>
  <c r="H24" i="76"/>
  <c r="I24" i="76"/>
  <c r="J24" i="76"/>
  <c r="K24" i="76"/>
  <c r="L24" i="76"/>
  <c r="M24" i="76"/>
  <c r="N24" i="76"/>
  <c r="O24" i="76"/>
  <c r="P24" i="76"/>
  <c r="Q24" i="76"/>
  <c r="R24" i="76"/>
  <c r="S24" i="76"/>
  <c r="T24" i="76"/>
  <c r="U24" i="76"/>
  <c r="V24" i="76"/>
  <c r="W24" i="76"/>
  <c r="X24" i="76"/>
  <c r="Y24" i="76"/>
  <c r="Z24" i="76"/>
  <c r="AA24" i="76"/>
  <c r="AB24" i="76"/>
  <c r="AC24" i="76"/>
  <c r="AD24" i="76"/>
  <c r="AE24" i="76"/>
  <c r="AF24" i="76"/>
  <c r="AG24" i="76"/>
  <c r="AH24" i="76"/>
  <c r="AI24" i="76"/>
  <c r="AJ24" i="76"/>
  <c r="AK24" i="76"/>
  <c r="AL24" i="76"/>
  <c r="AM24" i="76"/>
  <c r="AN24" i="76"/>
  <c r="AO24" i="76"/>
  <c r="AP24" i="76"/>
  <c r="F24" i="76"/>
  <c r="G24" i="69"/>
  <c r="H24" i="69"/>
  <c r="I24" i="69"/>
  <c r="J24" i="69"/>
  <c r="K24" i="69"/>
  <c r="L24" i="69"/>
  <c r="M24" i="69"/>
  <c r="N24" i="69"/>
  <c r="O24" i="69"/>
  <c r="P24" i="69"/>
  <c r="Q24" i="69"/>
  <c r="R24" i="69"/>
  <c r="S24" i="69"/>
  <c r="T24" i="69"/>
  <c r="U24" i="69"/>
  <c r="V24" i="69"/>
  <c r="W24" i="69"/>
  <c r="X24" i="69"/>
  <c r="Y24" i="69"/>
  <c r="Z24" i="69"/>
  <c r="AA24" i="69"/>
  <c r="AB24" i="69"/>
  <c r="AC24" i="69"/>
  <c r="AD24" i="69"/>
  <c r="AE24" i="69"/>
  <c r="AF24" i="69"/>
  <c r="AG24" i="69"/>
  <c r="AH24" i="69"/>
  <c r="AI24" i="69"/>
  <c r="AJ24" i="69"/>
  <c r="AK24" i="69"/>
  <c r="AL24" i="69"/>
  <c r="AM24" i="69"/>
  <c r="AN24" i="69"/>
  <c r="AO24" i="69"/>
  <c r="AP24" i="69"/>
  <c r="F24" i="69"/>
  <c r="J65" i="58"/>
  <c r="K65" i="58"/>
  <c r="R65" i="58"/>
  <c r="S65" i="58"/>
  <c r="U65" i="58"/>
  <c r="Z65" i="58"/>
  <c r="AA65" i="58"/>
  <c r="AC65" i="58"/>
  <c r="AH65" i="58"/>
  <c r="AI65" i="58"/>
  <c r="AK65" i="58"/>
  <c r="E62" i="58"/>
  <c r="E65" i="58" s="1"/>
  <c r="F62" i="58"/>
  <c r="F65" i="58" s="1"/>
  <c r="G62" i="58"/>
  <c r="G65" i="58" s="1"/>
  <c r="H62" i="58"/>
  <c r="H65" i="58" s="1"/>
  <c r="I62" i="58"/>
  <c r="I65" i="58" s="1"/>
  <c r="J62" i="58"/>
  <c r="K62" i="58"/>
  <c r="L62" i="58"/>
  <c r="L65" i="58" s="1"/>
  <c r="M62" i="58"/>
  <c r="M65" i="58" s="1"/>
  <c r="N62" i="58"/>
  <c r="N65" i="58" s="1"/>
  <c r="O62" i="58"/>
  <c r="O65" i="58" s="1"/>
  <c r="P62" i="58"/>
  <c r="P65" i="58" s="1"/>
  <c r="Q62" i="58"/>
  <c r="Q65" i="58" s="1"/>
  <c r="R62" i="58"/>
  <c r="S62" i="58"/>
  <c r="T62" i="58"/>
  <c r="T65" i="58" s="1"/>
  <c r="U62" i="58"/>
  <c r="V62" i="58"/>
  <c r="V65" i="58" s="1"/>
  <c r="W62" i="58"/>
  <c r="W65" i="58" s="1"/>
  <c r="X62" i="58"/>
  <c r="X65" i="58" s="1"/>
  <c r="Y62" i="58"/>
  <c r="Y65" i="58" s="1"/>
  <c r="Z62" i="58"/>
  <c r="AA62" i="58"/>
  <c r="AB62" i="58"/>
  <c r="AB65" i="58" s="1"/>
  <c r="AC62" i="58"/>
  <c r="AD62" i="58"/>
  <c r="AD65" i="58" s="1"/>
  <c r="AE62" i="58"/>
  <c r="AE65" i="58" s="1"/>
  <c r="AF62" i="58"/>
  <c r="AF65" i="58" s="1"/>
  <c r="AG62" i="58"/>
  <c r="AG65" i="58" s="1"/>
  <c r="AH62" i="58"/>
  <c r="AI62" i="58"/>
  <c r="AJ62" i="58"/>
  <c r="AJ65" i="58" s="1"/>
  <c r="AK62" i="58"/>
  <c r="AL62" i="58"/>
  <c r="AL65" i="58" s="1"/>
  <c r="AM62" i="58"/>
  <c r="AM65" i="58" s="1"/>
  <c r="AN62" i="58"/>
  <c r="AN65" i="58" s="1"/>
  <c r="D62" i="58"/>
  <c r="D65" i="58" s="1"/>
  <c r="AQ24" i="76" l="1"/>
  <c r="H13" i="80"/>
  <c r="I13" i="80"/>
  <c r="J13" i="80"/>
  <c r="K13" i="80"/>
  <c r="L13" i="80"/>
  <c r="M13" i="80"/>
  <c r="N13" i="80"/>
  <c r="O13" i="80"/>
  <c r="P13" i="80"/>
  <c r="Q13" i="80"/>
  <c r="R13" i="80"/>
  <c r="S13" i="80"/>
  <c r="T13" i="80"/>
  <c r="U13" i="80"/>
  <c r="V13" i="80"/>
  <c r="W13" i="80"/>
  <c r="X13" i="80"/>
  <c r="Y13" i="80"/>
  <c r="Z13" i="80"/>
  <c r="AA13" i="80"/>
  <c r="AB13" i="80"/>
  <c r="AC13" i="80"/>
  <c r="AD13" i="80"/>
  <c r="AE13" i="80"/>
  <c r="AF13" i="80"/>
  <c r="AG13" i="80"/>
  <c r="AH13" i="80"/>
  <c r="AI13" i="80"/>
  <c r="AJ13" i="80"/>
  <c r="AK13" i="80"/>
  <c r="AL13" i="80"/>
  <c r="AM13" i="80"/>
  <c r="AN13" i="80"/>
  <c r="AO13" i="80"/>
  <c r="AP13" i="80"/>
  <c r="H12" i="80"/>
  <c r="I12" i="80"/>
  <c r="J12" i="80"/>
  <c r="K12" i="80"/>
  <c r="L12" i="80"/>
  <c r="M12" i="80"/>
  <c r="N12" i="80"/>
  <c r="O12" i="80"/>
  <c r="P12" i="80"/>
  <c r="Q12" i="80"/>
  <c r="R12" i="80"/>
  <c r="S12" i="80"/>
  <c r="T12" i="80"/>
  <c r="U12" i="80"/>
  <c r="V12" i="80"/>
  <c r="W12" i="80"/>
  <c r="X12" i="80"/>
  <c r="Y12" i="80"/>
  <c r="Z12" i="80"/>
  <c r="AA12" i="80"/>
  <c r="AB12" i="80"/>
  <c r="AC12" i="80"/>
  <c r="AD12" i="80"/>
  <c r="AE12" i="80"/>
  <c r="AF12" i="80"/>
  <c r="AG12" i="80"/>
  <c r="AH12" i="80"/>
  <c r="AI12" i="80"/>
  <c r="AJ12" i="80"/>
  <c r="AK12" i="80"/>
  <c r="AL12" i="80"/>
  <c r="AM12" i="80"/>
  <c r="AN12" i="80"/>
  <c r="AO12" i="80"/>
  <c r="AP12" i="80"/>
  <c r="I11" i="80"/>
  <c r="J11" i="80"/>
  <c r="K11" i="80"/>
  <c r="L11" i="80"/>
  <c r="M11" i="80"/>
  <c r="N11" i="80"/>
  <c r="O11" i="80"/>
  <c r="P11" i="80"/>
  <c r="Q11" i="80"/>
  <c r="R11" i="80"/>
  <c r="S11" i="80"/>
  <c r="T11" i="80"/>
  <c r="U11" i="80"/>
  <c r="V11" i="80"/>
  <c r="W11" i="80"/>
  <c r="X11" i="80"/>
  <c r="Y11" i="80"/>
  <c r="Z11" i="80"/>
  <c r="AA11" i="80"/>
  <c r="AB11" i="80"/>
  <c r="AC11" i="80"/>
  <c r="AD11" i="80"/>
  <c r="AE11" i="80"/>
  <c r="AF11" i="80"/>
  <c r="AG11" i="80"/>
  <c r="AH11" i="80"/>
  <c r="AI11" i="80"/>
  <c r="AJ11" i="80"/>
  <c r="AK11" i="80"/>
  <c r="AL11" i="80"/>
  <c r="AM11" i="80"/>
  <c r="AN11" i="80"/>
  <c r="AO11" i="80"/>
  <c r="AP11" i="80"/>
  <c r="AQ26" i="80"/>
  <c r="AQ25" i="80"/>
  <c r="AQ22" i="80"/>
  <c r="E21" i="80"/>
  <c r="E27" i="80" s="1"/>
  <c r="E28" i="80" s="1"/>
  <c r="AP20" i="80"/>
  <c r="AO20" i="80"/>
  <c r="AN20" i="80"/>
  <c r="AM20" i="80"/>
  <c r="AL20" i="80"/>
  <c r="AK20" i="80"/>
  <c r="AJ20" i="80"/>
  <c r="AI20" i="80"/>
  <c r="AH20" i="80"/>
  <c r="AG20" i="80"/>
  <c r="AF20" i="80"/>
  <c r="AE20" i="80"/>
  <c r="AD20" i="80"/>
  <c r="AC20" i="80"/>
  <c r="AB20" i="80"/>
  <c r="AA20" i="80"/>
  <c r="Z20" i="80"/>
  <c r="Y20" i="80"/>
  <c r="X20" i="80"/>
  <c r="W20" i="80"/>
  <c r="V20" i="80"/>
  <c r="U20" i="80"/>
  <c r="T20" i="80"/>
  <c r="S20" i="80"/>
  <c r="R20" i="80"/>
  <c r="Q20" i="80"/>
  <c r="P20" i="80"/>
  <c r="O20" i="80"/>
  <c r="N20" i="80"/>
  <c r="M20" i="80"/>
  <c r="L20" i="80"/>
  <c r="K20" i="80"/>
  <c r="J20" i="80"/>
  <c r="I20" i="80"/>
  <c r="H20" i="80"/>
  <c r="G20" i="80"/>
  <c r="F20" i="80"/>
  <c r="AP19" i="80"/>
  <c r="AO19" i="80"/>
  <c r="AN19" i="80"/>
  <c r="AM19" i="80"/>
  <c r="AL19" i="80"/>
  <c r="AK19" i="80"/>
  <c r="AJ19" i="80"/>
  <c r="AI19" i="80"/>
  <c r="AH19" i="80"/>
  <c r="AG19" i="80"/>
  <c r="AF19" i="80"/>
  <c r="AE19" i="80"/>
  <c r="AD19" i="80"/>
  <c r="AC19" i="80"/>
  <c r="AB19" i="80"/>
  <c r="AA19" i="80"/>
  <c r="Z19" i="80"/>
  <c r="Y19" i="80"/>
  <c r="X19" i="80"/>
  <c r="W19" i="80"/>
  <c r="V19" i="80"/>
  <c r="U19" i="80"/>
  <c r="T19" i="80"/>
  <c r="S19" i="80"/>
  <c r="R19" i="80"/>
  <c r="Q19" i="80"/>
  <c r="P19" i="80"/>
  <c r="O19" i="80"/>
  <c r="N19" i="80"/>
  <c r="M19" i="80"/>
  <c r="L19" i="80"/>
  <c r="K19" i="80"/>
  <c r="J19" i="80"/>
  <c r="I19" i="80"/>
  <c r="H19" i="80"/>
  <c r="G19" i="80"/>
  <c r="F19" i="80"/>
  <c r="AQ17" i="80"/>
  <c r="AQ16" i="80"/>
  <c r="AQ15" i="80"/>
  <c r="AQ14" i="80"/>
  <c r="AP10" i="80"/>
  <c r="AO10" i="80"/>
  <c r="AN10" i="80"/>
  <c r="AM10" i="80"/>
  <c r="AL10" i="80"/>
  <c r="AK10" i="80"/>
  <c r="AJ10" i="80"/>
  <c r="AI10" i="80"/>
  <c r="AH10" i="80"/>
  <c r="AG10" i="80"/>
  <c r="AF10" i="80"/>
  <c r="AE10" i="80"/>
  <c r="AD10" i="80"/>
  <c r="AC10" i="80"/>
  <c r="AB10" i="80"/>
  <c r="AA10" i="80"/>
  <c r="Z10" i="80"/>
  <c r="Y10" i="80"/>
  <c r="X10" i="80"/>
  <c r="W10" i="80"/>
  <c r="V10" i="80"/>
  <c r="U10" i="80"/>
  <c r="T10" i="80"/>
  <c r="S10" i="80"/>
  <c r="R10" i="80"/>
  <c r="Q10" i="80"/>
  <c r="P10" i="80"/>
  <c r="O10" i="80"/>
  <c r="N10" i="80"/>
  <c r="M10" i="80"/>
  <c r="L10" i="80"/>
  <c r="K10" i="80"/>
  <c r="J10" i="80"/>
  <c r="I10" i="80"/>
  <c r="H10" i="80"/>
  <c r="G10" i="80"/>
  <c r="F10" i="80"/>
  <c r="C5" i="80"/>
  <c r="E9" i="80" s="1"/>
  <c r="C4" i="80"/>
  <c r="C3" i="80"/>
  <c r="C2" i="80"/>
  <c r="H13" i="79"/>
  <c r="I13" i="79"/>
  <c r="J13" i="79"/>
  <c r="K13" i="79"/>
  <c r="L13" i="79"/>
  <c r="M13" i="79"/>
  <c r="N13" i="79"/>
  <c r="O13" i="79"/>
  <c r="P13" i="79"/>
  <c r="Q13" i="79"/>
  <c r="R13" i="79"/>
  <c r="S13" i="79"/>
  <c r="T13" i="79"/>
  <c r="U13" i="79"/>
  <c r="V13" i="79"/>
  <c r="W13" i="79"/>
  <c r="X13" i="79"/>
  <c r="Y13" i="79"/>
  <c r="Z13" i="79"/>
  <c r="AA13" i="79"/>
  <c r="AB13" i="79"/>
  <c r="AC13" i="79"/>
  <c r="AD13" i="79"/>
  <c r="AE13" i="79"/>
  <c r="AF13" i="79"/>
  <c r="AG13" i="79"/>
  <c r="AH13" i="79"/>
  <c r="AI13" i="79"/>
  <c r="AJ13" i="79"/>
  <c r="AK13" i="79"/>
  <c r="AL13" i="79"/>
  <c r="AM13" i="79"/>
  <c r="AN13" i="79"/>
  <c r="AO13" i="79"/>
  <c r="AP13" i="79"/>
  <c r="H12" i="79"/>
  <c r="I12" i="79"/>
  <c r="J12" i="79"/>
  <c r="K12" i="79"/>
  <c r="L12" i="79"/>
  <c r="M12" i="79"/>
  <c r="N12" i="79"/>
  <c r="O12" i="79"/>
  <c r="P12" i="79"/>
  <c r="Q12" i="79"/>
  <c r="R12" i="79"/>
  <c r="S12" i="79"/>
  <c r="T12" i="79"/>
  <c r="U12" i="79"/>
  <c r="V12" i="79"/>
  <c r="W12" i="79"/>
  <c r="X12" i="79"/>
  <c r="Y12" i="79"/>
  <c r="Z12" i="79"/>
  <c r="AA12" i="79"/>
  <c r="AB12" i="79"/>
  <c r="AC12" i="79"/>
  <c r="AD12" i="79"/>
  <c r="AE12" i="79"/>
  <c r="AF12" i="79"/>
  <c r="AG12" i="79"/>
  <c r="AH12" i="79"/>
  <c r="AI12" i="79"/>
  <c r="AJ12" i="79"/>
  <c r="AK12" i="79"/>
  <c r="AL12" i="79"/>
  <c r="AM12" i="79"/>
  <c r="AN12" i="79"/>
  <c r="AO12" i="79"/>
  <c r="AP12" i="79"/>
  <c r="I11" i="79"/>
  <c r="J11" i="79"/>
  <c r="K11" i="79"/>
  <c r="L11" i="79"/>
  <c r="M11" i="79"/>
  <c r="N11" i="79"/>
  <c r="O11" i="79"/>
  <c r="P11" i="79"/>
  <c r="Q11" i="79"/>
  <c r="R11" i="79"/>
  <c r="S11" i="79"/>
  <c r="T11" i="79"/>
  <c r="U11" i="79"/>
  <c r="V11" i="79"/>
  <c r="W11" i="79"/>
  <c r="X11" i="79"/>
  <c r="Y11" i="79"/>
  <c r="Z11" i="79"/>
  <c r="AA11" i="79"/>
  <c r="AB11" i="79"/>
  <c r="AC11" i="79"/>
  <c r="AD11" i="79"/>
  <c r="AE11" i="79"/>
  <c r="AF11" i="79"/>
  <c r="AG11" i="79"/>
  <c r="AH11" i="79"/>
  <c r="AI11" i="79"/>
  <c r="AJ11" i="79"/>
  <c r="AK11" i="79"/>
  <c r="AL11" i="79"/>
  <c r="AM11" i="79"/>
  <c r="AN11" i="79"/>
  <c r="AO11" i="79"/>
  <c r="AP11" i="79"/>
  <c r="AQ26" i="79"/>
  <c r="AQ25" i="79"/>
  <c r="AQ22" i="79"/>
  <c r="E21" i="79"/>
  <c r="E27" i="79" s="1"/>
  <c r="E28" i="79" s="1"/>
  <c r="AP20" i="79"/>
  <c r="AO20" i="79"/>
  <c r="AN20" i="79"/>
  <c r="AM20" i="79"/>
  <c r="AL20" i="79"/>
  <c r="AK20" i="79"/>
  <c r="AJ20" i="79"/>
  <c r="AI20" i="79"/>
  <c r="AH20" i="79"/>
  <c r="AG20" i="79"/>
  <c r="AF20" i="79"/>
  <c r="AE20" i="79"/>
  <c r="AD20" i="79"/>
  <c r="AC20" i="79"/>
  <c r="AB20" i="79"/>
  <c r="AA20" i="79"/>
  <c r="Z20" i="79"/>
  <c r="Y20" i="79"/>
  <c r="X20" i="79"/>
  <c r="W20" i="79"/>
  <c r="V20" i="79"/>
  <c r="U20" i="79"/>
  <c r="T20" i="79"/>
  <c r="S20" i="79"/>
  <c r="R20" i="79"/>
  <c r="Q20" i="79"/>
  <c r="P20" i="79"/>
  <c r="O20" i="79"/>
  <c r="N20" i="79"/>
  <c r="M20" i="79"/>
  <c r="L20" i="79"/>
  <c r="K20" i="79"/>
  <c r="J20" i="79"/>
  <c r="I20" i="79"/>
  <c r="H20" i="79"/>
  <c r="G20" i="79"/>
  <c r="F20" i="79"/>
  <c r="AP19" i="79"/>
  <c r="AO19" i="79"/>
  <c r="AN19" i="79"/>
  <c r="AM19" i="79"/>
  <c r="AL19" i="79"/>
  <c r="AK19" i="79"/>
  <c r="AJ19" i="79"/>
  <c r="AI19" i="79"/>
  <c r="AH19" i="79"/>
  <c r="AG19" i="79"/>
  <c r="AF19" i="79"/>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AQ17" i="79"/>
  <c r="AQ16" i="79"/>
  <c r="AQ15" i="79"/>
  <c r="AQ14" i="79"/>
  <c r="AP10" i="79"/>
  <c r="AO10" i="79"/>
  <c r="AN10" i="79"/>
  <c r="AM10" i="79"/>
  <c r="AL10" i="79"/>
  <c r="AK10" i="79"/>
  <c r="AJ10" i="79"/>
  <c r="AI10" i="79"/>
  <c r="AH10" i="79"/>
  <c r="AG10" i="79"/>
  <c r="AF10" i="79"/>
  <c r="AE10" i="79"/>
  <c r="AD10" i="79"/>
  <c r="AC10" i="79"/>
  <c r="AB10" i="79"/>
  <c r="AA10" i="79"/>
  <c r="Z10" i="79"/>
  <c r="Y10" i="79"/>
  <c r="X10" i="79"/>
  <c r="W10" i="79"/>
  <c r="V10" i="79"/>
  <c r="U10" i="79"/>
  <c r="T10" i="79"/>
  <c r="S10" i="79"/>
  <c r="R10" i="79"/>
  <c r="Q10" i="79"/>
  <c r="P10" i="79"/>
  <c r="O10" i="79"/>
  <c r="N10" i="79"/>
  <c r="M10" i="79"/>
  <c r="L10" i="79"/>
  <c r="K10" i="79"/>
  <c r="J10" i="79"/>
  <c r="I10" i="79"/>
  <c r="H10" i="79"/>
  <c r="G10" i="79"/>
  <c r="F10" i="79"/>
  <c r="C5" i="79"/>
  <c r="E9" i="79" s="1"/>
  <c r="C4" i="79"/>
  <c r="C3" i="79"/>
  <c r="C2" i="79"/>
  <c r="G22" i="78"/>
  <c r="H22" i="78"/>
  <c r="I22" i="78"/>
  <c r="J22" i="78"/>
  <c r="K22" i="78"/>
  <c r="L22" i="78"/>
  <c r="M22" i="78"/>
  <c r="N22" i="78"/>
  <c r="O22" i="78"/>
  <c r="P22" i="78"/>
  <c r="Q22" i="78"/>
  <c r="R22" i="78"/>
  <c r="S22" i="78"/>
  <c r="T22" i="78"/>
  <c r="U22" i="78"/>
  <c r="V22" i="78"/>
  <c r="W22" i="78"/>
  <c r="X22" i="78"/>
  <c r="Y22" i="78"/>
  <c r="Z22" i="78"/>
  <c r="AA22" i="78"/>
  <c r="AB22" i="78"/>
  <c r="AC22" i="78"/>
  <c r="AD22" i="78"/>
  <c r="AE22" i="78"/>
  <c r="AF22" i="78"/>
  <c r="AG22" i="78"/>
  <c r="AH22" i="78"/>
  <c r="AI22" i="78"/>
  <c r="AJ22" i="78"/>
  <c r="AK22" i="78"/>
  <c r="AL22" i="78"/>
  <c r="AM22" i="78"/>
  <c r="AN22" i="78"/>
  <c r="AO22" i="78"/>
  <c r="AP22" i="78"/>
  <c r="F22" i="78"/>
  <c r="AQ26" i="78"/>
  <c r="H17" i="78"/>
  <c r="I17" i="78"/>
  <c r="J17" i="78"/>
  <c r="K17" i="78"/>
  <c r="L17" i="78"/>
  <c r="M17" i="78"/>
  <c r="N17" i="78"/>
  <c r="O17" i="78"/>
  <c r="P17" i="78"/>
  <c r="Q17" i="78"/>
  <c r="R17" i="78"/>
  <c r="S17" i="78"/>
  <c r="T17" i="78"/>
  <c r="U17" i="78"/>
  <c r="V17" i="78"/>
  <c r="W17" i="78"/>
  <c r="X17" i="78"/>
  <c r="Y17" i="78"/>
  <c r="Z17" i="78"/>
  <c r="AA17" i="78"/>
  <c r="AB17" i="78"/>
  <c r="AC17" i="78"/>
  <c r="AD17" i="78"/>
  <c r="AE17" i="78"/>
  <c r="AF17" i="78"/>
  <c r="AG17" i="78"/>
  <c r="AH17" i="78"/>
  <c r="AI17" i="78"/>
  <c r="AJ17" i="78"/>
  <c r="AK17" i="78"/>
  <c r="AL17" i="78"/>
  <c r="AM17" i="78"/>
  <c r="AN17" i="78"/>
  <c r="AO17" i="78"/>
  <c r="AP17" i="78"/>
  <c r="H16" i="78"/>
  <c r="I16" i="78"/>
  <c r="J16" i="78"/>
  <c r="K16" i="78"/>
  <c r="L16" i="78"/>
  <c r="M16" i="78"/>
  <c r="N16" i="78"/>
  <c r="O16" i="78"/>
  <c r="P16" i="78"/>
  <c r="Q16" i="78"/>
  <c r="R16" i="78"/>
  <c r="S16" i="78"/>
  <c r="T16" i="78"/>
  <c r="U16" i="78"/>
  <c r="V16" i="78"/>
  <c r="W16" i="78"/>
  <c r="X16" i="78"/>
  <c r="Y16" i="78"/>
  <c r="Z16" i="78"/>
  <c r="AA16" i="78"/>
  <c r="AB16" i="78"/>
  <c r="AC16" i="78"/>
  <c r="AD16" i="78"/>
  <c r="AE16" i="78"/>
  <c r="AF16" i="78"/>
  <c r="AG16" i="78"/>
  <c r="AH16" i="78"/>
  <c r="AI16" i="78"/>
  <c r="AJ16" i="78"/>
  <c r="AK16" i="78"/>
  <c r="AL16" i="78"/>
  <c r="AM16" i="78"/>
  <c r="AN16" i="78"/>
  <c r="AO16" i="78"/>
  <c r="AP16" i="78"/>
  <c r="H15" i="78"/>
  <c r="I15" i="78"/>
  <c r="J15" i="78"/>
  <c r="K15" i="78"/>
  <c r="L15" i="78"/>
  <c r="M15" i="78"/>
  <c r="N15" i="78"/>
  <c r="O15" i="78"/>
  <c r="P15" i="78"/>
  <c r="Q15" i="78"/>
  <c r="R15" i="78"/>
  <c r="S15" i="78"/>
  <c r="T15" i="78"/>
  <c r="U15" i="78"/>
  <c r="V15" i="78"/>
  <c r="W15" i="78"/>
  <c r="X15" i="78"/>
  <c r="Y15" i="78"/>
  <c r="Z15" i="78"/>
  <c r="AA15" i="78"/>
  <c r="AB15" i="78"/>
  <c r="AC15" i="78"/>
  <c r="AD15" i="78"/>
  <c r="AE15" i="78"/>
  <c r="AF15" i="78"/>
  <c r="AG15" i="78"/>
  <c r="AH15" i="78"/>
  <c r="AI15" i="78"/>
  <c r="AJ15" i="78"/>
  <c r="AK15" i="78"/>
  <c r="AL15" i="78"/>
  <c r="AM15" i="78"/>
  <c r="AN15" i="78"/>
  <c r="AO15" i="78"/>
  <c r="AP15" i="78"/>
  <c r="H14" i="78"/>
  <c r="I14" i="78"/>
  <c r="J14" i="78"/>
  <c r="K14" i="78"/>
  <c r="L14" i="78"/>
  <c r="M14" i="78"/>
  <c r="N14" i="78"/>
  <c r="O14" i="78"/>
  <c r="P14" i="78"/>
  <c r="Q14" i="78"/>
  <c r="R14" i="78"/>
  <c r="S14" i="78"/>
  <c r="T14" i="78"/>
  <c r="U14" i="78"/>
  <c r="V14" i="78"/>
  <c r="W14" i="78"/>
  <c r="X14" i="78"/>
  <c r="Y14" i="78"/>
  <c r="Z14" i="78"/>
  <c r="AA14" i="78"/>
  <c r="AB14" i="78"/>
  <c r="AC14" i="78"/>
  <c r="AD14" i="78"/>
  <c r="AE14" i="78"/>
  <c r="AF14" i="78"/>
  <c r="AG14" i="78"/>
  <c r="AH14" i="78"/>
  <c r="AI14" i="78"/>
  <c r="AJ14" i="78"/>
  <c r="AK14" i="78"/>
  <c r="AL14" i="78"/>
  <c r="AM14" i="78"/>
  <c r="AN14" i="78"/>
  <c r="AO14" i="78"/>
  <c r="AP14" i="78"/>
  <c r="H13" i="78"/>
  <c r="I13" i="78"/>
  <c r="J13" i="78"/>
  <c r="K13" i="78"/>
  <c r="L13" i="78"/>
  <c r="M13" i="78"/>
  <c r="N13" i="78"/>
  <c r="O13" i="78"/>
  <c r="P13" i="78"/>
  <c r="Q13" i="78"/>
  <c r="R13" i="78"/>
  <c r="S13" i="78"/>
  <c r="T13" i="78"/>
  <c r="U13" i="78"/>
  <c r="V13" i="78"/>
  <c r="W13" i="78"/>
  <c r="X13" i="78"/>
  <c r="Y13" i="78"/>
  <c r="Z13" i="78"/>
  <c r="AA13" i="78"/>
  <c r="AB13" i="78"/>
  <c r="AC13" i="78"/>
  <c r="AD13" i="78"/>
  <c r="AE13" i="78"/>
  <c r="AF13" i="78"/>
  <c r="AG13" i="78"/>
  <c r="AH13" i="78"/>
  <c r="AI13" i="78"/>
  <c r="AJ13" i="78"/>
  <c r="AK13" i="78"/>
  <c r="AL13" i="78"/>
  <c r="AM13" i="78"/>
  <c r="AN13" i="78"/>
  <c r="AO13" i="78"/>
  <c r="AP13" i="78"/>
  <c r="H12" i="78"/>
  <c r="I12" i="78"/>
  <c r="J12" i="78"/>
  <c r="K12" i="78"/>
  <c r="L12" i="78"/>
  <c r="M12" i="78"/>
  <c r="N12" i="78"/>
  <c r="O12" i="78"/>
  <c r="P12" i="78"/>
  <c r="Q12" i="78"/>
  <c r="R12" i="78"/>
  <c r="S12" i="78"/>
  <c r="T12" i="78"/>
  <c r="U12" i="78"/>
  <c r="V12" i="78"/>
  <c r="W12" i="78"/>
  <c r="X12" i="78"/>
  <c r="Y12" i="78"/>
  <c r="Z12" i="78"/>
  <c r="AA12" i="78"/>
  <c r="AB12" i="78"/>
  <c r="AC12" i="78"/>
  <c r="AD12" i="78"/>
  <c r="AE12" i="78"/>
  <c r="AF12" i="78"/>
  <c r="AG12" i="78"/>
  <c r="AH12" i="78"/>
  <c r="AI12" i="78"/>
  <c r="AJ12" i="78"/>
  <c r="AK12" i="78"/>
  <c r="AL12" i="78"/>
  <c r="AM12" i="78"/>
  <c r="AN12" i="78"/>
  <c r="AO12" i="78"/>
  <c r="AP12" i="78"/>
  <c r="I11" i="78"/>
  <c r="J11" i="78"/>
  <c r="K11" i="78"/>
  <c r="L11" i="78"/>
  <c r="M11" i="78"/>
  <c r="N11" i="78"/>
  <c r="O11" i="78"/>
  <c r="P11" i="78"/>
  <c r="Q11" i="78"/>
  <c r="R11" i="78"/>
  <c r="S11" i="78"/>
  <c r="T11" i="78"/>
  <c r="U11" i="78"/>
  <c r="V11" i="78"/>
  <c r="W11" i="78"/>
  <c r="X11" i="78"/>
  <c r="Y11" i="78"/>
  <c r="Z11" i="78"/>
  <c r="AA11" i="78"/>
  <c r="AB11" i="78"/>
  <c r="AC11" i="78"/>
  <c r="AD11" i="78"/>
  <c r="AE11" i="78"/>
  <c r="AF11" i="78"/>
  <c r="AG11" i="78"/>
  <c r="AH11" i="78"/>
  <c r="AI11" i="78"/>
  <c r="AJ11" i="78"/>
  <c r="AK11" i="78"/>
  <c r="AL11" i="78"/>
  <c r="AM11" i="78"/>
  <c r="AN11" i="78"/>
  <c r="AO11" i="78"/>
  <c r="AP11" i="78"/>
  <c r="AQ25" i="78"/>
  <c r="E21" i="78"/>
  <c r="E27" i="78" s="1"/>
  <c r="E28" i="78" s="1"/>
  <c r="AP20" i="78"/>
  <c r="AO20" i="78"/>
  <c r="AN20" i="78"/>
  <c r="AM20" i="78"/>
  <c r="AL20" i="78"/>
  <c r="AK20" i="78"/>
  <c r="AJ20" i="78"/>
  <c r="AI20" i="78"/>
  <c r="AH20" i="78"/>
  <c r="AG20" i="78"/>
  <c r="AF20" i="78"/>
  <c r="AE20" i="78"/>
  <c r="AD20" i="78"/>
  <c r="AC20" i="78"/>
  <c r="AB20" i="78"/>
  <c r="AA20" i="78"/>
  <c r="Z20" i="78"/>
  <c r="Y20" i="78"/>
  <c r="X20" i="78"/>
  <c r="W20" i="78"/>
  <c r="V20" i="78"/>
  <c r="U20" i="78"/>
  <c r="T20" i="78"/>
  <c r="S20" i="78"/>
  <c r="R20" i="78"/>
  <c r="Q20" i="78"/>
  <c r="P20" i="78"/>
  <c r="O20" i="78"/>
  <c r="N20" i="78"/>
  <c r="M20" i="78"/>
  <c r="L20" i="78"/>
  <c r="K20" i="78"/>
  <c r="J20" i="78"/>
  <c r="I20" i="78"/>
  <c r="H20" i="78"/>
  <c r="G20" i="78"/>
  <c r="F20" i="78"/>
  <c r="AP19" i="78"/>
  <c r="AO19" i="78"/>
  <c r="AN19" i="78"/>
  <c r="AM19" i="78"/>
  <c r="AL19" i="78"/>
  <c r="AK19" i="78"/>
  <c r="AJ19" i="78"/>
  <c r="AI19" i="78"/>
  <c r="AH19" i="78"/>
  <c r="AG19" i="78"/>
  <c r="AF19"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AP10" i="78"/>
  <c r="AO10" i="78"/>
  <c r="AN10" i="78"/>
  <c r="AM10" i="78"/>
  <c r="AL10" i="78"/>
  <c r="AK10" i="78"/>
  <c r="AJ10" i="78"/>
  <c r="AI10" i="78"/>
  <c r="AH10" i="78"/>
  <c r="AG10" i="78"/>
  <c r="AF10" i="78"/>
  <c r="AE10" i="78"/>
  <c r="AD10" i="78"/>
  <c r="AC10" i="78"/>
  <c r="AB10" i="78"/>
  <c r="AA10" i="78"/>
  <c r="Z10" i="78"/>
  <c r="Y10" i="78"/>
  <c r="X10" i="78"/>
  <c r="W10" i="78"/>
  <c r="V10" i="78"/>
  <c r="U10" i="78"/>
  <c r="T10" i="78"/>
  <c r="S10" i="78"/>
  <c r="R10" i="78"/>
  <c r="Q10" i="78"/>
  <c r="P10" i="78"/>
  <c r="O10" i="78"/>
  <c r="N10" i="78"/>
  <c r="M10" i="78"/>
  <c r="L10" i="78"/>
  <c r="K10" i="78"/>
  <c r="J10" i="78"/>
  <c r="I10" i="78"/>
  <c r="H10" i="78"/>
  <c r="G10" i="78"/>
  <c r="F10" i="78"/>
  <c r="C5" i="78"/>
  <c r="E9" i="78" s="1"/>
  <c r="C4" i="78"/>
  <c r="C3" i="78"/>
  <c r="C2" i="78"/>
  <c r="G23" i="77"/>
  <c r="H23" i="77"/>
  <c r="I23" i="77"/>
  <c r="J23" i="77"/>
  <c r="K23" i="77"/>
  <c r="L23" i="77"/>
  <c r="M23" i="77"/>
  <c r="N23" i="77"/>
  <c r="O23" i="77"/>
  <c r="P23" i="77"/>
  <c r="Q23" i="77"/>
  <c r="R23" i="77"/>
  <c r="S23" i="77"/>
  <c r="T23" i="77"/>
  <c r="U23" i="77"/>
  <c r="V23" i="77"/>
  <c r="W23" i="77"/>
  <c r="X23" i="77"/>
  <c r="Y23" i="77"/>
  <c r="Z23" i="77"/>
  <c r="AA23" i="77"/>
  <c r="AB23" i="77"/>
  <c r="AC23" i="77"/>
  <c r="AD23" i="77"/>
  <c r="AE23" i="77"/>
  <c r="AF23" i="77"/>
  <c r="AG23" i="77"/>
  <c r="AH23" i="77"/>
  <c r="AI23" i="77"/>
  <c r="AJ23" i="77"/>
  <c r="AK23" i="77"/>
  <c r="AL23" i="77"/>
  <c r="AM23" i="77"/>
  <c r="AN23" i="77"/>
  <c r="AO23" i="77"/>
  <c r="AP23" i="77"/>
  <c r="F23" i="77"/>
  <c r="G22" i="77"/>
  <c r="H22" i="77"/>
  <c r="I22" i="77"/>
  <c r="J22" i="77"/>
  <c r="K22" i="77"/>
  <c r="L22" i="77"/>
  <c r="M22" i="77"/>
  <c r="N22" i="77"/>
  <c r="O22" i="77"/>
  <c r="P22" i="77"/>
  <c r="Q22" i="77"/>
  <c r="R22" i="77"/>
  <c r="S22" i="77"/>
  <c r="T22" i="77"/>
  <c r="U22" i="77"/>
  <c r="V22" i="77"/>
  <c r="W22" i="77"/>
  <c r="X22" i="77"/>
  <c r="Y22" i="77"/>
  <c r="Z22" i="77"/>
  <c r="AA22" i="77"/>
  <c r="AB22" i="77"/>
  <c r="AC22" i="77"/>
  <c r="AD22" i="77"/>
  <c r="AE22" i="77"/>
  <c r="AF22" i="77"/>
  <c r="AG22" i="77"/>
  <c r="AH22" i="77"/>
  <c r="AI22" i="77"/>
  <c r="AJ22" i="77"/>
  <c r="AK22" i="77"/>
  <c r="AL22" i="77"/>
  <c r="AM22" i="77"/>
  <c r="AN22" i="77"/>
  <c r="AO22" i="77"/>
  <c r="AP22" i="77"/>
  <c r="F22" i="77"/>
  <c r="H15" i="77"/>
  <c r="I15" i="77"/>
  <c r="J15" i="77"/>
  <c r="K15" i="77"/>
  <c r="L15" i="77"/>
  <c r="M15" i="77"/>
  <c r="N15" i="77"/>
  <c r="O15" i="77"/>
  <c r="P15" i="77"/>
  <c r="Q15" i="77"/>
  <c r="R15" i="77"/>
  <c r="S15" i="77"/>
  <c r="T15" i="77"/>
  <c r="U15" i="77"/>
  <c r="V15" i="77"/>
  <c r="W15" i="77"/>
  <c r="X15" i="77"/>
  <c r="Y15" i="77"/>
  <c r="Z15" i="77"/>
  <c r="AA15" i="77"/>
  <c r="AB15" i="77"/>
  <c r="AC15" i="77"/>
  <c r="AD15" i="77"/>
  <c r="AE15" i="77"/>
  <c r="AF15" i="77"/>
  <c r="AG15" i="77"/>
  <c r="AH15" i="77"/>
  <c r="AI15" i="77"/>
  <c r="AJ15" i="77"/>
  <c r="AK15" i="77"/>
  <c r="AL15" i="77"/>
  <c r="AM15" i="77"/>
  <c r="AN15" i="77"/>
  <c r="AO15" i="77"/>
  <c r="AP15" i="77"/>
  <c r="H14" i="77"/>
  <c r="I14" i="77"/>
  <c r="J14" i="77"/>
  <c r="K14" i="77"/>
  <c r="L14" i="77"/>
  <c r="M14" i="77"/>
  <c r="N14" i="77"/>
  <c r="O14" i="77"/>
  <c r="P14" i="77"/>
  <c r="Q14" i="77"/>
  <c r="R14" i="77"/>
  <c r="S14" i="77"/>
  <c r="T14" i="77"/>
  <c r="U14" i="77"/>
  <c r="V14" i="77"/>
  <c r="W14" i="77"/>
  <c r="X14" i="77"/>
  <c r="Y14" i="77"/>
  <c r="Z14" i="77"/>
  <c r="AA14" i="77"/>
  <c r="AB14" i="77"/>
  <c r="AC14" i="77"/>
  <c r="AD14" i="77"/>
  <c r="AE14" i="77"/>
  <c r="AF14" i="77"/>
  <c r="AG14" i="77"/>
  <c r="AH14" i="77"/>
  <c r="AI14" i="77"/>
  <c r="AJ14" i="77"/>
  <c r="AK14" i="77"/>
  <c r="AL14" i="77"/>
  <c r="AM14" i="77"/>
  <c r="AN14" i="77"/>
  <c r="AO14" i="77"/>
  <c r="AP14" i="77"/>
  <c r="H13" i="77"/>
  <c r="I13" i="77"/>
  <c r="J13" i="77"/>
  <c r="K13" i="77"/>
  <c r="L13" i="77"/>
  <c r="M13" i="77"/>
  <c r="N13" i="77"/>
  <c r="O13" i="77"/>
  <c r="P13" i="77"/>
  <c r="Q13" i="77"/>
  <c r="R13" i="77"/>
  <c r="S13" i="77"/>
  <c r="T13" i="77"/>
  <c r="U13" i="77"/>
  <c r="V13" i="77"/>
  <c r="W13" i="77"/>
  <c r="X13" i="77"/>
  <c r="Y13" i="77"/>
  <c r="Z13" i="77"/>
  <c r="AA13" i="77"/>
  <c r="AB13" i="77"/>
  <c r="AC13" i="77"/>
  <c r="AD13" i="77"/>
  <c r="AE13" i="77"/>
  <c r="AF13" i="77"/>
  <c r="AG13" i="77"/>
  <c r="AH13" i="77"/>
  <c r="AI13" i="77"/>
  <c r="AJ13" i="77"/>
  <c r="AK13" i="77"/>
  <c r="AL13" i="77"/>
  <c r="AM13" i="77"/>
  <c r="AN13" i="77"/>
  <c r="AO13" i="77"/>
  <c r="AP13" i="77"/>
  <c r="H12" i="77"/>
  <c r="I12" i="77"/>
  <c r="J12" i="77"/>
  <c r="K12" i="77"/>
  <c r="L12" i="77"/>
  <c r="M12" i="77"/>
  <c r="N12" i="77"/>
  <c r="O12" i="77"/>
  <c r="P12" i="77"/>
  <c r="Q12" i="77"/>
  <c r="R12" i="77"/>
  <c r="S12" i="77"/>
  <c r="T12" i="77"/>
  <c r="U12" i="77"/>
  <c r="V12" i="77"/>
  <c r="W12" i="77"/>
  <c r="X12" i="77"/>
  <c r="Y12" i="77"/>
  <c r="Z12" i="77"/>
  <c r="AA12" i="77"/>
  <c r="AB12" i="77"/>
  <c r="AC12" i="77"/>
  <c r="AD12" i="77"/>
  <c r="AE12" i="77"/>
  <c r="AF12" i="77"/>
  <c r="AG12" i="77"/>
  <c r="AH12" i="77"/>
  <c r="AI12" i="77"/>
  <c r="AJ12" i="77"/>
  <c r="AK12" i="77"/>
  <c r="AL12" i="77"/>
  <c r="AM12" i="77"/>
  <c r="AN12" i="77"/>
  <c r="AO12" i="77"/>
  <c r="AP12" i="77"/>
  <c r="H11" i="77"/>
  <c r="I11" i="77"/>
  <c r="J11" i="77"/>
  <c r="K11" i="77"/>
  <c r="L11" i="77"/>
  <c r="M11" i="77"/>
  <c r="N11" i="77"/>
  <c r="O11" i="77"/>
  <c r="P11" i="77"/>
  <c r="Q11" i="77"/>
  <c r="R11" i="77"/>
  <c r="S11" i="77"/>
  <c r="T11" i="77"/>
  <c r="U11" i="77"/>
  <c r="V11" i="77"/>
  <c r="W11" i="77"/>
  <c r="X11" i="77"/>
  <c r="Y11" i="77"/>
  <c r="Z11" i="77"/>
  <c r="AA11" i="77"/>
  <c r="AB11" i="77"/>
  <c r="AC11" i="77"/>
  <c r="AD11" i="77"/>
  <c r="AE11" i="77"/>
  <c r="AF11" i="77"/>
  <c r="AG11" i="77"/>
  <c r="AH11" i="77"/>
  <c r="AI11" i="77"/>
  <c r="AJ11" i="77"/>
  <c r="AK11" i="77"/>
  <c r="AL11" i="77"/>
  <c r="AM11" i="77"/>
  <c r="AN11" i="77"/>
  <c r="AO11" i="77"/>
  <c r="AP11" i="77"/>
  <c r="C2" i="69"/>
  <c r="AQ26" i="77"/>
  <c r="AQ25" i="77"/>
  <c r="AQ24" i="77"/>
  <c r="E21" i="77"/>
  <c r="E27" i="77" s="1"/>
  <c r="E28" i="77" s="1"/>
  <c r="AP20" i="77"/>
  <c r="AO20" i="77"/>
  <c r="AN20" i="77"/>
  <c r="AM20" i="77"/>
  <c r="AL20" i="77"/>
  <c r="AK20" i="77"/>
  <c r="AJ20" i="77"/>
  <c r="AI20" i="77"/>
  <c r="AH20" i="77"/>
  <c r="AG20" i="77"/>
  <c r="AF20" i="77"/>
  <c r="AE20" i="77"/>
  <c r="AD20" i="77"/>
  <c r="AC20" i="77"/>
  <c r="AB20" i="77"/>
  <c r="AA20" i="77"/>
  <c r="Z20" i="77"/>
  <c r="Y20" i="77"/>
  <c r="X20" i="77"/>
  <c r="W20" i="77"/>
  <c r="V20" i="77"/>
  <c r="U20" i="77"/>
  <c r="T20" i="77"/>
  <c r="S20" i="77"/>
  <c r="R20" i="77"/>
  <c r="Q20" i="77"/>
  <c r="P20" i="77"/>
  <c r="O20" i="77"/>
  <c r="N20" i="77"/>
  <c r="M20" i="77"/>
  <c r="L20" i="77"/>
  <c r="K20" i="77"/>
  <c r="J20" i="77"/>
  <c r="I20" i="77"/>
  <c r="H20" i="77"/>
  <c r="G20" i="77"/>
  <c r="F20" i="77"/>
  <c r="AP19" i="77"/>
  <c r="AO19" i="77"/>
  <c r="AN19" i="77"/>
  <c r="AM19" i="77"/>
  <c r="AL19" i="77"/>
  <c r="AK19" i="77"/>
  <c r="AJ19" i="77"/>
  <c r="AI19" i="77"/>
  <c r="AH19" i="77"/>
  <c r="AG19" i="77"/>
  <c r="AF19" i="77"/>
  <c r="AE19" i="77"/>
  <c r="AD19" i="77"/>
  <c r="AC19" i="77"/>
  <c r="AB19" i="77"/>
  <c r="AA19" i="77"/>
  <c r="Z19" i="77"/>
  <c r="Y19" i="77"/>
  <c r="X19" i="77"/>
  <c r="W19" i="77"/>
  <c r="V19" i="77"/>
  <c r="U19" i="77"/>
  <c r="T19" i="77"/>
  <c r="S19" i="77"/>
  <c r="R19" i="77"/>
  <c r="Q19" i="77"/>
  <c r="P19" i="77"/>
  <c r="O19" i="77"/>
  <c r="N19" i="77"/>
  <c r="M19" i="77"/>
  <c r="L19" i="77"/>
  <c r="K19" i="77"/>
  <c r="J19" i="77"/>
  <c r="I19" i="77"/>
  <c r="H19" i="77"/>
  <c r="G19" i="77"/>
  <c r="F19" i="77"/>
  <c r="AQ17" i="77"/>
  <c r="AQ16" i="77"/>
  <c r="AP10" i="77"/>
  <c r="AO10" i="77"/>
  <c r="AN10" i="77"/>
  <c r="AM10" i="77"/>
  <c r="AL10" i="77"/>
  <c r="AK10" i="77"/>
  <c r="AJ10" i="77"/>
  <c r="AI10" i="77"/>
  <c r="AH10" i="77"/>
  <c r="AG10" i="77"/>
  <c r="AF10" i="77"/>
  <c r="AE10" i="77"/>
  <c r="AD10" i="77"/>
  <c r="AC10" i="77"/>
  <c r="AB10" i="77"/>
  <c r="AA10" i="77"/>
  <c r="Z10" i="77"/>
  <c r="Y10" i="77"/>
  <c r="X10" i="77"/>
  <c r="W10" i="77"/>
  <c r="V10" i="77"/>
  <c r="U10" i="77"/>
  <c r="T10" i="77"/>
  <c r="S10" i="77"/>
  <c r="R10" i="77"/>
  <c r="Q10" i="77"/>
  <c r="P10" i="77"/>
  <c r="O10" i="77"/>
  <c r="N10" i="77"/>
  <c r="M10" i="77"/>
  <c r="L10" i="77"/>
  <c r="K10" i="77"/>
  <c r="J10" i="77"/>
  <c r="I10" i="77"/>
  <c r="H10" i="77"/>
  <c r="G10" i="77"/>
  <c r="F10" i="77"/>
  <c r="C5" i="77"/>
  <c r="E9" i="77" s="1"/>
  <c r="C4" i="77"/>
  <c r="C3" i="77"/>
  <c r="C2" i="77"/>
  <c r="G23" i="76"/>
  <c r="H23" i="76"/>
  <c r="I23" i="76"/>
  <c r="J23" i="76"/>
  <c r="K23" i="76"/>
  <c r="L23" i="76"/>
  <c r="M23" i="76"/>
  <c r="N23" i="76"/>
  <c r="O23" i="76"/>
  <c r="P23" i="76"/>
  <c r="Q23" i="76"/>
  <c r="R23" i="76"/>
  <c r="S23" i="76"/>
  <c r="T23" i="76"/>
  <c r="U23" i="76"/>
  <c r="V23" i="76"/>
  <c r="W23" i="76"/>
  <c r="X23" i="76"/>
  <c r="Y23" i="76"/>
  <c r="Z23" i="76"/>
  <c r="AA23" i="76"/>
  <c r="AB23" i="76"/>
  <c r="AC23" i="76"/>
  <c r="AD23" i="76"/>
  <c r="AE23" i="76"/>
  <c r="AF23" i="76"/>
  <c r="AG23" i="76"/>
  <c r="AH23" i="76"/>
  <c r="AI23" i="76"/>
  <c r="AJ23" i="76"/>
  <c r="AK23" i="76"/>
  <c r="AL23" i="76"/>
  <c r="AM23" i="76"/>
  <c r="AN23" i="76"/>
  <c r="AO23" i="76"/>
  <c r="AP23" i="76"/>
  <c r="F23" i="76"/>
  <c r="G22" i="76"/>
  <c r="H22" i="76"/>
  <c r="I22" i="76"/>
  <c r="J22" i="76"/>
  <c r="K22" i="76"/>
  <c r="L22" i="76"/>
  <c r="M22" i="76"/>
  <c r="N22" i="76"/>
  <c r="O22" i="76"/>
  <c r="P22" i="76"/>
  <c r="Q22" i="76"/>
  <c r="R22" i="76"/>
  <c r="S22" i="76"/>
  <c r="T22" i="76"/>
  <c r="U22" i="76"/>
  <c r="V22" i="76"/>
  <c r="W22" i="76"/>
  <c r="X22" i="76"/>
  <c r="Y22" i="76"/>
  <c r="Z22" i="76"/>
  <c r="AA22" i="76"/>
  <c r="AB22" i="76"/>
  <c r="AC22" i="76"/>
  <c r="AD22" i="76"/>
  <c r="AE22" i="76"/>
  <c r="AF22" i="76"/>
  <c r="AG22" i="76"/>
  <c r="AH22" i="76"/>
  <c r="AI22" i="76"/>
  <c r="AJ22" i="76"/>
  <c r="AK22" i="76"/>
  <c r="AL22" i="76"/>
  <c r="AM22" i="76"/>
  <c r="AN22" i="76"/>
  <c r="AO22" i="76"/>
  <c r="AP22" i="76"/>
  <c r="F22" i="76"/>
  <c r="H15" i="76"/>
  <c r="I15" i="76"/>
  <c r="J15" i="76"/>
  <c r="K15" i="76"/>
  <c r="L15" i="76"/>
  <c r="M15" i="76"/>
  <c r="N15" i="76"/>
  <c r="O15" i="76"/>
  <c r="P15" i="76"/>
  <c r="Q15" i="76"/>
  <c r="R15" i="76"/>
  <c r="S15" i="76"/>
  <c r="T15" i="76"/>
  <c r="U15" i="76"/>
  <c r="V15" i="76"/>
  <c r="W15" i="76"/>
  <c r="X15" i="76"/>
  <c r="Y15" i="76"/>
  <c r="Z15" i="76"/>
  <c r="AA15" i="76"/>
  <c r="AB15" i="76"/>
  <c r="AC15" i="76"/>
  <c r="AD15" i="76"/>
  <c r="AE15" i="76"/>
  <c r="AF15" i="76"/>
  <c r="AG15" i="76"/>
  <c r="AH15" i="76"/>
  <c r="AI15" i="76"/>
  <c r="AJ15" i="76"/>
  <c r="AK15" i="76"/>
  <c r="AL15" i="76"/>
  <c r="AM15" i="76"/>
  <c r="AN15" i="76"/>
  <c r="AO15" i="76"/>
  <c r="AP15" i="76"/>
  <c r="H14" i="76"/>
  <c r="I14" i="76"/>
  <c r="J14" i="76"/>
  <c r="K14" i="76"/>
  <c r="L14" i="76"/>
  <c r="M14" i="76"/>
  <c r="N14" i="76"/>
  <c r="O14" i="76"/>
  <c r="P14" i="76"/>
  <c r="Q14" i="76"/>
  <c r="R14" i="76"/>
  <c r="S14" i="76"/>
  <c r="T14" i="76"/>
  <c r="U14" i="76"/>
  <c r="V14" i="76"/>
  <c r="W14" i="76"/>
  <c r="X14" i="76"/>
  <c r="Y14" i="76"/>
  <c r="Z14" i="76"/>
  <c r="AA14" i="76"/>
  <c r="AB14" i="76"/>
  <c r="AC14" i="76"/>
  <c r="AD14" i="76"/>
  <c r="AE14" i="76"/>
  <c r="AF14" i="76"/>
  <c r="AG14" i="76"/>
  <c r="AH14" i="76"/>
  <c r="AI14" i="76"/>
  <c r="AJ14" i="76"/>
  <c r="AK14" i="76"/>
  <c r="AL14" i="76"/>
  <c r="AM14" i="76"/>
  <c r="AN14" i="76"/>
  <c r="AO14" i="76"/>
  <c r="AP14" i="76"/>
  <c r="H13" i="76"/>
  <c r="I13" i="76"/>
  <c r="J13" i="76"/>
  <c r="K13" i="76"/>
  <c r="L13" i="76"/>
  <c r="M13" i="76"/>
  <c r="N13" i="76"/>
  <c r="O13" i="76"/>
  <c r="P13" i="76"/>
  <c r="Q13" i="76"/>
  <c r="R13" i="76"/>
  <c r="S13" i="76"/>
  <c r="T13" i="76"/>
  <c r="U13" i="76"/>
  <c r="V13" i="76"/>
  <c r="W13" i="76"/>
  <c r="X13" i="76"/>
  <c r="Y13" i="76"/>
  <c r="Z13" i="76"/>
  <c r="AA13" i="76"/>
  <c r="AB13" i="76"/>
  <c r="AC13" i="76"/>
  <c r="AD13" i="76"/>
  <c r="AE13" i="76"/>
  <c r="AF13" i="76"/>
  <c r="AG13" i="76"/>
  <c r="AH13" i="76"/>
  <c r="AI13" i="76"/>
  <c r="AJ13" i="76"/>
  <c r="AK13" i="76"/>
  <c r="AL13" i="76"/>
  <c r="AM13" i="76"/>
  <c r="AN13" i="76"/>
  <c r="AO13" i="76"/>
  <c r="AP13" i="76"/>
  <c r="H12" i="76"/>
  <c r="I12" i="76"/>
  <c r="J12" i="76"/>
  <c r="K12" i="76"/>
  <c r="L12" i="76"/>
  <c r="M12" i="76"/>
  <c r="N12" i="76"/>
  <c r="O12" i="76"/>
  <c r="P12" i="76"/>
  <c r="Q12" i="76"/>
  <c r="R12" i="76"/>
  <c r="S12" i="76"/>
  <c r="T12" i="76"/>
  <c r="U12" i="76"/>
  <c r="V12" i="76"/>
  <c r="W12" i="76"/>
  <c r="X12" i="76"/>
  <c r="Y12" i="76"/>
  <c r="Z12" i="76"/>
  <c r="AA12" i="76"/>
  <c r="AB12" i="76"/>
  <c r="AC12" i="76"/>
  <c r="AD12" i="76"/>
  <c r="AE12" i="76"/>
  <c r="AF12" i="76"/>
  <c r="AG12" i="76"/>
  <c r="AH12" i="76"/>
  <c r="AI12" i="76"/>
  <c r="AJ12" i="76"/>
  <c r="AK12" i="76"/>
  <c r="AL12" i="76"/>
  <c r="AM12" i="76"/>
  <c r="AN12" i="76"/>
  <c r="AO12" i="76"/>
  <c r="AP12"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AJ11" i="76"/>
  <c r="AK11" i="76"/>
  <c r="AL11" i="76"/>
  <c r="AM11" i="76"/>
  <c r="AN11" i="76"/>
  <c r="AO11" i="76"/>
  <c r="AP11" i="76"/>
  <c r="E21" i="76"/>
  <c r="E27" i="76" s="1"/>
  <c r="E28" i="76" s="1"/>
  <c r="AP20" i="76"/>
  <c r="AO20" i="76"/>
  <c r="AN20" i="76"/>
  <c r="AM20" i="76"/>
  <c r="AL20" i="76"/>
  <c r="AK20" i="76"/>
  <c r="AJ20" i="76"/>
  <c r="AI20" i="76"/>
  <c r="AH20" i="76"/>
  <c r="AG20" i="76"/>
  <c r="AF20" i="76"/>
  <c r="AE20" i="76"/>
  <c r="AD20" i="76"/>
  <c r="AC20" i="76"/>
  <c r="AB20" i="76"/>
  <c r="AA20" i="76"/>
  <c r="Z20" i="76"/>
  <c r="Y20" i="76"/>
  <c r="X20" i="76"/>
  <c r="W20" i="76"/>
  <c r="V20" i="76"/>
  <c r="U20" i="76"/>
  <c r="T20" i="76"/>
  <c r="S20" i="76"/>
  <c r="R20" i="76"/>
  <c r="Q20" i="76"/>
  <c r="P20" i="76"/>
  <c r="O20" i="76"/>
  <c r="N20" i="76"/>
  <c r="M20" i="76"/>
  <c r="L20" i="76"/>
  <c r="K20" i="76"/>
  <c r="J20" i="76"/>
  <c r="I20" i="76"/>
  <c r="H20" i="76"/>
  <c r="G20" i="76"/>
  <c r="F20" i="76"/>
  <c r="AP19" i="76"/>
  <c r="AO19" i="76"/>
  <c r="AN19" i="76"/>
  <c r="AM19" i="76"/>
  <c r="AL19" i="76"/>
  <c r="AK19" i="76"/>
  <c r="AJ19" i="76"/>
  <c r="AI19" i="76"/>
  <c r="AH19" i="76"/>
  <c r="AG19" i="76"/>
  <c r="AF19" i="76"/>
  <c r="AE19" i="76"/>
  <c r="AD19" i="76"/>
  <c r="AC19" i="76"/>
  <c r="AB19" i="76"/>
  <c r="AA19" i="76"/>
  <c r="Z19" i="76"/>
  <c r="Y19" i="76"/>
  <c r="X19" i="76"/>
  <c r="W19" i="76"/>
  <c r="V19" i="76"/>
  <c r="U19" i="76"/>
  <c r="T19" i="76"/>
  <c r="S19" i="76"/>
  <c r="R19" i="76"/>
  <c r="Q19" i="76"/>
  <c r="P19" i="76"/>
  <c r="O19" i="76"/>
  <c r="N19" i="76"/>
  <c r="M19" i="76"/>
  <c r="L19" i="76"/>
  <c r="K19" i="76"/>
  <c r="J19" i="76"/>
  <c r="I19" i="76"/>
  <c r="H19" i="76"/>
  <c r="G19" i="76"/>
  <c r="F19" i="76"/>
  <c r="AP10" i="76"/>
  <c r="AO10" i="76"/>
  <c r="AN10" i="76"/>
  <c r="AM10" i="76"/>
  <c r="AL10" i="76"/>
  <c r="AK10" i="76"/>
  <c r="AJ10" i="76"/>
  <c r="AI10" i="76"/>
  <c r="AH10" i="76"/>
  <c r="AG10" i="76"/>
  <c r="AF10" i="76"/>
  <c r="AE10" i="76"/>
  <c r="AD10" i="76"/>
  <c r="AC10" i="76"/>
  <c r="AB10" i="76"/>
  <c r="AA10" i="76"/>
  <c r="Z10" i="76"/>
  <c r="Y10" i="76"/>
  <c r="X10" i="76"/>
  <c r="W10" i="76"/>
  <c r="V10" i="76"/>
  <c r="U10" i="76"/>
  <c r="T10" i="76"/>
  <c r="S10" i="76"/>
  <c r="R10" i="76"/>
  <c r="Q10" i="76"/>
  <c r="P10" i="76"/>
  <c r="O10" i="76"/>
  <c r="N10" i="76"/>
  <c r="M10" i="76"/>
  <c r="L10" i="76"/>
  <c r="K10" i="76"/>
  <c r="J10" i="76"/>
  <c r="I10" i="76"/>
  <c r="H10" i="76"/>
  <c r="G10" i="76"/>
  <c r="F10" i="76"/>
  <c r="C5" i="76"/>
  <c r="E9" i="76" s="1"/>
  <c r="C4" i="76"/>
  <c r="C3" i="76"/>
  <c r="C2" i="76"/>
  <c r="AQ23" i="76" l="1"/>
  <c r="AQ20" i="76"/>
  <c r="AQ19" i="76"/>
  <c r="AQ22" i="76"/>
  <c r="AQ20" i="79"/>
  <c r="AQ22" i="78"/>
  <c r="AQ19" i="77"/>
  <c r="AQ20" i="80"/>
  <c r="AQ19" i="80"/>
  <c r="AQ10" i="77"/>
  <c r="AQ19" i="79"/>
  <c r="AQ19" i="78"/>
  <c r="AQ10" i="78"/>
  <c r="AQ20" i="78"/>
  <c r="AQ10" i="79"/>
  <c r="AQ20" i="77"/>
  <c r="AQ23" i="77"/>
  <c r="AQ10" i="76"/>
  <c r="AQ22" i="77"/>
  <c r="AQ10" i="80"/>
  <c r="F23" i="69"/>
  <c r="G22" i="69"/>
  <c r="H22" i="69"/>
  <c r="I22" i="69"/>
  <c r="J22" i="69"/>
  <c r="K22" i="69"/>
  <c r="L22" i="69"/>
  <c r="M22" i="69"/>
  <c r="N22" i="69"/>
  <c r="O22" i="69"/>
  <c r="P22" i="69"/>
  <c r="Q22" i="69"/>
  <c r="R22" i="69"/>
  <c r="S22" i="69"/>
  <c r="T22" i="69"/>
  <c r="U22" i="69"/>
  <c r="V22" i="69"/>
  <c r="W22" i="69"/>
  <c r="X22" i="69"/>
  <c r="Y22" i="69"/>
  <c r="Z22" i="69"/>
  <c r="AA22" i="69"/>
  <c r="AB22" i="69"/>
  <c r="AC22" i="69"/>
  <c r="AD22" i="69"/>
  <c r="AE22" i="69"/>
  <c r="AF22" i="69"/>
  <c r="AG22" i="69"/>
  <c r="AH22" i="69"/>
  <c r="AI22" i="69"/>
  <c r="AJ22" i="69"/>
  <c r="AK22" i="69"/>
  <c r="AL22" i="69"/>
  <c r="AM22" i="69"/>
  <c r="AN22" i="69"/>
  <c r="AO22" i="69"/>
  <c r="AP22" i="69"/>
  <c r="F22" i="69"/>
  <c r="G20" i="69"/>
  <c r="H20" i="69"/>
  <c r="I20" i="69"/>
  <c r="J20" i="69"/>
  <c r="K20" i="69"/>
  <c r="L20" i="69"/>
  <c r="M20" i="69"/>
  <c r="N20" i="69"/>
  <c r="O20" i="69"/>
  <c r="P20" i="69"/>
  <c r="Q20" i="69"/>
  <c r="R20" i="69"/>
  <c r="S20" i="69"/>
  <c r="T20" i="69"/>
  <c r="U20" i="69"/>
  <c r="V20" i="69"/>
  <c r="W20" i="69"/>
  <c r="X20" i="69"/>
  <c r="Y20" i="69"/>
  <c r="Z20" i="69"/>
  <c r="AA20" i="69"/>
  <c r="AB20" i="69"/>
  <c r="AC20" i="69"/>
  <c r="AD20" i="69"/>
  <c r="AE20" i="69"/>
  <c r="AF20" i="69"/>
  <c r="AG20" i="69"/>
  <c r="AH20" i="69"/>
  <c r="AI20" i="69"/>
  <c r="AJ20" i="69"/>
  <c r="AK20" i="69"/>
  <c r="AL20" i="69"/>
  <c r="AM20" i="69"/>
  <c r="AN20" i="69"/>
  <c r="AO20" i="69"/>
  <c r="AP20" i="69"/>
  <c r="F20" i="69"/>
  <c r="G19" i="69"/>
  <c r="H19" i="69"/>
  <c r="I19" i="69"/>
  <c r="J19" i="69"/>
  <c r="K19" i="69"/>
  <c r="L19" i="69"/>
  <c r="M19" i="69"/>
  <c r="N19" i="69"/>
  <c r="O19" i="69"/>
  <c r="P19" i="69"/>
  <c r="Q19" i="69"/>
  <c r="R19" i="69"/>
  <c r="S19" i="69"/>
  <c r="T19" i="69"/>
  <c r="U19" i="69"/>
  <c r="V19" i="69"/>
  <c r="W19" i="69"/>
  <c r="X19" i="69"/>
  <c r="Y19" i="69"/>
  <c r="Z19" i="69"/>
  <c r="AA19" i="69"/>
  <c r="AB19" i="69"/>
  <c r="AC19" i="69"/>
  <c r="AD19" i="69"/>
  <c r="AE19" i="69"/>
  <c r="AF19" i="69"/>
  <c r="AG19" i="69"/>
  <c r="AH19" i="69"/>
  <c r="AI19" i="69"/>
  <c r="AJ19" i="69"/>
  <c r="AK19" i="69"/>
  <c r="AL19" i="69"/>
  <c r="AM19" i="69"/>
  <c r="AN19" i="69"/>
  <c r="AO19" i="69"/>
  <c r="AP19" i="69"/>
  <c r="F19" i="69"/>
  <c r="AQ20" i="69" l="1"/>
  <c r="AQ19" i="69"/>
  <c r="H15" i="69"/>
  <c r="I15" i="69"/>
  <c r="J15" i="69"/>
  <c r="K15" i="69"/>
  <c r="L15" i="69"/>
  <c r="M15" i="69"/>
  <c r="N15" i="69"/>
  <c r="O15" i="69"/>
  <c r="P15" i="69"/>
  <c r="Q15" i="69"/>
  <c r="R15" i="69"/>
  <c r="S15" i="69"/>
  <c r="T15" i="69"/>
  <c r="U15" i="69"/>
  <c r="V15" i="69"/>
  <c r="W15" i="69"/>
  <c r="X15" i="69"/>
  <c r="Y15" i="69"/>
  <c r="Z15" i="69"/>
  <c r="AA15" i="69"/>
  <c r="AB15" i="69"/>
  <c r="AC15" i="69"/>
  <c r="AD15" i="69"/>
  <c r="AE15" i="69"/>
  <c r="AF15" i="69"/>
  <c r="AG15" i="69"/>
  <c r="AH15" i="69"/>
  <c r="AI15" i="69"/>
  <c r="AJ15" i="69"/>
  <c r="AK15" i="69"/>
  <c r="AL15" i="69"/>
  <c r="AM15" i="69"/>
  <c r="AN15" i="69"/>
  <c r="AO15" i="69"/>
  <c r="AP15" i="69"/>
  <c r="H14" i="69"/>
  <c r="I14" i="69"/>
  <c r="J14" i="69"/>
  <c r="K14" i="69"/>
  <c r="L14" i="69"/>
  <c r="M14" i="69"/>
  <c r="N14" i="69"/>
  <c r="O14" i="69"/>
  <c r="P14" i="69"/>
  <c r="Q14" i="69"/>
  <c r="R14" i="69"/>
  <c r="S14" i="69"/>
  <c r="T14" i="69"/>
  <c r="U14" i="69"/>
  <c r="V14" i="69"/>
  <c r="W14" i="69"/>
  <c r="X14" i="69"/>
  <c r="Y14" i="69"/>
  <c r="Z14" i="69"/>
  <c r="AA14" i="69"/>
  <c r="AB14" i="69"/>
  <c r="AC14" i="69"/>
  <c r="AD14" i="69"/>
  <c r="AE14" i="69"/>
  <c r="AF14" i="69"/>
  <c r="AG14" i="69"/>
  <c r="AH14" i="69"/>
  <c r="AI14" i="69"/>
  <c r="AJ14" i="69"/>
  <c r="AK14" i="69"/>
  <c r="AL14" i="69"/>
  <c r="AM14" i="69"/>
  <c r="AN14" i="69"/>
  <c r="AO14" i="69"/>
  <c r="AP14" i="69"/>
  <c r="H13" i="69"/>
  <c r="I13" i="69"/>
  <c r="J13" i="69"/>
  <c r="K13" i="69"/>
  <c r="L13" i="69"/>
  <c r="M13" i="69"/>
  <c r="N13" i="69"/>
  <c r="O13" i="69"/>
  <c r="P13" i="69"/>
  <c r="Q13" i="69"/>
  <c r="R13" i="69"/>
  <c r="S13" i="69"/>
  <c r="T13" i="69"/>
  <c r="U13" i="69"/>
  <c r="V13" i="69"/>
  <c r="W13" i="69"/>
  <c r="X13" i="69"/>
  <c r="Y13" i="69"/>
  <c r="Z13" i="69"/>
  <c r="AA13" i="69"/>
  <c r="AB13" i="69"/>
  <c r="AC13" i="69"/>
  <c r="AD13" i="69"/>
  <c r="AE13" i="69"/>
  <c r="AF13" i="69"/>
  <c r="AG13" i="69"/>
  <c r="AH13" i="69"/>
  <c r="AI13" i="69"/>
  <c r="AJ13" i="69"/>
  <c r="AK13" i="69"/>
  <c r="AL13" i="69"/>
  <c r="AM13" i="69"/>
  <c r="AN13" i="69"/>
  <c r="AO13" i="69"/>
  <c r="AP13" i="69"/>
  <c r="H12" i="69"/>
  <c r="I12" i="69"/>
  <c r="J12" i="69"/>
  <c r="K12" i="69"/>
  <c r="L12" i="69"/>
  <c r="M12" i="69"/>
  <c r="N12" i="69"/>
  <c r="O12" i="69"/>
  <c r="P12" i="69"/>
  <c r="Q12" i="69"/>
  <c r="R12" i="69"/>
  <c r="S12" i="69"/>
  <c r="T12" i="69"/>
  <c r="U12" i="69"/>
  <c r="V12" i="69"/>
  <c r="W12" i="69"/>
  <c r="X12" i="69"/>
  <c r="Y12" i="69"/>
  <c r="Z12" i="69"/>
  <c r="AA12" i="69"/>
  <c r="AB12" i="69"/>
  <c r="AC12" i="69"/>
  <c r="AD12" i="69"/>
  <c r="AE12" i="69"/>
  <c r="AF12" i="69"/>
  <c r="AG12" i="69"/>
  <c r="AH12" i="69"/>
  <c r="AI12" i="69"/>
  <c r="AJ12" i="69"/>
  <c r="AK12" i="69"/>
  <c r="AL12" i="69"/>
  <c r="AM12" i="69"/>
  <c r="AN12" i="69"/>
  <c r="AO12" i="69"/>
  <c r="AP12" i="69"/>
  <c r="H11" i="69"/>
  <c r="I11" i="69"/>
  <c r="J11" i="69"/>
  <c r="K11" i="69"/>
  <c r="L11" i="69"/>
  <c r="M11" i="69"/>
  <c r="N11" i="69"/>
  <c r="O11" i="69"/>
  <c r="P11" i="69"/>
  <c r="Q11" i="69"/>
  <c r="R11" i="69"/>
  <c r="S11" i="69"/>
  <c r="T11" i="69"/>
  <c r="U11" i="69"/>
  <c r="V11" i="69"/>
  <c r="W11" i="69"/>
  <c r="X11" i="69"/>
  <c r="Y11" i="69"/>
  <c r="Z11" i="69"/>
  <c r="AA11" i="69"/>
  <c r="AB11" i="69"/>
  <c r="AC11" i="69"/>
  <c r="AD11" i="69"/>
  <c r="AE11" i="69"/>
  <c r="AF11" i="69"/>
  <c r="AG11" i="69"/>
  <c r="AH11" i="69"/>
  <c r="AI11" i="69"/>
  <c r="AJ11" i="69"/>
  <c r="AK11" i="69"/>
  <c r="AL11" i="69"/>
  <c r="AM11" i="69"/>
  <c r="AN11" i="69"/>
  <c r="AO11" i="69"/>
  <c r="AP11" i="69"/>
  <c r="G10" i="69"/>
  <c r="H10" i="69"/>
  <c r="I10" i="69"/>
  <c r="J10" i="69"/>
  <c r="K10" i="69"/>
  <c r="L10" i="69"/>
  <c r="M10" i="69"/>
  <c r="N10" i="69"/>
  <c r="O10" i="69"/>
  <c r="P10" i="69"/>
  <c r="Q10" i="69"/>
  <c r="R10" i="69"/>
  <c r="S10" i="69"/>
  <c r="T10" i="69"/>
  <c r="U10" i="69"/>
  <c r="V10" i="69"/>
  <c r="W10" i="69"/>
  <c r="X10" i="69"/>
  <c r="Y10" i="69"/>
  <c r="Z10" i="69"/>
  <c r="AA10" i="69"/>
  <c r="AB10" i="69"/>
  <c r="AC10" i="69"/>
  <c r="AD10" i="69"/>
  <c r="AE10" i="69"/>
  <c r="AF10" i="69"/>
  <c r="AG10" i="69"/>
  <c r="AH10" i="69"/>
  <c r="AI10" i="69"/>
  <c r="AJ10" i="69"/>
  <c r="AK10" i="69"/>
  <c r="AL10" i="69"/>
  <c r="AM10" i="69"/>
  <c r="AN10" i="69"/>
  <c r="AO10" i="69"/>
  <c r="AP10" i="69"/>
  <c r="AQ25" i="69"/>
  <c r="AP23" i="69"/>
  <c r="AO23" i="69"/>
  <c r="AN23" i="69"/>
  <c r="AM23" i="69"/>
  <c r="AL23" i="69"/>
  <c r="AK23" i="69"/>
  <c r="AJ23" i="69"/>
  <c r="AI23" i="69"/>
  <c r="AH23" i="69"/>
  <c r="AG23" i="69"/>
  <c r="AF23" i="69"/>
  <c r="AE23" i="69"/>
  <c r="AD23" i="69"/>
  <c r="AC23" i="69"/>
  <c r="AB23" i="69"/>
  <c r="AA23" i="69"/>
  <c r="Z23" i="69"/>
  <c r="Y23" i="69"/>
  <c r="X23" i="69"/>
  <c r="W23" i="69"/>
  <c r="V23" i="69"/>
  <c r="R23" i="69"/>
  <c r="Q23" i="69"/>
  <c r="P23" i="69"/>
  <c r="O23" i="69"/>
  <c r="N23" i="69"/>
  <c r="L23" i="69"/>
  <c r="J23" i="69"/>
  <c r="I23" i="69"/>
  <c r="H23" i="69"/>
  <c r="G23" i="69"/>
  <c r="AQ22" i="69"/>
  <c r="E21" i="69"/>
  <c r="E27" i="69" s="1"/>
  <c r="E28" i="69" s="1"/>
  <c r="AQ17" i="69"/>
  <c r="AQ16" i="69"/>
  <c r="C59" i="65"/>
  <c r="F59" i="65"/>
  <c r="D59" i="65"/>
  <c r="G59" i="65"/>
  <c r="AQ10" i="69" l="1"/>
  <c r="C5" i="69" l="1"/>
  <c r="E9" i="69" s="1"/>
  <c r="C4" i="69"/>
  <c r="C3" i="69"/>
  <c r="F61" i="65" l="1"/>
  <c r="E23" i="65"/>
  <c r="E25" i="65" s="1"/>
  <c r="D23" i="65"/>
  <c r="D25" i="65" s="1"/>
  <c r="C23" i="65"/>
  <c r="C25" i="65" s="1"/>
  <c r="E40" i="65"/>
  <c r="D40" i="65"/>
  <c r="C40" i="65"/>
  <c r="AN75" i="58"/>
  <c r="AN74" i="58"/>
  <c r="AN73" i="58"/>
  <c r="AM75" i="58"/>
  <c r="AL75" i="58"/>
  <c r="AK75" i="58"/>
  <c r="AJ75" i="58"/>
  <c r="AI75" i="58"/>
  <c r="AH75" i="58"/>
  <c r="AG75" i="58"/>
  <c r="U23" i="69" s="1"/>
  <c r="AF75" i="58"/>
  <c r="AE75" i="58"/>
  <c r="AM74" i="58"/>
  <c r="AL74" i="58"/>
  <c r="AK74" i="58"/>
  <c r="AJ74" i="58"/>
  <c r="AI74" i="58"/>
  <c r="AH74" i="58"/>
  <c r="AG74" i="58"/>
  <c r="T23" i="69" s="1"/>
  <c r="AF74" i="58"/>
  <c r="AE74" i="58"/>
  <c r="AD75" i="58"/>
  <c r="AC75" i="58"/>
  <c r="AB75" i="58"/>
  <c r="AD74" i="58"/>
  <c r="AC74" i="58"/>
  <c r="AB74" i="58"/>
  <c r="AA75" i="58"/>
  <c r="AA74" i="58"/>
  <c r="Z75" i="58"/>
  <c r="Y75" i="58"/>
  <c r="Z74" i="58"/>
  <c r="Y74" i="58"/>
  <c r="X75" i="58"/>
  <c r="X74" i="58"/>
  <c r="AM73" i="58"/>
  <c r="AL73" i="58"/>
  <c r="AK73" i="58"/>
  <c r="AJ73" i="58"/>
  <c r="AI73" i="58"/>
  <c r="AH73" i="58"/>
  <c r="AG73" i="58"/>
  <c r="S23" i="69" s="1"/>
  <c r="AF73" i="58"/>
  <c r="AE73" i="58"/>
  <c r="AD73" i="58"/>
  <c r="AC73" i="58"/>
  <c r="AB73" i="58"/>
  <c r="AA73" i="58"/>
  <c r="Z73" i="58"/>
  <c r="Y73" i="58"/>
  <c r="X73" i="58"/>
  <c r="W75" i="58"/>
  <c r="W74" i="58"/>
  <c r="W73" i="58"/>
  <c r="V75" i="58"/>
  <c r="V74" i="58"/>
  <c r="V73" i="58"/>
  <c r="U75" i="58"/>
  <c r="T75" i="58"/>
  <c r="S75" i="58"/>
  <c r="U74" i="58"/>
  <c r="T74" i="58"/>
  <c r="S74" i="58"/>
  <c r="R75" i="58"/>
  <c r="R74" i="58"/>
  <c r="Q75" i="58"/>
  <c r="Q74" i="58"/>
  <c r="U73" i="58"/>
  <c r="T73" i="58"/>
  <c r="S73" i="58"/>
  <c r="R73" i="58"/>
  <c r="Q73" i="58"/>
  <c r="P75" i="58"/>
  <c r="O75" i="58"/>
  <c r="O74" i="58"/>
  <c r="N75" i="58"/>
  <c r="N74" i="58"/>
  <c r="P74" i="58"/>
  <c r="P73" i="58"/>
  <c r="O73" i="58"/>
  <c r="N73" i="58"/>
  <c r="M75" i="58"/>
  <c r="M74" i="58"/>
  <c r="L75" i="58"/>
  <c r="K75" i="58"/>
  <c r="L74" i="58"/>
  <c r="K74" i="58"/>
  <c r="J75" i="58"/>
  <c r="I75" i="58"/>
  <c r="J74" i="58"/>
  <c r="H75" i="58"/>
  <c r="I74" i="58"/>
  <c r="H74" i="58"/>
  <c r="M73" i="58"/>
  <c r="L73" i="58"/>
  <c r="K73" i="58"/>
  <c r="J73" i="58"/>
  <c r="I73" i="58"/>
  <c r="H73" i="58"/>
  <c r="G75" i="58"/>
  <c r="F75" i="58"/>
  <c r="E75" i="58"/>
  <c r="D75" i="58"/>
  <c r="G74" i="58"/>
  <c r="F74" i="58"/>
  <c r="E74" i="58"/>
  <c r="D74" i="58"/>
  <c r="G73" i="58"/>
  <c r="F73" i="58"/>
  <c r="E73" i="58"/>
  <c r="D73" i="58"/>
  <c r="C31" i="11"/>
  <c r="C30" i="11"/>
  <c r="C29" i="11"/>
  <c r="F52" i="53" l="1"/>
  <c r="G52" i="53"/>
  <c r="H52" i="53"/>
  <c r="I52" i="53"/>
  <c r="J52" i="53"/>
  <c r="K52" i="53"/>
  <c r="L52" i="53"/>
  <c r="M52" i="53"/>
  <c r="N52" i="53"/>
  <c r="O52" i="53"/>
  <c r="P52" i="53"/>
  <c r="Q52" i="53"/>
  <c r="R52" i="53"/>
  <c r="S52" i="53"/>
  <c r="T52" i="53"/>
  <c r="U52" i="53"/>
  <c r="V52" i="53"/>
  <c r="W52" i="53"/>
  <c r="X52" i="53"/>
  <c r="Y52" i="53"/>
  <c r="Z52" i="53"/>
  <c r="AA52" i="53"/>
  <c r="AB52" i="53"/>
  <c r="AC52" i="53"/>
  <c r="AD52" i="53"/>
  <c r="AE52" i="53"/>
  <c r="AF52" i="53"/>
  <c r="AG52" i="53"/>
  <c r="AH52" i="53"/>
  <c r="AI52" i="53"/>
  <c r="AJ52" i="53"/>
  <c r="AK52" i="53"/>
  <c r="AL52" i="53"/>
  <c r="AM52" i="53"/>
  <c r="AN52" i="53"/>
  <c r="E51" i="53"/>
  <c r="G15" i="77" s="1"/>
  <c r="E50" i="53"/>
  <c r="G15" i="76" s="1"/>
  <c r="E49" i="53"/>
  <c r="G15" i="69" s="1"/>
  <c r="D49" i="53"/>
  <c r="AC47" i="57"/>
  <c r="AC46" i="57"/>
  <c r="AC48" i="57" s="1"/>
  <c r="AC45" i="57"/>
  <c r="P47" i="57"/>
  <c r="D51" i="53" s="1"/>
  <c r="P46" i="57"/>
  <c r="D50" i="53" s="1"/>
  <c r="P45" i="57"/>
  <c r="AC19" i="57"/>
  <c r="E19" i="53" s="1"/>
  <c r="G14" i="77" s="1"/>
  <c r="AC18" i="57"/>
  <c r="E18" i="53" s="1"/>
  <c r="G14" i="76" s="1"/>
  <c r="AC17" i="57"/>
  <c r="E17" i="53" s="1"/>
  <c r="G14" i="69" s="1"/>
  <c r="P19" i="57"/>
  <c r="D19" i="53" s="1"/>
  <c r="P18" i="57"/>
  <c r="D18" i="53" s="1"/>
  <c r="P17" i="57"/>
  <c r="D17" i="53" s="1"/>
  <c r="D67" i="57"/>
  <c r="D66" i="57"/>
  <c r="D65" i="57"/>
  <c r="D63" i="57"/>
  <c r="D62" i="57"/>
  <c r="D61" i="57"/>
  <c r="AB48" i="57"/>
  <c r="AA48" i="57"/>
  <c r="Z48" i="57"/>
  <c r="Y48" i="57"/>
  <c r="X48" i="57"/>
  <c r="W48" i="57"/>
  <c r="V48" i="57"/>
  <c r="U48" i="57"/>
  <c r="T48" i="57"/>
  <c r="S48" i="57"/>
  <c r="R48" i="57"/>
  <c r="Q48" i="57"/>
  <c r="O48" i="57"/>
  <c r="N48" i="57"/>
  <c r="M48" i="57"/>
  <c r="L48" i="57"/>
  <c r="K48" i="57"/>
  <c r="J48" i="57"/>
  <c r="I48" i="57"/>
  <c r="H48" i="57"/>
  <c r="G48" i="57"/>
  <c r="F48" i="57"/>
  <c r="E48" i="57"/>
  <c r="D48" i="57"/>
  <c r="AB20" i="57"/>
  <c r="AA20" i="57"/>
  <c r="Z20" i="57"/>
  <c r="Y20" i="57"/>
  <c r="X20" i="57"/>
  <c r="W20" i="57"/>
  <c r="V20" i="57"/>
  <c r="U20" i="57"/>
  <c r="T20" i="57"/>
  <c r="S20" i="57"/>
  <c r="R20" i="57"/>
  <c r="Q20" i="57"/>
  <c r="O20" i="57"/>
  <c r="N20" i="57"/>
  <c r="M20" i="57"/>
  <c r="L20" i="57"/>
  <c r="K20" i="57"/>
  <c r="J20" i="57"/>
  <c r="I20" i="57"/>
  <c r="H20" i="57"/>
  <c r="G20" i="57"/>
  <c r="F20" i="57"/>
  <c r="E20" i="57"/>
  <c r="D20" i="57"/>
  <c r="AC20" i="57" l="1"/>
  <c r="AO17" i="53"/>
  <c r="F14" i="69"/>
  <c r="AQ14" i="69" s="1"/>
  <c r="AO51" i="53"/>
  <c r="F15" i="77"/>
  <c r="AQ15" i="77" s="1"/>
  <c r="AO18" i="53"/>
  <c r="F14" i="76"/>
  <c r="AQ14" i="76" s="1"/>
  <c r="AO19" i="53"/>
  <c r="F14" i="77"/>
  <c r="AQ14" i="77" s="1"/>
  <c r="AO50" i="53"/>
  <c r="F15" i="76"/>
  <c r="AQ15" i="76" s="1"/>
  <c r="AO49" i="53"/>
  <c r="AO52" i="53" s="1"/>
  <c r="D22" i="11" s="1"/>
  <c r="F15" i="69"/>
  <c r="AQ15" i="69" s="1"/>
  <c r="E52" i="53"/>
  <c r="G15" i="78" s="1"/>
  <c r="P48" i="57"/>
  <c r="D52" i="53"/>
  <c r="F15" i="78" s="1"/>
  <c r="P20" i="57"/>
  <c r="F20" i="53"/>
  <c r="G20" i="53"/>
  <c r="H20" i="53"/>
  <c r="I20" i="53"/>
  <c r="J20" i="53"/>
  <c r="K20" i="53"/>
  <c r="L20" i="53"/>
  <c r="M20" i="53"/>
  <c r="N20" i="53"/>
  <c r="O20" i="53"/>
  <c r="P20" i="53"/>
  <c r="Q20" i="53"/>
  <c r="R20" i="53"/>
  <c r="S20" i="53"/>
  <c r="T20" i="53"/>
  <c r="U20" i="53"/>
  <c r="V20" i="53"/>
  <c r="W20" i="53"/>
  <c r="X20" i="53"/>
  <c r="Y20" i="53"/>
  <c r="Z20" i="53"/>
  <c r="AA20" i="53"/>
  <c r="AB20" i="53"/>
  <c r="AC20" i="53"/>
  <c r="AD20" i="53"/>
  <c r="AE20" i="53"/>
  <c r="AF20" i="53"/>
  <c r="AG20" i="53"/>
  <c r="AH20" i="53"/>
  <c r="AI20" i="53"/>
  <c r="AJ20" i="53"/>
  <c r="AK20" i="53"/>
  <c r="AL20" i="53"/>
  <c r="AM20" i="53"/>
  <c r="AN20" i="53"/>
  <c r="E13" i="65"/>
  <c r="U48" i="41"/>
  <c r="U49" i="41"/>
  <c r="U50" i="41"/>
  <c r="U51" i="41"/>
  <c r="U52" i="41"/>
  <c r="U53" i="41"/>
  <c r="U54" i="41"/>
  <c r="U55" i="41"/>
  <c r="U56" i="41"/>
  <c r="U57" i="41"/>
  <c r="U58" i="41"/>
  <c r="U59" i="41"/>
  <c r="U60" i="41"/>
  <c r="U61" i="41"/>
  <c r="U62" i="41"/>
  <c r="U63" i="41"/>
  <c r="U64" i="41"/>
  <c r="U65" i="41"/>
  <c r="U66" i="41"/>
  <c r="U67" i="41"/>
  <c r="U68" i="41"/>
  <c r="U69" i="41"/>
  <c r="U70" i="41"/>
  <c r="U71" i="41"/>
  <c r="U72" i="41"/>
  <c r="U73" i="41"/>
  <c r="U74" i="41"/>
  <c r="U75" i="41"/>
  <c r="U47" i="41"/>
  <c r="R48" i="41"/>
  <c r="R49" i="41"/>
  <c r="R50" i="41"/>
  <c r="R51" i="41"/>
  <c r="R52" i="41"/>
  <c r="R53" i="41"/>
  <c r="R54" i="41"/>
  <c r="R55" i="41"/>
  <c r="R56" i="41"/>
  <c r="R57" i="41"/>
  <c r="R58" i="41"/>
  <c r="R59" i="41"/>
  <c r="R60" i="41"/>
  <c r="R61" i="41"/>
  <c r="R62" i="41"/>
  <c r="R63" i="41"/>
  <c r="R64" i="41"/>
  <c r="R65" i="41"/>
  <c r="R66" i="41"/>
  <c r="R67" i="41"/>
  <c r="R68" i="41"/>
  <c r="R69" i="41"/>
  <c r="R70" i="41"/>
  <c r="R71" i="41"/>
  <c r="R72" i="41"/>
  <c r="R73" i="41"/>
  <c r="R74" i="41"/>
  <c r="R75" i="41"/>
  <c r="R47" i="41"/>
  <c r="U13" i="41"/>
  <c r="U14" i="41"/>
  <c r="U15" i="41"/>
  <c r="U16" i="41"/>
  <c r="U17" i="41"/>
  <c r="U18" i="41"/>
  <c r="U19" i="41"/>
  <c r="U20" i="41"/>
  <c r="U21" i="41"/>
  <c r="U22" i="41"/>
  <c r="U23" i="41"/>
  <c r="U24" i="41"/>
  <c r="U25" i="41"/>
  <c r="U26" i="41"/>
  <c r="U27" i="41"/>
  <c r="U28" i="41"/>
  <c r="U29" i="41"/>
  <c r="U30" i="41"/>
  <c r="U31" i="41"/>
  <c r="U32" i="41"/>
  <c r="U33" i="41"/>
  <c r="U34" i="41"/>
  <c r="U35" i="41"/>
  <c r="U36" i="41"/>
  <c r="U37" i="41"/>
  <c r="U38" i="41"/>
  <c r="U39" i="41"/>
  <c r="U40" i="41"/>
  <c r="R13" i="41"/>
  <c r="R14" i="41"/>
  <c r="R15" i="41"/>
  <c r="R16" i="41"/>
  <c r="R17" i="41"/>
  <c r="R18" i="41"/>
  <c r="R19" i="41"/>
  <c r="R20" i="41"/>
  <c r="R21" i="41"/>
  <c r="R22" i="41"/>
  <c r="R23" i="41"/>
  <c r="R24" i="41"/>
  <c r="R25" i="41"/>
  <c r="R26" i="41"/>
  <c r="R27" i="41"/>
  <c r="R28" i="41"/>
  <c r="R29" i="41"/>
  <c r="R30" i="41"/>
  <c r="R31" i="41"/>
  <c r="R32" i="41"/>
  <c r="R33" i="41"/>
  <c r="R34" i="41"/>
  <c r="R35" i="41"/>
  <c r="R36" i="41"/>
  <c r="R37" i="41"/>
  <c r="R38" i="41"/>
  <c r="R39" i="41"/>
  <c r="R40" i="41"/>
  <c r="C4" i="8"/>
  <c r="AQ15" i="78" l="1"/>
  <c r="AC32" i="57"/>
  <c r="AC39" i="57"/>
  <c r="AC65" i="57" s="1"/>
  <c r="AC51" i="57"/>
  <c r="E55" i="53" s="1"/>
  <c r="Q35" i="57"/>
  <c r="R35" i="57"/>
  <c r="S35" i="57"/>
  <c r="T35" i="57"/>
  <c r="U35" i="57"/>
  <c r="V35" i="57"/>
  <c r="W35" i="57"/>
  <c r="X35" i="57"/>
  <c r="Y35" i="57"/>
  <c r="Z35" i="57"/>
  <c r="AA35" i="57"/>
  <c r="AB35" i="57"/>
  <c r="E35" i="57"/>
  <c r="F35" i="57"/>
  <c r="G35" i="57"/>
  <c r="H35" i="57"/>
  <c r="I35" i="57"/>
  <c r="J35" i="57"/>
  <c r="K35" i="57"/>
  <c r="L35" i="57"/>
  <c r="M35" i="57"/>
  <c r="N35" i="57"/>
  <c r="O35" i="57"/>
  <c r="D42" i="57"/>
  <c r="D14" i="57"/>
  <c r="D35" i="57"/>
  <c r="F32" i="67"/>
  <c r="G32" i="67"/>
  <c r="H32" i="67"/>
  <c r="I32" i="67"/>
  <c r="J32" i="67"/>
  <c r="K32" i="67"/>
  <c r="L32" i="67"/>
  <c r="M32" i="67"/>
  <c r="N32" i="67"/>
  <c r="O32" i="67"/>
  <c r="P32" i="67"/>
  <c r="Q32" i="67"/>
  <c r="R32" i="67"/>
  <c r="S32" i="67"/>
  <c r="T32" i="67"/>
  <c r="U32" i="67"/>
  <c r="V32" i="67"/>
  <c r="W32" i="67"/>
  <c r="X32" i="67"/>
  <c r="Y32" i="67"/>
  <c r="Z32" i="67"/>
  <c r="AA32" i="67"/>
  <c r="AB32" i="67"/>
  <c r="AC32" i="67"/>
  <c r="AD32" i="67"/>
  <c r="AE32" i="67"/>
  <c r="AF32" i="67"/>
  <c r="AG32" i="67"/>
  <c r="AH32" i="67"/>
  <c r="AI32" i="67"/>
  <c r="AJ32" i="67"/>
  <c r="AK32" i="67"/>
  <c r="AL32" i="67"/>
  <c r="AM32" i="67"/>
  <c r="AN32" i="67"/>
  <c r="F28" i="67"/>
  <c r="G28" i="67"/>
  <c r="H28" i="67"/>
  <c r="I28" i="67"/>
  <c r="J28" i="67"/>
  <c r="K28" i="67"/>
  <c r="L28" i="67"/>
  <c r="M28" i="67"/>
  <c r="N28" i="67"/>
  <c r="O28" i="67"/>
  <c r="P28" i="67"/>
  <c r="Q28" i="67"/>
  <c r="R28" i="67"/>
  <c r="S28" i="67"/>
  <c r="T28" i="67"/>
  <c r="U28" i="67"/>
  <c r="V28" i="67"/>
  <c r="W28" i="67"/>
  <c r="X28" i="67"/>
  <c r="Y28" i="67"/>
  <c r="Z28" i="67"/>
  <c r="AA28" i="67"/>
  <c r="AB28" i="67"/>
  <c r="AC28" i="67"/>
  <c r="AD28" i="67"/>
  <c r="AE28" i="67"/>
  <c r="AF28" i="67"/>
  <c r="AG28" i="67"/>
  <c r="AH28" i="67"/>
  <c r="AI28" i="67"/>
  <c r="AJ28" i="67"/>
  <c r="AK28" i="67"/>
  <c r="AL28" i="67"/>
  <c r="AM28" i="67"/>
  <c r="AN28" i="67"/>
  <c r="F24" i="67"/>
  <c r="G24" i="67"/>
  <c r="H24" i="67"/>
  <c r="I24" i="67"/>
  <c r="J24" i="67"/>
  <c r="K24" i="67"/>
  <c r="L24" i="67"/>
  <c r="M24" i="67"/>
  <c r="N24" i="67"/>
  <c r="O24" i="67"/>
  <c r="P24" i="67"/>
  <c r="Q24" i="67"/>
  <c r="R24" i="67"/>
  <c r="S24" i="67"/>
  <c r="T24" i="67"/>
  <c r="U24" i="67"/>
  <c r="V24" i="67"/>
  <c r="W24" i="67"/>
  <c r="X24" i="67"/>
  <c r="Y24" i="67"/>
  <c r="Z24" i="67"/>
  <c r="AA24" i="67"/>
  <c r="AB24" i="67"/>
  <c r="AC24" i="67"/>
  <c r="AD24" i="67"/>
  <c r="AE24" i="67"/>
  <c r="AF24" i="67"/>
  <c r="AG24" i="67"/>
  <c r="AH24" i="67"/>
  <c r="AI24" i="67"/>
  <c r="AJ24" i="67"/>
  <c r="AK24" i="67"/>
  <c r="AL24" i="67"/>
  <c r="AM24" i="67"/>
  <c r="AN24" i="67"/>
  <c r="F17" i="67"/>
  <c r="G17" i="67"/>
  <c r="H17" i="67"/>
  <c r="I17" i="67"/>
  <c r="J17" i="67"/>
  <c r="K17" i="67"/>
  <c r="L17" i="67"/>
  <c r="M17" i="67"/>
  <c r="N17" i="67"/>
  <c r="O17" i="67"/>
  <c r="P17" i="67"/>
  <c r="Q17" i="67"/>
  <c r="R17" i="67"/>
  <c r="S17" i="67"/>
  <c r="T17" i="67"/>
  <c r="U17" i="67"/>
  <c r="V17" i="67"/>
  <c r="W17" i="67"/>
  <c r="X17" i="67"/>
  <c r="Y17" i="67"/>
  <c r="Z17" i="67"/>
  <c r="AA17" i="67"/>
  <c r="AB17" i="67"/>
  <c r="AC17" i="67"/>
  <c r="AD17" i="67"/>
  <c r="AE17" i="67"/>
  <c r="AF17" i="67"/>
  <c r="AG17" i="67"/>
  <c r="AH17" i="67"/>
  <c r="AI17" i="67"/>
  <c r="AJ17" i="67"/>
  <c r="AK17" i="67"/>
  <c r="AL17" i="67"/>
  <c r="AM17" i="67"/>
  <c r="AN17" i="67"/>
  <c r="F13" i="67"/>
  <c r="G13" i="67"/>
  <c r="H13" i="67"/>
  <c r="I13" i="67"/>
  <c r="J13" i="67"/>
  <c r="K13" i="67"/>
  <c r="L13" i="67"/>
  <c r="M13" i="67"/>
  <c r="N13" i="67"/>
  <c r="O13" i="67"/>
  <c r="P13" i="67"/>
  <c r="Q13" i="67"/>
  <c r="R13" i="67"/>
  <c r="S13" i="67"/>
  <c r="T13" i="67"/>
  <c r="U13" i="67"/>
  <c r="V13" i="67"/>
  <c r="W13" i="67"/>
  <c r="X13" i="67"/>
  <c r="Y13" i="67"/>
  <c r="Z13" i="67"/>
  <c r="AA13" i="67"/>
  <c r="AB13" i="67"/>
  <c r="AC13" i="67"/>
  <c r="AD13" i="67"/>
  <c r="AE13" i="67"/>
  <c r="AF13" i="67"/>
  <c r="AG13" i="67"/>
  <c r="AH13" i="67"/>
  <c r="AI13" i="67"/>
  <c r="AJ13" i="67"/>
  <c r="AK13" i="67"/>
  <c r="AL13" i="67"/>
  <c r="AM13" i="67"/>
  <c r="AN13" i="67"/>
  <c r="G9" i="67"/>
  <c r="H9" i="67"/>
  <c r="I9" i="67"/>
  <c r="J9" i="67"/>
  <c r="K9" i="67"/>
  <c r="L9" i="67"/>
  <c r="M9" i="67"/>
  <c r="N9" i="67"/>
  <c r="O9" i="67"/>
  <c r="P9" i="67"/>
  <c r="Q9" i="67"/>
  <c r="R9" i="67"/>
  <c r="S9" i="67"/>
  <c r="T9" i="67"/>
  <c r="U9" i="67"/>
  <c r="V9" i="67"/>
  <c r="W9" i="67"/>
  <c r="X9" i="67"/>
  <c r="Y9" i="67"/>
  <c r="Z9" i="67"/>
  <c r="AA9" i="67"/>
  <c r="AB9" i="67"/>
  <c r="AC9" i="67"/>
  <c r="AD9" i="67"/>
  <c r="AE9" i="67"/>
  <c r="AF9" i="67"/>
  <c r="AG9" i="67"/>
  <c r="AH9" i="67"/>
  <c r="AI9" i="67"/>
  <c r="AJ9" i="67"/>
  <c r="AK9" i="67"/>
  <c r="AL9" i="67"/>
  <c r="AM9" i="67"/>
  <c r="AN9" i="67"/>
  <c r="F9" i="67"/>
  <c r="R12" i="41" l="1"/>
  <c r="U12" i="41"/>
  <c r="C4" i="67" l="1"/>
  <c r="C3" i="67"/>
  <c r="C2" i="67"/>
  <c r="C4" i="56" l="1"/>
  <c r="C3" i="8"/>
  <c r="C3" i="53"/>
  <c r="C5" i="53"/>
  <c r="C4" i="53"/>
  <c r="C6" i="53" l="1"/>
  <c r="D42" i="53" l="1"/>
  <c r="D35" i="53"/>
  <c r="D10" i="53"/>
  <c r="F9" i="79" l="1"/>
  <c r="G9" i="79" s="1"/>
  <c r="H9" i="79" s="1"/>
  <c r="I9" i="79" s="1"/>
  <c r="J9" i="79" s="1"/>
  <c r="K9" i="79" s="1"/>
  <c r="L9" i="79" s="1"/>
  <c r="M9" i="79" s="1"/>
  <c r="N9" i="79" s="1"/>
  <c r="O9" i="79" s="1"/>
  <c r="P9" i="79" s="1"/>
  <c r="Q9" i="79" s="1"/>
  <c r="R9" i="79" s="1"/>
  <c r="S9" i="79" s="1"/>
  <c r="T9" i="79" s="1"/>
  <c r="U9" i="79" s="1"/>
  <c r="V9" i="79" s="1"/>
  <c r="W9" i="79" s="1"/>
  <c r="X9" i="79" s="1"/>
  <c r="Y9" i="79" s="1"/>
  <c r="Z9" i="79" s="1"/>
  <c r="AA9" i="79" s="1"/>
  <c r="AB9" i="79" s="1"/>
  <c r="AC9" i="79" s="1"/>
  <c r="AD9" i="79" s="1"/>
  <c r="AE9" i="79" s="1"/>
  <c r="AF9" i="79" s="1"/>
  <c r="AG9" i="79" s="1"/>
  <c r="AH9" i="79" s="1"/>
  <c r="AI9" i="79" s="1"/>
  <c r="AJ9" i="79" s="1"/>
  <c r="AK9" i="79" s="1"/>
  <c r="AL9" i="79" s="1"/>
  <c r="AM9" i="79" s="1"/>
  <c r="AN9" i="79" s="1"/>
  <c r="AO9" i="79" s="1"/>
  <c r="AP9" i="79" s="1"/>
  <c r="F9" i="78"/>
  <c r="G9" i="78" s="1"/>
  <c r="H9" i="78" s="1"/>
  <c r="I9" i="78" s="1"/>
  <c r="J9" i="78" s="1"/>
  <c r="K9" i="78" s="1"/>
  <c r="L9" i="78" s="1"/>
  <c r="M9" i="78" s="1"/>
  <c r="N9" i="78" s="1"/>
  <c r="O9" i="78" s="1"/>
  <c r="P9" i="78" s="1"/>
  <c r="Q9" i="78" s="1"/>
  <c r="R9" i="78" s="1"/>
  <c r="S9" i="78" s="1"/>
  <c r="T9" i="78" s="1"/>
  <c r="U9" i="78" s="1"/>
  <c r="V9" i="78" s="1"/>
  <c r="W9" i="78" s="1"/>
  <c r="X9" i="78" s="1"/>
  <c r="Y9" i="78" s="1"/>
  <c r="Z9" i="78" s="1"/>
  <c r="AA9" i="78" s="1"/>
  <c r="AB9" i="78" s="1"/>
  <c r="AC9" i="78" s="1"/>
  <c r="AD9" i="78" s="1"/>
  <c r="AE9" i="78" s="1"/>
  <c r="AF9" i="78" s="1"/>
  <c r="AG9" i="78" s="1"/>
  <c r="AH9" i="78" s="1"/>
  <c r="AI9" i="78" s="1"/>
  <c r="AJ9" i="78" s="1"/>
  <c r="AK9" i="78" s="1"/>
  <c r="AL9" i="78" s="1"/>
  <c r="AM9" i="78" s="1"/>
  <c r="AN9" i="78" s="1"/>
  <c r="AO9" i="78" s="1"/>
  <c r="AP9" i="78" s="1"/>
  <c r="F9" i="77"/>
  <c r="G9" i="77" s="1"/>
  <c r="H9" i="77" s="1"/>
  <c r="I9" i="77" s="1"/>
  <c r="J9" i="77" s="1"/>
  <c r="K9" i="77" s="1"/>
  <c r="L9" i="77" s="1"/>
  <c r="M9" i="77" s="1"/>
  <c r="N9" i="77" s="1"/>
  <c r="O9" i="77" s="1"/>
  <c r="P9" i="77" s="1"/>
  <c r="Q9" i="77" s="1"/>
  <c r="R9" i="77" s="1"/>
  <c r="S9" i="77" s="1"/>
  <c r="T9" i="77" s="1"/>
  <c r="U9" i="77" s="1"/>
  <c r="V9" i="77" s="1"/>
  <c r="W9" i="77" s="1"/>
  <c r="X9" i="77" s="1"/>
  <c r="Y9" i="77" s="1"/>
  <c r="Z9" i="77" s="1"/>
  <c r="AA9" i="77" s="1"/>
  <c r="AB9" i="77" s="1"/>
  <c r="AC9" i="77" s="1"/>
  <c r="AD9" i="77" s="1"/>
  <c r="AE9" i="77" s="1"/>
  <c r="AF9" i="77" s="1"/>
  <c r="AG9" i="77" s="1"/>
  <c r="AH9" i="77" s="1"/>
  <c r="AI9" i="77" s="1"/>
  <c r="AJ9" i="77" s="1"/>
  <c r="AK9" i="77" s="1"/>
  <c r="AL9" i="77" s="1"/>
  <c r="AM9" i="77" s="1"/>
  <c r="AN9" i="77" s="1"/>
  <c r="AO9" i="77" s="1"/>
  <c r="AP9" i="77" s="1"/>
  <c r="F9" i="69"/>
  <c r="G9" i="69" s="1"/>
  <c r="H9" i="69" s="1"/>
  <c r="I9" i="69" s="1"/>
  <c r="J9" i="69" s="1"/>
  <c r="K9" i="69" s="1"/>
  <c r="L9" i="69" s="1"/>
  <c r="M9" i="69" s="1"/>
  <c r="N9" i="69" s="1"/>
  <c r="O9" i="69" s="1"/>
  <c r="P9" i="69" s="1"/>
  <c r="Q9" i="69" s="1"/>
  <c r="R9" i="69" s="1"/>
  <c r="S9" i="69" s="1"/>
  <c r="T9" i="69" s="1"/>
  <c r="U9" i="69" s="1"/>
  <c r="V9" i="69" s="1"/>
  <c r="W9" i="69" s="1"/>
  <c r="X9" i="69" s="1"/>
  <c r="Y9" i="69" s="1"/>
  <c r="Z9" i="69" s="1"/>
  <c r="AA9" i="69" s="1"/>
  <c r="AB9" i="69" s="1"/>
  <c r="AC9" i="69" s="1"/>
  <c r="AD9" i="69" s="1"/>
  <c r="AE9" i="69" s="1"/>
  <c r="AF9" i="69" s="1"/>
  <c r="AG9" i="69" s="1"/>
  <c r="AH9" i="69" s="1"/>
  <c r="AI9" i="69" s="1"/>
  <c r="AJ9" i="69" s="1"/>
  <c r="AK9" i="69" s="1"/>
  <c r="AL9" i="69" s="1"/>
  <c r="AM9" i="69" s="1"/>
  <c r="AN9" i="69" s="1"/>
  <c r="AO9" i="69" s="1"/>
  <c r="AP9" i="69" s="1"/>
  <c r="F9" i="80"/>
  <c r="G9" i="80" s="1"/>
  <c r="H9" i="80" s="1"/>
  <c r="I9" i="80" s="1"/>
  <c r="J9" i="80" s="1"/>
  <c r="K9" i="80" s="1"/>
  <c r="L9" i="80" s="1"/>
  <c r="M9" i="80" s="1"/>
  <c r="N9" i="80" s="1"/>
  <c r="O9" i="80" s="1"/>
  <c r="P9" i="80" s="1"/>
  <c r="Q9" i="80" s="1"/>
  <c r="R9" i="80" s="1"/>
  <c r="S9" i="80" s="1"/>
  <c r="T9" i="80" s="1"/>
  <c r="U9" i="80" s="1"/>
  <c r="V9" i="80" s="1"/>
  <c r="W9" i="80" s="1"/>
  <c r="X9" i="80" s="1"/>
  <c r="Y9" i="80" s="1"/>
  <c r="Z9" i="80" s="1"/>
  <c r="AA9" i="80" s="1"/>
  <c r="AB9" i="80" s="1"/>
  <c r="AC9" i="80" s="1"/>
  <c r="AD9" i="80" s="1"/>
  <c r="AE9" i="80" s="1"/>
  <c r="AF9" i="80" s="1"/>
  <c r="AG9" i="80" s="1"/>
  <c r="AH9" i="80" s="1"/>
  <c r="AI9" i="80" s="1"/>
  <c r="AJ9" i="80" s="1"/>
  <c r="AK9" i="80" s="1"/>
  <c r="AL9" i="80" s="1"/>
  <c r="AM9" i="80" s="1"/>
  <c r="AN9" i="80" s="1"/>
  <c r="AO9" i="80" s="1"/>
  <c r="AP9" i="80" s="1"/>
  <c r="F9" i="76"/>
  <c r="G9" i="76" s="1"/>
  <c r="H9" i="76" s="1"/>
  <c r="I9" i="76" s="1"/>
  <c r="J9" i="76" s="1"/>
  <c r="K9" i="76" s="1"/>
  <c r="L9" i="76" s="1"/>
  <c r="M9" i="76" s="1"/>
  <c r="N9" i="76" s="1"/>
  <c r="O9" i="76" s="1"/>
  <c r="P9" i="76" s="1"/>
  <c r="Q9" i="76" s="1"/>
  <c r="R9" i="76" s="1"/>
  <c r="S9" i="76" s="1"/>
  <c r="T9" i="76" s="1"/>
  <c r="U9" i="76" s="1"/>
  <c r="V9" i="76" s="1"/>
  <c r="W9" i="76" s="1"/>
  <c r="X9" i="76" s="1"/>
  <c r="Y9" i="76" s="1"/>
  <c r="Z9" i="76" s="1"/>
  <c r="AA9" i="76" s="1"/>
  <c r="AB9" i="76" s="1"/>
  <c r="AC9" i="76" s="1"/>
  <c r="AD9" i="76" s="1"/>
  <c r="AE9" i="76" s="1"/>
  <c r="AF9" i="76" s="1"/>
  <c r="AG9" i="76" s="1"/>
  <c r="AH9" i="76" s="1"/>
  <c r="AI9" i="76" s="1"/>
  <c r="AJ9" i="76" s="1"/>
  <c r="AK9" i="76" s="1"/>
  <c r="AL9" i="76" s="1"/>
  <c r="AM9" i="76" s="1"/>
  <c r="AN9" i="76" s="1"/>
  <c r="AO9" i="76" s="1"/>
  <c r="AP9" i="76" s="1"/>
  <c r="D7" i="58"/>
  <c r="D15" i="58" s="1"/>
  <c r="D21" i="58" s="1"/>
  <c r="D33" i="58" s="1"/>
  <c r="E33" i="58" s="1"/>
  <c r="F33" i="58" s="1"/>
  <c r="G33" i="58" s="1"/>
  <c r="H33" i="58" s="1"/>
  <c r="I33" i="58" s="1"/>
  <c r="J33" i="58" s="1"/>
  <c r="K33" i="58" s="1"/>
  <c r="L33" i="58" s="1"/>
  <c r="M33" i="58" s="1"/>
  <c r="N33" i="58" s="1"/>
  <c r="O33" i="58" s="1"/>
  <c r="P33" i="58" s="1"/>
  <c r="Q33" i="58" s="1"/>
  <c r="R33" i="58" s="1"/>
  <c r="S33" i="58" s="1"/>
  <c r="T33" i="58" s="1"/>
  <c r="U33" i="58" s="1"/>
  <c r="V33" i="58" s="1"/>
  <c r="W33" i="58" s="1"/>
  <c r="X33" i="58" s="1"/>
  <c r="Y33" i="58" s="1"/>
  <c r="Z33" i="58" s="1"/>
  <c r="AA33" i="58" s="1"/>
  <c r="AB33" i="58" s="1"/>
  <c r="AC33" i="58" s="1"/>
  <c r="AD33" i="58" s="1"/>
  <c r="AE33" i="58" s="1"/>
  <c r="AF33" i="58" s="1"/>
  <c r="AG33" i="58" s="1"/>
  <c r="AH33" i="58" s="1"/>
  <c r="AI33" i="58" s="1"/>
  <c r="AJ33" i="58" s="1"/>
  <c r="AK33" i="58" s="1"/>
  <c r="AL33" i="58" s="1"/>
  <c r="AM33" i="58" s="1"/>
  <c r="AN33" i="58" s="1"/>
  <c r="D8" i="67"/>
  <c r="D10" i="56"/>
  <c r="D10" i="8"/>
  <c r="E10" i="53"/>
  <c r="D19" i="56"/>
  <c r="D19" i="8"/>
  <c r="E42" i="53"/>
  <c r="F42" i="53" s="1"/>
  <c r="G42" i="53" s="1"/>
  <c r="H42" i="53" s="1"/>
  <c r="I42" i="53" s="1"/>
  <c r="J42" i="53" s="1"/>
  <c r="K42" i="53" s="1"/>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AG42" i="53" s="1"/>
  <c r="AH42" i="53" s="1"/>
  <c r="AI42" i="53" s="1"/>
  <c r="AJ42" i="53" s="1"/>
  <c r="AK42" i="53" s="1"/>
  <c r="AL42" i="53" s="1"/>
  <c r="AM42" i="53" s="1"/>
  <c r="AN42" i="53" s="1"/>
  <c r="D23" i="56"/>
  <c r="D23" i="8"/>
  <c r="U10" i="41"/>
  <c r="U11" i="41"/>
  <c r="R10" i="41"/>
  <c r="R11" i="41"/>
  <c r="D23" i="67" l="1"/>
  <c r="E23" i="67" s="1"/>
  <c r="F23" i="67" s="1"/>
  <c r="G23" i="67" s="1"/>
  <c r="H23" i="67" s="1"/>
  <c r="I23" i="67" s="1"/>
  <c r="J23" i="67" s="1"/>
  <c r="K23" i="67" s="1"/>
  <c r="L23" i="67" s="1"/>
  <c r="M23" i="67" s="1"/>
  <c r="N23" i="67" s="1"/>
  <c r="O23" i="67" s="1"/>
  <c r="P23" i="67" s="1"/>
  <c r="Q23" i="67" s="1"/>
  <c r="R23" i="67" s="1"/>
  <c r="S23" i="67" s="1"/>
  <c r="T23" i="67" s="1"/>
  <c r="U23" i="67" s="1"/>
  <c r="V23" i="67" s="1"/>
  <c r="W23" i="67" s="1"/>
  <c r="X23" i="67" s="1"/>
  <c r="Y23" i="67" s="1"/>
  <c r="Z23" i="67" s="1"/>
  <c r="AA23" i="67" s="1"/>
  <c r="AB23" i="67" s="1"/>
  <c r="AC23" i="67" s="1"/>
  <c r="AD23" i="67" s="1"/>
  <c r="AE23" i="67" s="1"/>
  <c r="AF23" i="67" s="1"/>
  <c r="AG23" i="67" s="1"/>
  <c r="AH23" i="67" s="1"/>
  <c r="AI23" i="67" s="1"/>
  <c r="AJ23" i="67" s="1"/>
  <c r="AK23" i="67" s="1"/>
  <c r="AL23" i="67" s="1"/>
  <c r="AM23" i="67" s="1"/>
  <c r="AN23" i="67" s="1"/>
  <c r="D40" i="67"/>
  <c r="E8" i="67"/>
  <c r="F10" i="53"/>
  <c r="G10" i="53" s="1"/>
  <c r="H10" i="53" s="1"/>
  <c r="I10" i="53" s="1"/>
  <c r="J10" i="53" s="1"/>
  <c r="K10" i="53" s="1"/>
  <c r="L10" i="53" s="1"/>
  <c r="M10" i="53" s="1"/>
  <c r="N10" i="53" s="1"/>
  <c r="O10" i="53" s="1"/>
  <c r="P10" i="53" s="1"/>
  <c r="Q10" i="53" s="1"/>
  <c r="R10" i="53" s="1"/>
  <c r="S10" i="53" s="1"/>
  <c r="T10" i="53" s="1"/>
  <c r="U10" i="53" s="1"/>
  <c r="V10" i="53" s="1"/>
  <c r="W10" i="53" s="1"/>
  <c r="X10" i="53" s="1"/>
  <c r="Y10" i="53" s="1"/>
  <c r="Z10" i="53" s="1"/>
  <c r="AA10" i="53" s="1"/>
  <c r="AB10" i="53" s="1"/>
  <c r="AC10" i="53" s="1"/>
  <c r="AD10" i="53" s="1"/>
  <c r="AE10" i="53" s="1"/>
  <c r="AF10" i="53" s="1"/>
  <c r="AG10" i="53" s="1"/>
  <c r="AH10" i="53" s="1"/>
  <c r="AI10" i="53" s="1"/>
  <c r="AJ10" i="53" s="1"/>
  <c r="AK10" i="53" s="1"/>
  <c r="AL10" i="53" s="1"/>
  <c r="AM10" i="53" s="1"/>
  <c r="AN10" i="53" s="1"/>
  <c r="E40" i="67" l="1"/>
  <c r="F8" i="67"/>
  <c r="G8" i="67" s="1"/>
  <c r="H8" i="67" s="1"/>
  <c r="I8" i="67" s="1"/>
  <c r="J8" i="67" s="1"/>
  <c r="K8" i="67" s="1"/>
  <c r="L8" i="67" s="1"/>
  <c r="M8" i="67" s="1"/>
  <c r="N8" i="67" s="1"/>
  <c r="O8" i="67" s="1"/>
  <c r="P8" i="67" s="1"/>
  <c r="Q8" i="67" s="1"/>
  <c r="R8" i="67" s="1"/>
  <c r="S8" i="67" s="1"/>
  <c r="T8" i="67" s="1"/>
  <c r="U8" i="67" s="1"/>
  <c r="V8" i="67" s="1"/>
  <c r="W8" i="67" s="1"/>
  <c r="X8" i="67" s="1"/>
  <c r="Y8" i="67" s="1"/>
  <c r="Z8" i="67" s="1"/>
  <c r="AA8" i="67" s="1"/>
  <c r="AB8" i="67" s="1"/>
  <c r="AC8" i="67" s="1"/>
  <c r="AD8" i="67" s="1"/>
  <c r="AE8" i="67" s="1"/>
  <c r="AF8" i="67" s="1"/>
  <c r="AG8" i="67" s="1"/>
  <c r="AH8" i="67" s="1"/>
  <c r="AI8" i="67" s="1"/>
  <c r="AJ8" i="67" s="1"/>
  <c r="AK8" i="67" s="1"/>
  <c r="AL8" i="67" s="1"/>
  <c r="AM8" i="67" s="1"/>
  <c r="AN8" i="67" s="1"/>
  <c r="C6" i="65"/>
  <c r="B11" i="65" l="1"/>
  <c r="B44" i="65"/>
  <c r="B9" i="65"/>
  <c r="B14" i="65"/>
  <c r="B48" i="65"/>
  <c r="B12" i="65"/>
  <c r="D13" i="65"/>
  <c r="C13" i="65"/>
  <c r="C5" i="65"/>
  <c r="C4" i="65"/>
  <c r="C3" i="65"/>
  <c r="P53" i="57" l="1"/>
  <c r="D57" i="53" s="1"/>
  <c r="O18" i="79" l="1"/>
  <c r="O21" i="79" s="1"/>
  <c r="O18" i="80"/>
  <c r="O21" i="80" s="1"/>
  <c r="O18" i="76"/>
  <c r="O21" i="76" s="1"/>
  <c r="O27" i="76" s="1"/>
  <c r="O28" i="76" s="1"/>
  <c r="O18" i="77"/>
  <c r="O21" i="77" s="1"/>
  <c r="O27" i="77" s="1"/>
  <c r="O28" i="77" s="1"/>
  <c r="O18" i="78"/>
  <c r="O21" i="78" s="1"/>
  <c r="O18" i="69"/>
  <c r="O21" i="69" s="1"/>
  <c r="N18" i="79"/>
  <c r="N21" i="79" s="1"/>
  <c r="N18" i="76"/>
  <c r="N21" i="76" s="1"/>
  <c r="N27" i="76" s="1"/>
  <c r="N28" i="76" s="1"/>
  <c r="N18" i="80"/>
  <c r="N21" i="80" s="1"/>
  <c r="N18" i="77"/>
  <c r="N21" i="77" s="1"/>
  <c r="N27" i="77" s="1"/>
  <c r="N28" i="77" s="1"/>
  <c r="N18" i="78"/>
  <c r="N21" i="78" s="1"/>
  <c r="N18" i="69"/>
  <c r="N21" i="69" s="1"/>
  <c r="L18" i="77"/>
  <c r="L21" i="77" s="1"/>
  <c r="L27" i="77" s="1"/>
  <c r="L28" i="77" s="1"/>
  <c r="L18" i="78"/>
  <c r="L21" i="78" s="1"/>
  <c r="L18" i="76"/>
  <c r="L21" i="76" s="1"/>
  <c r="L27" i="76" s="1"/>
  <c r="L28" i="76" s="1"/>
  <c r="L18" i="79"/>
  <c r="L21" i="79" s="1"/>
  <c r="L18" i="80"/>
  <c r="L21" i="80" s="1"/>
  <c r="L18" i="69"/>
  <c r="L21" i="69" s="1"/>
  <c r="AM18" i="79"/>
  <c r="AM21" i="79" s="1"/>
  <c r="AM18" i="80"/>
  <c r="AM21" i="80" s="1"/>
  <c r="AM18" i="77"/>
  <c r="AM21" i="77" s="1"/>
  <c r="AM27" i="77" s="1"/>
  <c r="AM28" i="77" s="1"/>
  <c r="AM18" i="78"/>
  <c r="AM21" i="78" s="1"/>
  <c r="AM18" i="76"/>
  <c r="AM21" i="76" s="1"/>
  <c r="AM27" i="76" s="1"/>
  <c r="AM28" i="76" s="1"/>
  <c r="AM18" i="69"/>
  <c r="AM21" i="69" s="1"/>
  <c r="AL18" i="79"/>
  <c r="AL21" i="79" s="1"/>
  <c r="AL18" i="80"/>
  <c r="AL21" i="80" s="1"/>
  <c r="AL18" i="77"/>
  <c r="AL21" i="77" s="1"/>
  <c r="AL27" i="77" s="1"/>
  <c r="AL28" i="77" s="1"/>
  <c r="AL18" i="78"/>
  <c r="AL21" i="78" s="1"/>
  <c r="AL18" i="76"/>
  <c r="AL21" i="76" s="1"/>
  <c r="AL27" i="76" s="1"/>
  <c r="AL28" i="76" s="1"/>
  <c r="AL18" i="69"/>
  <c r="AL21" i="69" s="1"/>
  <c r="U18" i="77"/>
  <c r="U21" i="77" s="1"/>
  <c r="U27" i="77" s="1"/>
  <c r="U28" i="77" s="1"/>
  <c r="U18" i="78"/>
  <c r="U21" i="78" s="1"/>
  <c r="U18" i="79"/>
  <c r="U21" i="79" s="1"/>
  <c r="U18" i="76"/>
  <c r="U21" i="76" s="1"/>
  <c r="U27" i="76" s="1"/>
  <c r="U28" i="76" s="1"/>
  <c r="U18" i="80"/>
  <c r="U21" i="80" s="1"/>
  <c r="U18" i="69"/>
  <c r="U21" i="69" s="1"/>
  <c r="AJ18" i="77"/>
  <c r="AJ21" i="77" s="1"/>
  <c r="AJ27" i="77" s="1"/>
  <c r="AJ28" i="77" s="1"/>
  <c r="AJ18" i="79"/>
  <c r="AJ21" i="79" s="1"/>
  <c r="AJ18" i="76"/>
  <c r="AJ21" i="76" s="1"/>
  <c r="AJ27" i="76" s="1"/>
  <c r="AJ28" i="76" s="1"/>
  <c r="AJ18" i="80"/>
  <c r="AJ21" i="80" s="1"/>
  <c r="AJ18" i="78"/>
  <c r="AJ21" i="78" s="1"/>
  <c r="AJ18" i="69"/>
  <c r="AJ21" i="69" s="1"/>
  <c r="G18" i="79"/>
  <c r="G18" i="80"/>
  <c r="G18" i="77"/>
  <c r="G18" i="78"/>
  <c r="G18" i="76"/>
  <c r="G18" i="69"/>
  <c r="AI18" i="79"/>
  <c r="AI21" i="79" s="1"/>
  <c r="AI18" i="76"/>
  <c r="AI21" i="76" s="1"/>
  <c r="AI27" i="76" s="1"/>
  <c r="AI28" i="76" s="1"/>
  <c r="AI18" i="77"/>
  <c r="AI21" i="77" s="1"/>
  <c r="AI27" i="77" s="1"/>
  <c r="AI28" i="77" s="1"/>
  <c r="AI18" i="80"/>
  <c r="AI21" i="80" s="1"/>
  <c r="AI18" i="78"/>
  <c r="AI21" i="78" s="1"/>
  <c r="AI18" i="69"/>
  <c r="AI21" i="69" s="1"/>
  <c r="K18" i="76"/>
  <c r="K21" i="76" s="1"/>
  <c r="K27" i="76" s="1"/>
  <c r="K28" i="76" s="1"/>
  <c r="K18" i="78"/>
  <c r="K21" i="78" s="1"/>
  <c r="K18" i="79"/>
  <c r="K21" i="79" s="1"/>
  <c r="K18" i="80"/>
  <c r="K21" i="80" s="1"/>
  <c r="K18" i="77"/>
  <c r="K21" i="77" s="1"/>
  <c r="K27" i="77" s="1"/>
  <c r="K28" i="77" s="1"/>
  <c r="K18" i="69"/>
  <c r="K21" i="69" s="1"/>
  <c r="AP18" i="78"/>
  <c r="AP21" i="78" s="1"/>
  <c r="AP18" i="76"/>
  <c r="AP21" i="76" s="1"/>
  <c r="AP27" i="76" s="1"/>
  <c r="AP28" i="76" s="1"/>
  <c r="AP18" i="79"/>
  <c r="AP21" i="79" s="1"/>
  <c r="AP18" i="77"/>
  <c r="AP21" i="77" s="1"/>
  <c r="AP27" i="77" s="1"/>
  <c r="AP28" i="77" s="1"/>
  <c r="AP18" i="80"/>
  <c r="AP21" i="80" s="1"/>
  <c r="AP18" i="69"/>
  <c r="AP21" i="69" s="1"/>
  <c r="AH18" i="78"/>
  <c r="AH21" i="78" s="1"/>
  <c r="AH18" i="76"/>
  <c r="AH21" i="76" s="1"/>
  <c r="AH27" i="76" s="1"/>
  <c r="AH28" i="76" s="1"/>
  <c r="AH18" i="79"/>
  <c r="AH21" i="79" s="1"/>
  <c r="AH18" i="77"/>
  <c r="AH21" i="77" s="1"/>
  <c r="AH27" i="77" s="1"/>
  <c r="AH28" i="77" s="1"/>
  <c r="AH18" i="80"/>
  <c r="AH21" i="80" s="1"/>
  <c r="AH18" i="69"/>
  <c r="AH21" i="69" s="1"/>
  <c r="Z18" i="78"/>
  <c r="Z21" i="78" s="1"/>
  <c r="Z18" i="76"/>
  <c r="Z21" i="76" s="1"/>
  <c r="Z27" i="76" s="1"/>
  <c r="Z28" i="76" s="1"/>
  <c r="Z18" i="79"/>
  <c r="Z21" i="79" s="1"/>
  <c r="Z18" i="77"/>
  <c r="Z21" i="77" s="1"/>
  <c r="Z27" i="77" s="1"/>
  <c r="Z28" i="77" s="1"/>
  <c r="Z18" i="80"/>
  <c r="Z21" i="80" s="1"/>
  <c r="Z18" i="69"/>
  <c r="Z21" i="69" s="1"/>
  <c r="R18" i="78"/>
  <c r="R21" i="78" s="1"/>
  <c r="R18" i="76"/>
  <c r="R21" i="76" s="1"/>
  <c r="R27" i="76" s="1"/>
  <c r="R28" i="76" s="1"/>
  <c r="R18" i="77"/>
  <c r="R21" i="77" s="1"/>
  <c r="R27" i="77" s="1"/>
  <c r="R28" i="77" s="1"/>
  <c r="R18" i="80"/>
  <c r="R21" i="80" s="1"/>
  <c r="R18" i="79"/>
  <c r="R21" i="79" s="1"/>
  <c r="R18" i="69"/>
  <c r="R21" i="69" s="1"/>
  <c r="J18" i="78"/>
  <c r="J21" i="78" s="1"/>
  <c r="J18" i="76"/>
  <c r="J21" i="76" s="1"/>
  <c r="J27" i="76" s="1"/>
  <c r="J28" i="76" s="1"/>
  <c r="J18" i="79"/>
  <c r="J21" i="79" s="1"/>
  <c r="J18" i="77"/>
  <c r="J21" i="77" s="1"/>
  <c r="J27" i="77" s="1"/>
  <c r="J28" i="77" s="1"/>
  <c r="J18" i="80"/>
  <c r="J21" i="80" s="1"/>
  <c r="J18" i="69"/>
  <c r="J21" i="69" s="1"/>
  <c r="AE18" i="79"/>
  <c r="AE21" i="79" s="1"/>
  <c r="AE18" i="80"/>
  <c r="AE21" i="80" s="1"/>
  <c r="AE18" i="78"/>
  <c r="AE21" i="78" s="1"/>
  <c r="AE18" i="76"/>
  <c r="AE21" i="76" s="1"/>
  <c r="AE27" i="76" s="1"/>
  <c r="AE28" i="76" s="1"/>
  <c r="AE18" i="77"/>
  <c r="AE21" i="77" s="1"/>
  <c r="AE27" i="77" s="1"/>
  <c r="AE28" i="77" s="1"/>
  <c r="AE18" i="69"/>
  <c r="AE21" i="69" s="1"/>
  <c r="AD18" i="79"/>
  <c r="AD21" i="79" s="1"/>
  <c r="AD18" i="77"/>
  <c r="AD21" i="77" s="1"/>
  <c r="AD27" i="77" s="1"/>
  <c r="AD28" i="77" s="1"/>
  <c r="AD18" i="78"/>
  <c r="AD21" i="78" s="1"/>
  <c r="AD18" i="80"/>
  <c r="AD21" i="80" s="1"/>
  <c r="AD18" i="76"/>
  <c r="AD21" i="76" s="1"/>
  <c r="AD27" i="76" s="1"/>
  <c r="AD28" i="76" s="1"/>
  <c r="AD18" i="69"/>
  <c r="AD21" i="69" s="1"/>
  <c r="AK18" i="77"/>
  <c r="AK21" i="77" s="1"/>
  <c r="AK27" i="77" s="1"/>
  <c r="AK28" i="77" s="1"/>
  <c r="AK18" i="76"/>
  <c r="AK21" i="76" s="1"/>
  <c r="AK27" i="76" s="1"/>
  <c r="AK28" i="76" s="1"/>
  <c r="AK18" i="80"/>
  <c r="AK21" i="80" s="1"/>
  <c r="AK18" i="79"/>
  <c r="AK21" i="79" s="1"/>
  <c r="AK18" i="78"/>
  <c r="AK21" i="78" s="1"/>
  <c r="AK18" i="69"/>
  <c r="AK21" i="69" s="1"/>
  <c r="F18" i="79"/>
  <c r="F18" i="80"/>
  <c r="F18" i="77"/>
  <c r="F18" i="78"/>
  <c r="F18" i="76"/>
  <c r="F18" i="69"/>
  <c r="AB18" i="77"/>
  <c r="AB21" i="77" s="1"/>
  <c r="AB27" i="77" s="1"/>
  <c r="AB28" i="77" s="1"/>
  <c r="AB18" i="80"/>
  <c r="AB21" i="80" s="1"/>
  <c r="AB18" i="78"/>
  <c r="AB21" i="78" s="1"/>
  <c r="AB18" i="79"/>
  <c r="AB21" i="79" s="1"/>
  <c r="AB18" i="76"/>
  <c r="AB21" i="76" s="1"/>
  <c r="AB27" i="76" s="1"/>
  <c r="AB28" i="76" s="1"/>
  <c r="AB18" i="69"/>
  <c r="AB21" i="69" s="1"/>
  <c r="S18" i="80"/>
  <c r="S21" i="80" s="1"/>
  <c r="S18" i="78"/>
  <c r="S21" i="78" s="1"/>
  <c r="S18" i="76"/>
  <c r="S21" i="76" s="1"/>
  <c r="S27" i="76" s="1"/>
  <c r="S28" i="76" s="1"/>
  <c r="S18" i="79"/>
  <c r="S21" i="79" s="1"/>
  <c r="S18" i="77"/>
  <c r="S21" i="77" s="1"/>
  <c r="S27" i="77" s="1"/>
  <c r="S28" i="77" s="1"/>
  <c r="S18" i="69"/>
  <c r="S21" i="69" s="1"/>
  <c r="AO18" i="78"/>
  <c r="AO21" i="78" s="1"/>
  <c r="AO18" i="76"/>
  <c r="AO21" i="76" s="1"/>
  <c r="AO27" i="76" s="1"/>
  <c r="AO28" i="76" s="1"/>
  <c r="AO18" i="80"/>
  <c r="AO21" i="80" s="1"/>
  <c r="AO18" i="77"/>
  <c r="AO21" i="77" s="1"/>
  <c r="AO27" i="77" s="1"/>
  <c r="AO28" i="77" s="1"/>
  <c r="AO18" i="79"/>
  <c r="AO21" i="79" s="1"/>
  <c r="AO18" i="69"/>
  <c r="AO21" i="69" s="1"/>
  <c r="AG18" i="78"/>
  <c r="AG21" i="78" s="1"/>
  <c r="AG18" i="76"/>
  <c r="AG21" i="76" s="1"/>
  <c r="AG27" i="76" s="1"/>
  <c r="AG28" i="76" s="1"/>
  <c r="AG18" i="79"/>
  <c r="AG21" i="79" s="1"/>
  <c r="AG18" i="80"/>
  <c r="AG21" i="80" s="1"/>
  <c r="AG18" i="77"/>
  <c r="AG21" i="77" s="1"/>
  <c r="AG27" i="77" s="1"/>
  <c r="AG28" i="77" s="1"/>
  <c r="AG18" i="69"/>
  <c r="AG21" i="69" s="1"/>
  <c r="Y18" i="78"/>
  <c r="Y21" i="78" s="1"/>
  <c r="Y18" i="76"/>
  <c r="Y21" i="76" s="1"/>
  <c r="Y27" i="76" s="1"/>
  <c r="Y28" i="76" s="1"/>
  <c r="Y18" i="79"/>
  <c r="Y21" i="79" s="1"/>
  <c r="Y18" i="77"/>
  <c r="Y21" i="77" s="1"/>
  <c r="Y27" i="77" s="1"/>
  <c r="Y28" i="77" s="1"/>
  <c r="Y18" i="80"/>
  <c r="Y21" i="80" s="1"/>
  <c r="Y18" i="69"/>
  <c r="Y21" i="69" s="1"/>
  <c r="Q18" i="78"/>
  <c r="Q21" i="78" s="1"/>
  <c r="Q18" i="76"/>
  <c r="Q21" i="76" s="1"/>
  <c r="Q27" i="76" s="1"/>
  <c r="Q28" i="76" s="1"/>
  <c r="Q18" i="77"/>
  <c r="Q21" i="77" s="1"/>
  <c r="Q27" i="77" s="1"/>
  <c r="Q28" i="77" s="1"/>
  <c r="Q18" i="80"/>
  <c r="Q21" i="80" s="1"/>
  <c r="Q18" i="79"/>
  <c r="Q21" i="79" s="1"/>
  <c r="Q18" i="69"/>
  <c r="Q21" i="69" s="1"/>
  <c r="I18" i="78"/>
  <c r="I21" i="78" s="1"/>
  <c r="I18" i="76"/>
  <c r="I21" i="76" s="1"/>
  <c r="I27" i="76" s="1"/>
  <c r="I28" i="76" s="1"/>
  <c r="I18" i="80"/>
  <c r="I21" i="80" s="1"/>
  <c r="I18" i="77"/>
  <c r="I21" i="77" s="1"/>
  <c r="I27" i="77" s="1"/>
  <c r="I28" i="77" s="1"/>
  <c r="I18" i="79"/>
  <c r="I21" i="79" s="1"/>
  <c r="I18" i="69"/>
  <c r="I21" i="69" s="1"/>
  <c r="W18" i="79"/>
  <c r="W21" i="79" s="1"/>
  <c r="W18" i="80"/>
  <c r="W21" i="80" s="1"/>
  <c r="W18" i="76"/>
  <c r="W21" i="76" s="1"/>
  <c r="W27" i="76" s="1"/>
  <c r="W28" i="76" s="1"/>
  <c r="W18" i="78"/>
  <c r="W21" i="78" s="1"/>
  <c r="W18" i="77"/>
  <c r="W21" i="77" s="1"/>
  <c r="W27" i="77" s="1"/>
  <c r="W28" i="77" s="1"/>
  <c r="W18" i="69"/>
  <c r="W21" i="69" s="1"/>
  <c r="V18" i="79"/>
  <c r="V21" i="79" s="1"/>
  <c r="V18" i="78"/>
  <c r="V21" i="78" s="1"/>
  <c r="V18" i="76"/>
  <c r="V21" i="76" s="1"/>
  <c r="V27" i="76" s="1"/>
  <c r="V28" i="76" s="1"/>
  <c r="V18" i="77"/>
  <c r="V21" i="77" s="1"/>
  <c r="V27" i="77" s="1"/>
  <c r="V28" i="77" s="1"/>
  <c r="V18" i="80"/>
  <c r="V21" i="80" s="1"/>
  <c r="V18" i="69"/>
  <c r="V21" i="69" s="1"/>
  <c r="AC18" i="77"/>
  <c r="AC21" i="77" s="1"/>
  <c r="AC27" i="77" s="1"/>
  <c r="AC28" i="77" s="1"/>
  <c r="AC18" i="80"/>
  <c r="AC21" i="80" s="1"/>
  <c r="AC18" i="78"/>
  <c r="AC21" i="78" s="1"/>
  <c r="AC18" i="76"/>
  <c r="AC21" i="76" s="1"/>
  <c r="AC27" i="76" s="1"/>
  <c r="AC28" i="76" s="1"/>
  <c r="AC18" i="79"/>
  <c r="AC21" i="79" s="1"/>
  <c r="AC18" i="69"/>
  <c r="AC21" i="69" s="1"/>
  <c r="M18" i="77"/>
  <c r="M21" i="77" s="1"/>
  <c r="M27" i="77" s="1"/>
  <c r="M28" i="77" s="1"/>
  <c r="M18" i="79"/>
  <c r="M21" i="79" s="1"/>
  <c r="M18" i="76"/>
  <c r="M21" i="76" s="1"/>
  <c r="M27" i="76" s="1"/>
  <c r="M28" i="76" s="1"/>
  <c r="M18" i="80"/>
  <c r="M21" i="80" s="1"/>
  <c r="M18" i="78"/>
  <c r="M21" i="78" s="1"/>
  <c r="M18" i="69"/>
  <c r="M21" i="69" s="1"/>
  <c r="T18" i="77"/>
  <c r="T21" i="77" s="1"/>
  <c r="T27" i="77" s="1"/>
  <c r="T28" i="77" s="1"/>
  <c r="T18" i="78"/>
  <c r="T21" i="78" s="1"/>
  <c r="T18" i="79"/>
  <c r="T21" i="79" s="1"/>
  <c r="T18" i="80"/>
  <c r="T21" i="80" s="1"/>
  <c r="T18" i="76"/>
  <c r="T21" i="76" s="1"/>
  <c r="T27" i="76" s="1"/>
  <c r="T28" i="76" s="1"/>
  <c r="T18" i="69"/>
  <c r="T21" i="69" s="1"/>
  <c r="AA18" i="76"/>
  <c r="AA21" i="76" s="1"/>
  <c r="AA27" i="76" s="1"/>
  <c r="AA28" i="76" s="1"/>
  <c r="AA18" i="77"/>
  <c r="AA21" i="77" s="1"/>
  <c r="AA27" i="77" s="1"/>
  <c r="AA28" i="77" s="1"/>
  <c r="AA18" i="80"/>
  <c r="AA21" i="80" s="1"/>
  <c r="AA18" i="79"/>
  <c r="AA21" i="79" s="1"/>
  <c r="AA18" i="78"/>
  <c r="AA21" i="78" s="1"/>
  <c r="AA18" i="69"/>
  <c r="AA21" i="69" s="1"/>
  <c r="AN18" i="80"/>
  <c r="AN21" i="80" s="1"/>
  <c r="AN18" i="77"/>
  <c r="AN21" i="77" s="1"/>
  <c r="AN27" i="77" s="1"/>
  <c r="AN28" i="77" s="1"/>
  <c r="AN18" i="78"/>
  <c r="AN21" i="78" s="1"/>
  <c r="AN18" i="79"/>
  <c r="AN21" i="79" s="1"/>
  <c r="AN18" i="76"/>
  <c r="AN21" i="76" s="1"/>
  <c r="AN27" i="76" s="1"/>
  <c r="AN28" i="76" s="1"/>
  <c r="AN18" i="69"/>
  <c r="AN21" i="69" s="1"/>
  <c r="AF18" i="80"/>
  <c r="AF21" i="80" s="1"/>
  <c r="AF18" i="78"/>
  <c r="AF21" i="78" s="1"/>
  <c r="AF18" i="76"/>
  <c r="AF21" i="76" s="1"/>
  <c r="AF27" i="76" s="1"/>
  <c r="AF28" i="76" s="1"/>
  <c r="AF18" i="79"/>
  <c r="AF21" i="79" s="1"/>
  <c r="AF18" i="77"/>
  <c r="AF21" i="77" s="1"/>
  <c r="AF27" i="77" s="1"/>
  <c r="AF28" i="77" s="1"/>
  <c r="AF18" i="69"/>
  <c r="AF21" i="69" s="1"/>
  <c r="X18" i="80"/>
  <c r="X21" i="80" s="1"/>
  <c r="X18" i="76"/>
  <c r="X21" i="76" s="1"/>
  <c r="X27" i="76" s="1"/>
  <c r="X28" i="76" s="1"/>
  <c r="X18" i="79"/>
  <c r="X21" i="79" s="1"/>
  <c r="X18" i="77"/>
  <c r="X21" i="77" s="1"/>
  <c r="X27" i="77" s="1"/>
  <c r="X28" i="77" s="1"/>
  <c r="X18" i="78"/>
  <c r="X21" i="78" s="1"/>
  <c r="X18" i="69"/>
  <c r="X21" i="69" s="1"/>
  <c r="P18" i="80"/>
  <c r="P21" i="80" s="1"/>
  <c r="P18" i="79"/>
  <c r="P21" i="79" s="1"/>
  <c r="P18" i="77"/>
  <c r="P21" i="77" s="1"/>
  <c r="P27" i="77" s="1"/>
  <c r="P28" i="77" s="1"/>
  <c r="P18" i="78"/>
  <c r="P21" i="78" s="1"/>
  <c r="P18" i="76"/>
  <c r="P21" i="76" s="1"/>
  <c r="P27" i="76" s="1"/>
  <c r="P28" i="76" s="1"/>
  <c r="P18" i="69"/>
  <c r="P21" i="69" s="1"/>
  <c r="H18" i="80"/>
  <c r="H18" i="77"/>
  <c r="H21" i="77" s="1"/>
  <c r="H27" i="77" s="1"/>
  <c r="H28" i="77" s="1"/>
  <c r="H18" i="78"/>
  <c r="H18" i="79"/>
  <c r="H18" i="76"/>
  <c r="H21" i="76" s="1"/>
  <c r="H27" i="76" s="1"/>
  <c r="H28" i="76" s="1"/>
  <c r="H18" i="69"/>
  <c r="H21" i="69" s="1"/>
  <c r="E7" i="58"/>
  <c r="F7" i="58" s="1"/>
  <c r="G7" i="58" s="1"/>
  <c r="H7" i="58" s="1"/>
  <c r="I7" i="58" s="1"/>
  <c r="J7" i="58" s="1"/>
  <c r="K7" i="58" s="1"/>
  <c r="L7" i="58" s="1"/>
  <c r="M7" i="58" s="1"/>
  <c r="N7" i="58" s="1"/>
  <c r="O7" i="58" s="1"/>
  <c r="P7" i="58" s="1"/>
  <c r="Q7" i="58" s="1"/>
  <c r="R7" i="58" s="1"/>
  <c r="S7" i="58" s="1"/>
  <c r="T7" i="58" s="1"/>
  <c r="U7" i="58" s="1"/>
  <c r="V7" i="58" s="1"/>
  <c r="W7" i="58" s="1"/>
  <c r="X7" i="58" s="1"/>
  <c r="Y7" i="58" s="1"/>
  <c r="Z7" i="58" s="1"/>
  <c r="AA7" i="58" s="1"/>
  <c r="AB7" i="58" s="1"/>
  <c r="AC7" i="58" s="1"/>
  <c r="AD7" i="58" s="1"/>
  <c r="AE7" i="58" s="1"/>
  <c r="AF7" i="58" s="1"/>
  <c r="AG7" i="58" s="1"/>
  <c r="AH7" i="58" s="1"/>
  <c r="AI7" i="58" s="1"/>
  <c r="AJ7" i="58" s="1"/>
  <c r="AK7" i="58" s="1"/>
  <c r="AL7" i="58" s="1"/>
  <c r="AM7" i="58" s="1"/>
  <c r="AN7" i="58" s="1"/>
  <c r="AQ18" i="69" l="1"/>
  <c r="AQ18" i="76"/>
  <c r="AQ18" i="80"/>
  <c r="AQ18" i="78"/>
  <c r="AQ18" i="79"/>
  <c r="AQ18" i="77"/>
  <c r="AO15" i="56"/>
  <c r="C49" i="11" s="1"/>
  <c r="AO14" i="56"/>
  <c r="C48" i="11" s="1"/>
  <c r="AN16" i="56"/>
  <c r="AM16" i="56"/>
  <c r="AL16" i="56"/>
  <c r="AK16" i="56"/>
  <c r="AJ16" i="56"/>
  <c r="AI16" i="56"/>
  <c r="AH16" i="56"/>
  <c r="AG16" i="56"/>
  <c r="AF16" i="56"/>
  <c r="AE16" i="56"/>
  <c r="AD16" i="56"/>
  <c r="AC16" i="56"/>
  <c r="AB16" i="56"/>
  <c r="AA16" i="56"/>
  <c r="Z16" i="56"/>
  <c r="Y16" i="56"/>
  <c r="X16" i="56"/>
  <c r="W16" i="56"/>
  <c r="V16" i="56"/>
  <c r="U16" i="56"/>
  <c r="T16" i="56"/>
  <c r="S16" i="56"/>
  <c r="R16" i="56"/>
  <c r="Q16" i="56"/>
  <c r="P16" i="56"/>
  <c r="O16" i="56"/>
  <c r="N16" i="56"/>
  <c r="M16" i="56"/>
  <c r="L16" i="56"/>
  <c r="K16" i="56"/>
  <c r="J16" i="56"/>
  <c r="I16" i="56"/>
  <c r="H16" i="56"/>
  <c r="G16" i="56"/>
  <c r="F16" i="56"/>
  <c r="E16" i="56"/>
  <c r="D16" i="56"/>
  <c r="H13" i="11"/>
  <c r="H12" i="11"/>
  <c r="AN29" i="56"/>
  <c r="AM29" i="56"/>
  <c r="AL29" i="56"/>
  <c r="AK29" i="56"/>
  <c r="AJ29" i="56"/>
  <c r="AI29" i="56"/>
  <c r="AH29" i="56"/>
  <c r="AG29" i="56"/>
  <c r="AF29" i="56"/>
  <c r="AE29" i="56"/>
  <c r="AD29" i="56"/>
  <c r="AC29" i="56"/>
  <c r="AB29" i="56"/>
  <c r="AA29" i="56"/>
  <c r="Z29" i="56"/>
  <c r="Y29" i="56"/>
  <c r="X29" i="56"/>
  <c r="W29" i="56"/>
  <c r="V29" i="56"/>
  <c r="U29" i="56"/>
  <c r="T29" i="56"/>
  <c r="S29" i="56"/>
  <c r="R29" i="56"/>
  <c r="Q29" i="56"/>
  <c r="P29" i="56"/>
  <c r="O29" i="56"/>
  <c r="N29" i="56"/>
  <c r="M29" i="56"/>
  <c r="L29" i="56"/>
  <c r="K29" i="56"/>
  <c r="J29" i="56"/>
  <c r="I29" i="56"/>
  <c r="H29" i="56"/>
  <c r="G29" i="56"/>
  <c r="F29" i="56"/>
  <c r="E29" i="56"/>
  <c r="D29" i="56"/>
  <c r="AO28" i="56"/>
  <c r="D49" i="11" s="1"/>
  <c r="AO27" i="56"/>
  <c r="D48" i="11" s="1"/>
  <c r="AO28" i="8"/>
  <c r="AO27" i="8"/>
  <c r="D39" i="11" s="1"/>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O15" i="8"/>
  <c r="C40" i="11" s="1"/>
  <c r="AO14" i="8"/>
  <c r="C39" i="11" s="1"/>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6" i="11"/>
  <c r="C5" i="11"/>
  <c r="C4" i="11"/>
  <c r="C3" i="11"/>
  <c r="C5" i="58"/>
  <c r="C5" i="67" s="1"/>
  <c r="C4" i="58"/>
  <c r="C3" i="58"/>
  <c r="C2" i="58"/>
  <c r="B5" i="41"/>
  <c r="B4" i="41"/>
  <c r="B3" i="41"/>
  <c r="B2" i="41"/>
  <c r="C6" i="56"/>
  <c r="C5" i="56"/>
  <c r="C3" i="56"/>
  <c r="C6" i="8"/>
  <c r="C5" i="8"/>
  <c r="P26" i="57"/>
  <c r="D26" i="53" s="1"/>
  <c r="P23" i="57"/>
  <c r="D23" i="53" s="1"/>
  <c r="AN38" i="58"/>
  <c r="AM38" i="58"/>
  <c r="AL38" i="58"/>
  <c r="AK38" i="58"/>
  <c r="AJ38" i="58"/>
  <c r="AI38" i="58"/>
  <c r="AH38" i="58"/>
  <c r="AG38" i="58"/>
  <c r="AF38" i="58"/>
  <c r="AE38" i="58"/>
  <c r="AD38" i="58"/>
  <c r="AC38" i="58"/>
  <c r="AB38" i="58"/>
  <c r="AA38" i="58"/>
  <c r="Z38" i="58"/>
  <c r="Y38" i="58"/>
  <c r="X38" i="58"/>
  <c r="W38" i="58"/>
  <c r="V38" i="58"/>
  <c r="U38" i="58"/>
  <c r="T38" i="58"/>
  <c r="S38" i="58"/>
  <c r="R38" i="58"/>
  <c r="Q38" i="58"/>
  <c r="P38" i="58"/>
  <c r="O38" i="58"/>
  <c r="N38" i="58"/>
  <c r="M38" i="58"/>
  <c r="L38" i="58"/>
  <c r="K38" i="58"/>
  <c r="J38" i="58"/>
  <c r="I38" i="58"/>
  <c r="H38" i="58"/>
  <c r="G38" i="58"/>
  <c r="F38" i="58"/>
  <c r="E38" i="58"/>
  <c r="D38" i="58"/>
  <c r="AO64" i="53"/>
  <c r="D30" i="11" s="1"/>
  <c r="AO63" i="53"/>
  <c r="D29" i="11" s="1"/>
  <c r="D46" i="65" s="1"/>
  <c r="AN39" i="53"/>
  <c r="AM39" i="53"/>
  <c r="AL39" i="53"/>
  <c r="AK39" i="53"/>
  <c r="AJ39" i="53"/>
  <c r="AI39" i="53"/>
  <c r="AH39" i="53"/>
  <c r="AG39" i="53"/>
  <c r="AF39" i="53"/>
  <c r="AE39" i="53"/>
  <c r="AD39" i="53"/>
  <c r="AC39" i="53"/>
  <c r="AB39" i="53"/>
  <c r="AA39" i="53"/>
  <c r="Z39" i="53"/>
  <c r="Y39" i="53"/>
  <c r="X39" i="53"/>
  <c r="W39" i="53"/>
  <c r="V39" i="53"/>
  <c r="U39" i="53"/>
  <c r="T39" i="53"/>
  <c r="S39" i="53"/>
  <c r="R39" i="53"/>
  <c r="Q39" i="53"/>
  <c r="P39" i="53"/>
  <c r="O39" i="53"/>
  <c r="N39" i="53"/>
  <c r="M39" i="53"/>
  <c r="L39" i="53"/>
  <c r="K39" i="53"/>
  <c r="J39" i="53"/>
  <c r="I39" i="53"/>
  <c r="H39" i="53"/>
  <c r="G39" i="53"/>
  <c r="F39" i="53"/>
  <c r="AO31" i="53"/>
  <c r="AO30" i="53"/>
  <c r="AC56" i="57"/>
  <c r="E60" i="53" s="1"/>
  <c r="AC55" i="57"/>
  <c r="E59" i="53" s="1"/>
  <c r="G17" i="78" s="1"/>
  <c r="AC54" i="57"/>
  <c r="E58" i="53" s="1"/>
  <c r="AC53" i="57"/>
  <c r="E57" i="53" s="1"/>
  <c r="AO57" i="53" s="1"/>
  <c r="D23" i="11" s="1"/>
  <c r="AC52" i="57"/>
  <c r="E56" i="53" s="1"/>
  <c r="AC41" i="57"/>
  <c r="AC40" i="57"/>
  <c r="AC66" i="57" s="1"/>
  <c r="E43" i="53"/>
  <c r="E74" i="53" s="1"/>
  <c r="P56" i="57"/>
  <c r="D60" i="53" s="1"/>
  <c r="P55" i="57"/>
  <c r="D59" i="53" s="1"/>
  <c r="P54" i="57"/>
  <c r="D58" i="53" s="1"/>
  <c r="P52" i="57"/>
  <c r="D56" i="53" s="1"/>
  <c r="P51" i="57"/>
  <c r="D55" i="53" s="1"/>
  <c r="P41" i="57"/>
  <c r="P67" i="57" s="1"/>
  <c r="P40" i="57"/>
  <c r="P66" i="57" s="1"/>
  <c r="P39" i="57"/>
  <c r="P65" i="57" s="1"/>
  <c r="AC34" i="57"/>
  <c r="E38" i="53" s="1"/>
  <c r="G13" i="77" s="1"/>
  <c r="AC33" i="57"/>
  <c r="E36" i="53"/>
  <c r="G13" i="69" s="1"/>
  <c r="AC26" i="57"/>
  <c r="E26" i="53" s="1"/>
  <c r="E20" i="53"/>
  <c r="G14" i="78" s="1"/>
  <c r="AC23" i="57"/>
  <c r="E23" i="53" s="1"/>
  <c r="P34" i="57"/>
  <c r="D38" i="53" s="1"/>
  <c r="F13" i="77" s="1"/>
  <c r="P33" i="57"/>
  <c r="D37" i="53" s="1"/>
  <c r="F13" i="76" s="1"/>
  <c r="P32" i="57"/>
  <c r="AN65" i="53"/>
  <c r="AM65" i="53"/>
  <c r="AL65" i="53"/>
  <c r="AK65" i="53"/>
  <c r="AJ65" i="53"/>
  <c r="AI65" i="53"/>
  <c r="AH65" i="53"/>
  <c r="AG65" i="53"/>
  <c r="AF65" i="53"/>
  <c r="AE65" i="53"/>
  <c r="AD65" i="53"/>
  <c r="AC65" i="53"/>
  <c r="AB65" i="53"/>
  <c r="AA65" i="53"/>
  <c r="Z65" i="53"/>
  <c r="Y65" i="53"/>
  <c r="X65" i="53"/>
  <c r="W65" i="53"/>
  <c r="V65" i="53"/>
  <c r="U65" i="53"/>
  <c r="T65" i="53"/>
  <c r="S65" i="53"/>
  <c r="R65" i="53"/>
  <c r="Q65" i="53"/>
  <c r="P65" i="53"/>
  <c r="O65" i="53"/>
  <c r="N65" i="53"/>
  <c r="M65" i="53"/>
  <c r="L65" i="53"/>
  <c r="K65" i="53"/>
  <c r="J65" i="53"/>
  <c r="I65" i="53"/>
  <c r="H65" i="53"/>
  <c r="G65" i="53"/>
  <c r="F65" i="53"/>
  <c r="E65" i="53"/>
  <c r="D65" i="53"/>
  <c r="AN32" i="53"/>
  <c r="AM32" i="53"/>
  <c r="AL32" i="53"/>
  <c r="AK32" i="53"/>
  <c r="AJ32" i="53"/>
  <c r="AI32" i="53"/>
  <c r="AH32" i="53"/>
  <c r="AG32" i="53"/>
  <c r="AF32" i="53"/>
  <c r="AE32" i="53"/>
  <c r="AD32" i="53"/>
  <c r="AC32" i="53"/>
  <c r="AB32" i="53"/>
  <c r="AA32" i="53"/>
  <c r="Z32" i="53"/>
  <c r="Y32" i="53"/>
  <c r="X32" i="53"/>
  <c r="W32" i="53"/>
  <c r="V32" i="53"/>
  <c r="U32" i="53"/>
  <c r="T32" i="53"/>
  <c r="S32" i="53"/>
  <c r="R32" i="53"/>
  <c r="Q32" i="53"/>
  <c r="P32" i="53"/>
  <c r="O32" i="53"/>
  <c r="N32" i="53"/>
  <c r="M32" i="53"/>
  <c r="L32" i="53"/>
  <c r="K32" i="53"/>
  <c r="J32" i="53"/>
  <c r="I32" i="53"/>
  <c r="H32" i="53"/>
  <c r="G32" i="53"/>
  <c r="F32" i="53"/>
  <c r="E32" i="53"/>
  <c r="D32" i="53"/>
  <c r="AC13" i="57"/>
  <c r="AC63" i="57" s="1"/>
  <c r="AC12" i="57"/>
  <c r="AC62" i="57" s="1"/>
  <c r="AC11" i="57"/>
  <c r="AC61" i="57" s="1"/>
  <c r="AB14" i="57"/>
  <c r="AA14" i="57"/>
  <c r="Z14" i="57"/>
  <c r="Y14" i="57"/>
  <c r="X14" i="57"/>
  <c r="W14" i="57"/>
  <c r="V14" i="57"/>
  <c r="U14" i="57"/>
  <c r="T14" i="57"/>
  <c r="S14" i="57"/>
  <c r="R14" i="57"/>
  <c r="Q14" i="57"/>
  <c r="P13" i="57"/>
  <c r="P63" i="57" s="1"/>
  <c r="P12" i="57"/>
  <c r="P62" i="57" s="1"/>
  <c r="P11" i="57"/>
  <c r="P61" i="57" s="1"/>
  <c r="O14" i="57"/>
  <c r="N14" i="57"/>
  <c r="M14" i="57"/>
  <c r="L14" i="57"/>
  <c r="K14" i="57"/>
  <c r="J14" i="57"/>
  <c r="I14" i="57"/>
  <c r="H14" i="57"/>
  <c r="G14" i="57"/>
  <c r="F14" i="57"/>
  <c r="E14" i="57"/>
  <c r="AB42" i="57"/>
  <c r="AA42" i="57"/>
  <c r="Z42" i="57"/>
  <c r="Y42" i="57"/>
  <c r="X42" i="57"/>
  <c r="W42" i="57"/>
  <c r="V42" i="57"/>
  <c r="U42" i="57"/>
  <c r="T42" i="57"/>
  <c r="S42" i="57"/>
  <c r="R42" i="57"/>
  <c r="Q42" i="57"/>
  <c r="O42" i="57"/>
  <c r="N42" i="57"/>
  <c r="M42" i="57"/>
  <c r="L42" i="57"/>
  <c r="K42" i="57"/>
  <c r="J42" i="57"/>
  <c r="I42" i="57"/>
  <c r="H42" i="57"/>
  <c r="G42" i="57"/>
  <c r="F42" i="57"/>
  <c r="E42" i="57"/>
  <c r="E21" i="58"/>
  <c r="F21" i="58" s="1"/>
  <c r="G21" i="58" s="1"/>
  <c r="H21" i="58" s="1"/>
  <c r="I21" i="58" s="1"/>
  <c r="J21" i="58" s="1"/>
  <c r="K21" i="58" s="1"/>
  <c r="L21" i="58" s="1"/>
  <c r="M21" i="58" s="1"/>
  <c r="N21" i="58" s="1"/>
  <c r="O21" i="58" s="1"/>
  <c r="P21" i="58" s="1"/>
  <c r="Q21" i="58" s="1"/>
  <c r="R21" i="58" s="1"/>
  <c r="S21" i="58" s="1"/>
  <c r="T21" i="58" s="1"/>
  <c r="U21" i="58" s="1"/>
  <c r="V21" i="58" s="1"/>
  <c r="W21" i="58" s="1"/>
  <c r="X21" i="58" s="1"/>
  <c r="Y21" i="58" s="1"/>
  <c r="Z21" i="58" s="1"/>
  <c r="AA21" i="58" s="1"/>
  <c r="AB21" i="58" s="1"/>
  <c r="AC21" i="58" s="1"/>
  <c r="AD21" i="58" s="1"/>
  <c r="AE21" i="58" s="1"/>
  <c r="AF21" i="58" s="1"/>
  <c r="AG21" i="58" s="1"/>
  <c r="AH21" i="58" s="1"/>
  <c r="AI21" i="58" s="1"/>
  <c r="AJ21" i="58" s="1"/>
  <c r="AK21" i="58" s="1"/>
  <c r="AL21" i="58" s="1"/>
  <c r="AM21" i="58" s="1"/>
  <c r="AN21" i="58" s="1"/>
  <c r="AN53" i="58"/>
  <c r="AN56" i="58" s="1"/>
  <c r="AN44" i="58"/>
  <c r="D44" i="58"/>
  <c r="E44" i="58"/>
  <c r="F44" i="58"/>
  <c r="G44" i="58"/>
  <c r="H44" i="58"/>
  <c r="I44" i="58"/>
  <c r="J44" i="58"/>
  <c r="K44" i="58"/>
  <c r="L44" i="58"/>
  <c r="M44" i="58"/>
  <c r="N44" i="58"/>
  <c r="O44" i="58"/>
  <c r="P44" i="58"/>
  <c r="Q44" i="58"/>
  <c r="R44" i="58"/>
  <c r="S44" i="58"/>
  <c r="T44" i="58"/>
  <c r="U44" i="58"/>
  <c r="V44" i="58"/>
  <c r="W44" i="58"/>
  <c r="X44" i="58"/>
  <c r="Y44" i="58"/>
  <c r="Z44" i="58"/>
  <c r="AA44" i="58"/>
  <c r="AB44" i="58"/>
  <c r="AC44" i="58"/>
  <c r="AD44" i="58"/>
  <c r="AE44" i="58"/>
  <c r="AF44" i="58"/>
  <c r="AG44" i="58"/>
  <c r="AH44" i="58"/>
  <c r="AI44" i="58"/>
  <c r="AJ44" i="58"/>
  <c r="AK44" i="58"/>
  <c r="AL44" i="58"/>
  <c r="AM44" i="58"/>
  <c r="E35" i="53"/>
  <c r="F35" i="53" s="1"/>
  <c r="G35" i="53" s="1"/>
  <c r="H35" i="53" s="1"/>
  <c r="I35" i="53" s="1"/>
  <c r="J35" i="53" s="1"/>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AH35" i="53" s="1"/>
  <c r="AI35" i="53" s="1"/>
  <c r="AJ35" i="53" s="1"/>
  <c r="AK35" i="53" s="1"/>
  <c r="AL35" i="53" s="1"/>
  <c r="AM35" i="53" s="1"/>
  <c r="AN35" i="53" s="1"/>
  <c r="E19" i="8"/>
  <c r="F19" i="8" s="1"/>
  <c r="G19" i="8" s="1"/>
  <c r="H19" i="8" s="1"/>
  <c r="I19" i="8" s="1"/>
  <c r="J19" i="8" s="1"/>
  <c r="K19" i="8" s="1"/>
  <c r="L19" i="8" s="1"/>
  <c r="M19" i="8" s="1"/>
  <c r="N19" i="8" s="1"/>
  <c r="O19" i="8" s="1"/>
  <c r="P19" i="8" s="1"/>
  <c r="Q19" i="8" s="1"/>
  <c r="R19" i="8" s="1"/>
  <c r="S19" i="8" s="1"/>
  <c r="T19" i="8" s="1"/>
  <c r="U19" i="8" s="1"/>
  <c r="V19" i="8" s="1"/>
  <c r="W19" i="8" s="1"/>
  <c r="X19" i="8" s="1"/>
  <c r="Y19" i="8" s="1"/>
  <c r="Z19" i="8" s="1"/>
  <c r="AA19" i="8" s="1"/>
  <c r="AB19" i="8" s="1"/>
  <c r="AC19" i="8" s="1"/>
  <c r="AD19" i="8" s="1"/>
  <c r="AE19" i="8" s="1"/>
  <c r="AF19" i="8" s="1"/>
  <c r="AG19" i="8" s="1"/>
  <c r="AH19" i="8" s="1"/>
  <c r="AI19" i="8" s="1"/>
  <c r="AJ19" i="8" s="1"/>
  <c r="AK19" i="8" s="1"/>
  <c r="AL19" i="8" s="1"/>
  <c r="AM19" i="8" s="1"/>
  <c r="AN19" i="8" s="1"/>
  <c r="E19" i="56"/>
  <c r="F19" i="56" s="1"/>
  <c r="G19" i="56" s="1"/>
  <c r="H19" i="56" s="1"/>
  <c r="I19" i="56" s="1"/>
  <c r="J19" i="56" s="1"/>
  <c r="K19" i="56" s="1"/>
  <c r="L19" i="56" s="1"/>
  <c r="M19" i="56" s="1"/>
  <c r="N19" i="56" s="1"/>
  <c r="O19" i="56" s="1"/>
  <c r="P19" i="56" s="1"/>
  <c r="Q19" i="56" s="1"/>
  <c r="R19" i="56" s="1"/>
  <c r="S19" i="56" s="1"/>
  <c r="T19" i="56" s="1"/>
  <c r="U19" i="56" s="1"/>
  <c r="V19" i="56" s="1"/>
  <c r="W19" i="56" s="1"/>
  <c r="X19" i="56" s="1"/>
  <c r="Y19" i="56" s="1"/>
  <c r="Z19" i="56" s="1"/>
  <c r="AA19" i="56" s="1"/>
  <c r="AB19" i="56" s="1"/>
  <c r="AC19" i="56" s="1"/>
  <c r="AD19" i="56" s="1"/>
  <c r="AE19" i="56" s="1"/>
  <c r="AF19" i="56" s="1"/>
  <c r="AG19" i="56" s="1"/>
  <c r="AH19" i="56" s="1"/>
  <c r="AI19" i="56" s="1"/>
  <c r="AJ19" i="56" s="1"/>
  <c r="AK19" i="56" s="1"/>
  <c r="AL19" i="56" s="1"/>
  <c r="AM19" i="56" s="1"/>
  <c r="AN19" i="56" s="1"/>
  <c r="AO24" i="56"/>
  <c r="D44" i="11" s="1"/>
  <c r="AO24" i="8"/>
  <c r="D35" i="11" s="1"/>
  <c r="D17" i="11"/>
  <c r="C17" i="11"/>
  <c r="AN46" i="53"/>
  <c r="AM46" i="53"/>
  <c r="AL46" i="53"/>
  <c r="AK46" i="53"/>
  <c r="AJ46" i="53"/>
  <c r="AI46" i="53"/>
  <c r="AH46" i="53"/>
  <c r="AG46" i="53"/>
  <c r="AF46" i="53"/>
  <c r="AE46" i="53"/>
  <c r="AD46" i="53"/>
  <c r="AC46" i="53"/>
  <c r="AB46" i="53"/>
  <c r="AA46" i="53"/>
  <c r="Z46" i="53"/>
  <c r="Y46" i="53"/>
  <c r="X46" i="53"/>
  <c r="W46" i="53"/>
  <c r="V46" i="53"/>
  <c r="U46" i="53"/>
  <c r="T46" i="53"/>
  <c r="S46" i="53"/>
  <c r="R46" i="53"/>
  <c r="Q46" i="53"/>
  <c r="P46" i="53"/>
  <c r="O46" i="53"/>
  <c r="N46" i="53"/>
  <c r="M46" i="53"/>
  <c r="L46" i="53"/>
  <c r="K46" i="53"/>
  <c r="J46" i="53"/>
  <c r="I46" i="53"/>
  <c r="H46" i="53"/>
  <c r="G46" i="53"/>
  <c r="F46" i="53"/>
  <c r="F14" i="53"/>
  <c r="G14" i="53"/>
  <c r="H14" i="53"/>
  <c r="I14" i="53"/>
  <c r="J14" i="53"/>
  <c r="K14" i="53"/>
  <c r="L14" i="53"/>
  <c r="M14" i="53"/>
  <c r="N14" i="53"/>
  <c r="O14" i="53"/>
  <c r="P14" i="53"/>
  <c r="Q14" i="53"/>
  <c r="R14" i="53"/>
  <c r="S14" i="53"/>
  <c r="T14" i="53"/>
  <c r="U14" i="53"/>
  <c r="V14" i="53"/>
  <c r="W14" i="53"/>
  <c r="X14" i="53"/>
  <c r="Y14" i="53"/>
  <c r="Z14" i="53"/>
  <c r="AA14" i="53"/>
  <c r="AB14" i="53"/>
  <c r="AC14" i="53"/>
  <c r="AD14" i="53"/>
  <c r="AE14" i="53"/>
  <c r="AF14" i="53"/>
  <c r="AG14" i="53"/>
  <c r="AH14" i="53"/>
  <c r="AI14" i="53"/>
  <c r="AJ14" i="53"/>
  <c r="AK14" i="53"/>
  <c r="AL14" i="53"/>
  <c r="AM14" i="53"/>
  <c r="AN14" i="53"/>
  <c r="AM53" i="58"/>
  <c r="AM56" i="58" s="1"/>
  <c r="AL53" i="58"/>
  <c r="AL56" i="58" s="1"/>
  <c r="AK53" i="58"/>
  <c r="AK56" i="58" s="1"/>
  <c r="AJ53" i="58"/>
  <c r="AJ56" i="58" s="1"/>
  <c r="AI53" i="58"/>
  <c r="AI56" i="58" s="1"/>
  <c r="AH53" i="58"/>
  <c r="AH56" i="58" s="1"/>
  <c r="AG53" i="58"/>
  <c r="AG56" i="58" s="1"/>
  <c r="AF53" i="58"/>
  <c r="AF56" i="58" s="1"/>
  <c r="AE53" i="58"/>
  <c r="AE56" i="58" s="1"/>
  <c r="AD53" i="58"/>
  <c r="AD56" i="58" s="1"/>
  <c r="AC53" i="58"/>
  <c r="AC56" i="58" s="1"/>
  <c r="AB53" i="58"/>
  <c r="AB56" i="58" s="1"/>
  <c r="AA53" i="58"/>
  <c r="AA56" i="58" s="1"/>
  <c r="Z53" i="58"/>
  <c r="Z56" i="58" s="1"/>
  <c r="Y53" i="58"/>
  <c r="Y56" i="58" s="1"/>
  <c r="X53" i="58"/>
  <c r="X56" i="58" s="1"/>
  <c r="W53" i="58"/>
  <c r="W56" i="58" s="1"/>
  <c r="V53" i="58"/>
  <c r="V56" i="58" s="1"/>
  <c r="U53" i="58"/>
  <c r="U56" i="58" s="1"/>
  <c r="T53" i="58"/>
  <c r="T56" i="58" s="1"/>
  <c r="S53" i="58"/>
  <c r="S56" i="58" s="1"/>
  <c r="R53" i="58"/>
  <c r="R56" i="58" s="1"/>
  <c r="Q53" i="58"/>
  <c r="Q56" i="58" s="1"/>
  <c r="P53" i="58"/>
  <c r="P56" i="58" s="1"/>
  <c r="O53" i="58"/>
  <c r="O56" i="58" s="1"/>
  <c r="N53" i="58"/>
  <c r="N56" i="58" s="1"/>
  <c r="M53" i="58"/>
  <c r="M56" i="58" s="1"/>
  <c r="L53" i="58"/>
  <c r="L56" i="58" s="1"/>
  <c r="K53" i="58"/>
  <c r="K56" i="58" s="1"/>
  <c r="J53" i="58"/>
  <c r="J56" i="58" s="1"/>
  <c r="I53" i="58"/>
  <c r="I56" i="58" s="1"/>
  <c r="H53" i="58"/>
  <c r="H56" i="58" s="1"/>
  <c r="G53" i="58"/>
  <c r="G56" i="58" s="1"/>
  <c r="F53" i="58"/>
  <c r="F56" i="58" s="1"/>
  <c r="E53" i="58"/>
  <c r="E56" i="58" s="1"/>
  <c r="D53" i="58"/>
  <c r="D56" i="58" s="1"/>
  <c r="E15" i="58"/>
  <c r="F15" i="58" s="1"/>
  <c r="G15" i="58" s="1"/>
  <c r="H15" i="58" s="1"/>
  <c r="I15" i="58" s="1"/>
  <c r="J15" i="58" s="1"/>
  <c r="K15" i="58" s="1"/>
  <c r="L15" i="58" s="1"/>
  <c r="M15" i="58" s="1"/>
  <c r="N15" i="58" s="1"/>
  <c r="O15" i="58" s="1"/>
  <c r="P15" i="58" s="1"/>
  <c r="Q15" i="58" s="1"/>
  <c r="R15" i="58" s="1"/>
  <c r="S15" i="58" s="1"/>
  <c r="T15" i="58" s="1"/>
  <c r="U15" i="58" s="1"/>
  <c r="V15" i="58" s="1"/>
  <c r="W15" i="58" s="1"/>
  <c r="X15" i="58" s="1"/>
  <c r="Y15" i="58" s="1"/>
  <c r="Z15" i="58" s="1"/>
  <c r="AA15" i="58" s="1"/>
  <c r="AB15" i="58" s="1"/>
  <c r="AC15" i="58" s="1"/>
  <c r="AD15" i="58" s="1"/>
  <c r="AE15" i="58" s="1"/>
  <c r="AF15" i="58" s="1"/>
  <c r="AG15" i="58" s="1"/>
  <c r="AH15" i="58" s="1"/>
  <c r="AI15" i="58" s="1"/>
  <c r="AJ15" i="58" s="1"/>
  <c r="AK15" i="58" s="1"/>
  <c r="AL15" i="58" s="1"/>
  <c r="AM15" i="58" s="1"/>
  <c r="AN15" i="58" s="1"/>
  <c r="E23" i="56"/>
  <c r="F23" i="56" s="1"/>
  <c r="G23" i="56" s="1"/>
  <c r="H23" i="56" s="1"/>
  <c r="I23" i="56" s="1"/>
  <c r="J23" i="56" s="1"/>
  <c r="K23" i="56" s="1"/>
  <c r="L23" i="56" s="1"/>
  <c r="M23" i="56" s="1"/>
  <c r="N23" i="56" s="1"/>
  <c r="O23" i="56" s="1"/>
  <c r="P23" i="56" s="1"/>
  <c r="Q23" i="56" s="1"/>
  <c r="R23" i="56" s="1"/>
  <c r="S23" i="56" s="1"/>
  <c r="T23" i="56" s="1"/>
  <c r="U23" i="56" s="1"/>
  <c r="V23" i="56" s="1"/>
  <c r="W23" i="56" s="1"/>
  <c r="X23" i="56" s="1"/>
  <c r="Y23" i="56" s="1"/>
  <c r="Z23" i="56" s="1"/>
  <c r="AA23" i="56" s="1"/>
  <c r="AB23" i="56" s="1"/>
  <c r="AC23" i="56" s="1"/>
  <c r="AD23" i="56" s="1"/>
  <c r="AE23" i="56" s="1"/>
  <c r="AF23" i="56" s="1"/>
  <c r="AG23" i="56" s="1"/>
  <c r="AH23" i="56" s="1"/>
  <c r="AI23" i="56" s="1"/>
  <c r="AJ23" i="56" s="1"/>
  <c r="AK23" i="56" s="1"/>
  <c r="AL23" i="56" s="1"/>
  <c r="AM23" i="56" s="1"/>
  <c r="AN23" i="56" s="1"/>
  <c r="E10" i="56"/>
  <c r="F10" i="56" s="1"/>
  <c r="G10" i="56" s="1"/>
  <c r="H10" i="56" s="1"/>
  <c r="I10" i="56" s="1"/>
  <c r="J10" i="56" s="1"/>
  <c r="K10" i="56" s="1"/>
  <c r="L10" i="56" s="1"/>
  <c r="M10" i="56" s="1"/>
  <c r="N10" i="56" s="1"/>
  <c r="O10" i="56" s="1"/>
  <c r="P10" i="56" s="1"/>
  <c r="Q10" i="56" s="1"/>
  <c r="R10" i="56" s="1"/>
  <c r="S10" i="56" s="1"/>
  <c r="T10" i="56" s="1"/>
  <c r="U10" i="56" s="1"/>
  <c r="V10" i="56" s="1"/>
  <c r="W10" i="56" s="1"/>
  <c r="X10" i="56" s="1"/>
  <c r="Y10" i="56" s="1"/>
  <c r="Z10" i="56" s="1"/>
  <c r="AA10" i="56" s="1"/>
  <c r="AB10" i="56" s="1"/>
  <c r="AC10" i="56" s="1"/>
  <c r="AD10" i="56" s="1"/>
  <c r="AE10" i="56" s="1"/>
  <c r="AF10" i="56" s="1"/>
  <c r="AG10" i="56" s="1"/>
  <c r="AH10" i="56" s="1"/>
  <c r="AI10" i="56" s="1"/>
  <c r="AJ10" i="56" s="1"/>
  <c r="AK10" i="56" s="1"/>
  <c r="AL10" i="56" s="1"/>
  <c r="AM10" i="56" s="1"/>
  <c r="AN10" i="56" s="1"/>
  <c r="E23" i="8"/>
  <c r="F23" i="8" s="1"/>
  <c r="G23" i="8" s="1"/>
  <c r="H23" i="8" s="1"/>
  <c r="I23" i="8" s="1"/>
  <c r="J23" i="8" s="1"/>
  <c r="K23" i="8" s="1"/>
  <c r="L23" i="8" s="1"/>
  <c r="M23" i="8" s="1"/>
  <c r="N23" i="8" s="1"/>
  <c r="O23" i="8" s="1"/>
  <c r="P23" i="8" s="1"/>
  <c r="Q23" i="8" s="1"/>
  <c r="R23" i="8" s="1"/>
  <c r="S23" i="8" s="1"/>
  <c r="T23" i="8" s="1"/>
  <c r="U23" i="8" s="1"/>
  <c r="V23" i="8" s="1"/>
  <c r="W23" i="8" s="1"/>
  <c r="X23" i="8" s="1"/>
  <c r="Y23" i="8" s="1"/>
  <c r="Z23" i="8" s="1"/>
  <c r="AA23" i="8" s="1"/>
  <c r="AB23" i="8" s="1"/>
  <c r="AC23" i="8" s="1"/>
  <c r="AD23" i="8" s="1"/>
  <c r="AE23" i="8" s="1"/>
  <c r="AF23" i="8" s="1"/>
  <c r="AG23" i="8" s="1"/>
  <c r="AH23" i="8" s="1"/>
  <c r="AI23" i="8" s="1"/>
  <c r="AJ23" i="8" s="1"/>
  <c r="AK23" i="8" s="1"/>
  <c r="AL23" i="8" s="1"/>
  <c r="AM23" i="8" s="1"/>
  <c r="AN23" i="8" s="1"/>
  <c r="E10" i="8"/>
  <c r="F10" i="8" s="1"/>
  <c r="G10" i="8" s="1"/>
  <c r="H10" i="8" s="1"/>
  <c r="I10" i="8" s="1"/>
  <c r="J10" i="8" s="1"/>
  <c r="K10" i="8" s="1"/>
  <c r="L10" i="8" s="1"/>
  <c r="M10" i="8" s="1"/>
  <c r="N10" i="8" s="1"/>
  <c r="O10" i="8" s="1"/>
  <c r="P10" i="8" s="1"/>
  <c r="Q10" i="8" s="1"/>
  <c r="R10" i="8" s="1"/>
  <c r="S10" i="8" s="1"/>
  <c r="T10" i="8" s="1"/>
  <c r="U10" i="8" s="1"/>
  <c r="V10" i="8" s="1"/>
  <c r="W10" i="8" s="1"/>
  <c r="X10" i="8" s="1"/>
  <c r="Y10" i="8" s="1"/>
  <c r="Z10" i="8" s="1"/>
  <c r="AA10" i="8" s="1"/>
  <c r="AB10" i="8" s="1"/>
  <c r="AC10" i="8" s="1"/>
  <c r="AD10" i="8" s="1"/>
  <c r="AE10" i="8" s="1"/>
  <c r="AF10" i="8" s="1"/>
  <c r="AG10" i="8" s="1"/>
  <c r="AH10" i="8" s="1"/>
  <c r="AI10" i="8" s="1"/>
  <c r="AJ10" i="8" s="1"/>
  <c r="AK10" i="8" s="1"/>
  <c r="AL10" i="8" s="1"/>
  <c r="AM10" i="8" s="1"/>
  <c r="AN10" i="8" s="1"/>
  <c r="AO20" i="56"/>
  <c r="C45" i="11" s="1"/>
  <c r="AO11" i="56"/>
  <c r="C44" i="11" s="1"/>
  <c r="AO20" i="8"/>
  <c r="C36" i="11" s="1"/>
  <c r="AO11" i="8"/>
  <c r="C35" i="11" s="1"/>
  <c r="AO56" i="53" l="1"/>
  <c r="D21" i="11" s="1"/>
  <c r="F17" i="78"/>
  <c r="AQ17" i="78" s="1"/>
  <c r="E45" i="53"/>
  <c r="E76" i="53" s="1"/>
  <c r="AC67" i="57"/>
  <c r="AQ13" i="77"/>
  <c r="AC24" i="57"/>
  <c r="E24" i="53" s="1"/>
  <c r="P24" i="57"/>
  <c r="D24" i="53" s="1"/>
  <c r="H11" i="78"/>
  <c r="H21" i="78" s="1"/>
  <c r="H11" i="79"/>
  <c r="H21" i="79" s="1"/>
  <c r="H11" i="80"/>
  <c r="H21" i="80" s="1"/>
  <c r="E12" i="53"/>
  <c r="E71" i="53" s="1"/>
  <c r="E24" i="67"/>
  <c r="G12" i="69"/>
  <c r="E13" i="53"/>
  <c r="E72" i="53" s="1"/>
  <c r="E32" i="67"/>
  <c r="G12" i="77"/>
  <c r="AO23" i="53"/>
  <c r="C20" i="11" s="1"/>
  <c r="E11" i="53"/>
  <c r="AA47" i="58"/>
  <c r="AC23" i="80"/>
  <c r="AC23" i="78"/>
  <c r="AC23" i="79"/>
  <c r="P27" i="69"/>
  <c r="P28" i="69" s="1"/>
  <c r="R47" i="58"/>
  <c r="R67" i="58" s="1"/>
  <c r="T23" i="78"/>
  <c r="T23" i="79"/>
  <c r="T23" i="80"/>
  <c r="Y47" i="58"/>
  <c r="Y67" i="58" s="1"/>
  <c r="AA23" i="78"/>
  <c r="AA23" i="80"/>
  <c r="AA23" i="79"/>
  <c r="J27" i="69"/>
  <c r="J28" i="69" s="1"/>
  <c r="AP27" i="69"/>
  <c r="AP28" i="69" s="1"/>
  <c r="AF47" i="58"/>
  <c r="AH23" i="79"/>
  <c r="AH23" i="78"/>
  <c r="AH23" i="80"/>
  <c r="X47" i="58"/>
  <c r="Z23" i="80"/>
  <c r="Z23" i="79"/>
  <c r="Z23" i="78"/>
  <c r="P47" i="58"/>
  <c r="R23" i="80"/>
  <c r="R23" i="79"/>
  <c r="R23" i="78"/>
  <c r="H47" i="58"/>
  <c r="J23" i="78"/>
  <c r="J23" i="80"/>
  <c r="J23" i="79"/>
  <c r="J27" i="79" s="1"/>
  <c r="J28" i="79" s="1"/>
  <c r="S27" i="69"/>
  <c r="S28" i="69" s="1"/>
  <c r="AA27" i="69"/>
  <c r="AA28" i="69" s="1"/>
  <c r="AI27" i="69"/>
  <c r="AI28" i="69" s="1"/>
  <c r="K23" i="69"/>
  <c r="Y27" i="69"/>
  <c r="Y28" i="69" s="1"/>
  <c r="Q47" i="58"/>
  <c r="Q67" i="58" s="1"/>
  <c r="S23" i="78"/>
  <c r="S27" i="78" s="1"/>
  <c r="S28" i="78" s="1"/>
  <c r="S23" i="80"/>
  <c r="S23" i="79"/>
  <c r="R27" i="69"/>
  <c r="R28" i="69" s="1"/>
  <c r="AM47" i="58"/>
  <c r="AM67" i="58" s="1"/>
  <c r="AO23" i="80"/>
  <c r="AO23" i="78"/>
  <c r="AO23" i="79"/>
  <c r="AE47" i="58"/>
  <c r="AE67" i="58" s="1"/>
  <c r="AG23" i="78"/>
  <c r="AG23" i="80"/>
  <c r="AG23" i="79"/>
  <c r="W47" i="58"/>
  <c r="W67" i="58" s="1"/>
  <c r="Y23" i="79"/>
  <c r="Y23" i="78"/>
  <c r="Y23" i="80"/>
  <c r="O47" i="58"/>
  <c r="O67" i="58" s="1"/>
  <c r="Q23" i="80"/>
  <c r="Q23" i="79"/>
  <c r="Q23" i="78"/>
  <c r="G47" i="58"/>
  <c r="G67" i="58" s="1"/>
  <c r="I23" i="79"/>
  <c r="I23" i="80"/>
  <c r="I23" i="78"/>
  <c r="L27" i="69"/>
  <c r="L28" i="69" s="1"/>
  <c r="T27" i="69"/>
  <c r="T28" i="69" s="1"/>
  <c r="AB27" i="69"/>
  <c r="AB28" i="69" s="1"/>
  <c r="AJ27" i="69"/>
  <c r="AJ28" i="69" s="1"/>
  <c r="K47" i="58"/>
  <c r="K67" i="58" s="1"/>
  <c r="M23" i="80"/>
  <c r="M23" i="79"/>
  <c r="M23" i="78"/>
  <c r="AH47" i="58"/>
  <c r="AH67" i="58" s="1"/>
  <c r="AJ23" i="78"/>
  <c r="AJ23" i="79"/>
  <c r="AJ23" i="80"/>
  <c r="I27" i="69"/>
  <c r="I28" i="69" s="1"/>
  <c r="AG47" i="58"/>
  <c r="AI23" i="78"/>
  <c r="AI23" i="79"/>
  <c r="AI23" i="80"/>
  <c r="I47" i="58"/>
  <c r="I67" i="58" s="1"/>
  <c r="K23" i="78"/>
  <c r="K23" i="80"/>
  <c r="K27" i="80" s="1"/>
  <c r="K28" i="80" s="1"/>
  <c r="K23" i="79"/>
  <c r="AH27" i="69"/>
  <c r="AH28" i="69" s="1"/>
  <c r="AI47" i="58"/>
  <c r="AK23" i="80"/>
  <c r="AK23" i="79"/>
  <c r="AK23" i="78"/>
  <c r="S47" i="58"/>
  <c r="S67" i="58" s="1"/>
  <c r="U23" i="80"/>
  <c r="U23" i="79"/>
  <c r="U23" i="78"/>
  <c r="AN47" i="58"/>
  <c r="AP23" i="78"/>
  <c r="AP23" i="80"/>
  <c r="AP23" i="79"/>
  <c r="H27" i="69"/>
  <c r="H28" i="69" s="1"/>
  <c r="X27" i="69"/>
  <c r="X28" i="69" s="1"/>
  <c r="AN27" i="69"/>
  <c r="AN28" i="69" s="1"/>
  <c r="Z47" i="58"/>
  <c r="AB23" i="78"/>
  <c r="AB23" i="80"/>
  <c r="AB23" i="79"/>
  <c r="J47" i="58"/>
  <c r="J67" i="58" s="1"/>
  <c r="L23" i="78"/>
  <c r="L23" i="80"/>
  <c r="L23" i="79"/>
  <c r="AG27" i="69"/>
  <c r="AG28" i="69" s="1"/>
  <c r="AK47" i="58"/>
  <c r="AK67" i="58" s="1"/>
  <c r="AM23" i="80"/>
  <c r="AM23" i="79"/>
  <c r="AM23" i="78"/>
  <c r="AC47" i="58"/>
  <c r="AC67" i="58" s="1"/>
  <c r="AE23" i="80"/>
  <c r="AE23" i="79"/>
  <c r="AE23" i="78"/>
  <c r="U47" i="58"/>
  <c r="U67" i="58" s="1"/>
  <c r="W23" i="80"/>
  <c r="W23" i="79"/>
  <c r="W23" i="78"/>
  <c r="M47" i="58"/>
  <c r="O23" i="80"/>
  <c r="O23" i="79"/>
  <c r="O23" i="78"/>
  <c r="E47" i="58"/>
  <c r="E67" i="58" s="1"/>
  <c r="G23" i="80"/>
  <c r="G23" i="79"/>
  <c r="G23" i="78"/>
  <c r="N27" i="69"/>
  <c r="N28" i="69" s="1"/>
  <c r="V27" i="69"/>
  <c r="V28" i="69" s="1"/>
  <c r="AD27" i="69"/>
  <c r="AD28" i="69" s="1"/>
  <c r="AL27" i="69"/>
  <c r="AL28" i="69" s="1"/>
  <c r="AF27" i="69"/>
  <c r="AF28" i="69" s="1"/>
  <c r="Q27" i="69"/>
  <c r="Q28" i="69" s="1"/>
  <c r="AO27" i="69"/>
  <c r="AO28" i="69" s="1"/>
  <c r="Z27" i="69"/>
  <c r="Z28" i="69" s="1"/>
  <c r="AL47" i="58"/>
  <c r="AL67" i="58" s="1"/>
  <c r="AN23" i="80"/>
  <c r="AN23" i="79"/>
  <c r="AN27" i="79" s="1"/>
  <c r="AN28" i="79" s="1"/>
  <c r="AN23" i="78"/>
  <c r="AD47" i="58"/>
  <c r="AD67" i="58" s="1"/>
  <c r="AF23" i="80"/>
  <c r="AF23" i="78"/>
  <c r="AF23" i="79"/>
  <c r="V47" i="58"/>
  <c r="V67" i="58" s="1"/>
  <c r="X23" i="80"/>
  <c r="X23" i="79"/>
  <c r="X23" i="78"/>
  <c r="N47" i="58"/>
  <c r="N67" i="58" s="1"/>
  <c r="P23" i="80"/>
  <c r="P23" i="79"/>
  <c r="P27" i="79" s="1"/>
  <c r="P28" i="79" s="1"/>
  <c r="P23" i="78"/>
  <c r="F47" i="58"/>
  <c r="F67" i="58" s="1"/>
  <c r="H23" i="80"/>
  <c r="H23" i="79"/>
  <c r="H27" i="79" s="1"/>
  <c r="H28" i="79" s="1"/>
  <c r="H23" i="78"/>
  <c r="U27" i="69"/>
  <c r="U28" i="69" s="1"/>
  <c r="AC27" i="69"/>
  <c r="AC28" i="69" s="1"/>
  <c r="AK27" i="69"/>
  <c r="AK28" i="69" s="1"/>
  <c r="AJ47" i="58"/>
  <c r="AJ67" i="58" s="1"/>
  <c r="AL23" i="80"/>
  <c r="AL23" i="79"/>
  <c r="AL23" i="78"/>
  <c r="AB47" i="58"/>
  <c r="AB67" i="58" s="1"/>
  <c r="AD23" i="80"/>
  <c r="AD23" i="79"/>
  <c r="AD23" i="78"/>
  <c r="T47" i="58"/>
  <c r="T67" i="58" s="1"/>
  <c r="V23" i="80"/>
  <c r="V23" i="79"/>
  <c r="V23" i="78"/>
  <c r="L47" i="58"/>
  <c r="L67" i="58" s="1"/>
  <c r="N23" i="80"/>
  <c r="N23" i="79"/>
  <c r="N27" i="79" s="1"/>
  <c r="N28" i="79" s="1"/>
  <c r="N23" i="78"/>
  <c r="D47" i="58"/>
  <c r="D67" i="58" s="1"/>
  <c r="F23" i="78"/>
  <c r="F23" i="80"/>
  <c r="F23" i="79"/>
  <c r="O27" i="69"/>
  <c r="O28" i="69" s="1"/>
  <c r="W27" i="69"/>
  <c r="W28" i="69" s="1"/>
  <c r="AE27" i="69"/>
  <c r="AE28" i="69" s="1"/>
  <c r="AM27" i="69"/>
  <c r="AM28" i="69" s="1"/>
  <c r="D45" i="53"/>
  <c r="D32" i="67" s="1"/>
  <c r="D44" i="53"/>
  <c r="D12" i="53"/>
  <c r="D11" i="53"/>
  <c r="D13" i="53"/>
  <c r="F11" i="77" s="1"/>
  <c r="D28" i="67"/>
  <c r="E37" i="53"/>
  <c r="AC35" i="57"/>
  <c r="E44" i="53"/>
  <c r="E75" i="53" s="1"/>
  <c r="AC42" i="57"/>
  <c r="C46" i="65"/>
  <c r="D36" i="53"/>
  <c r="P35" i="57"/>
  <c r="H67" i="58"/>
  <c r="Z67" i="58"/>
  <c r="AF67" i="58"/>
  <c r="AA67" i="58"/>
  <c r="AG67" i="58"/>
  <c r="M23" i="69" s="1"/>
  <c r="P67" i="58"/>
  <c r="AN67" i="58"/>
  <c r="AI67" i="58"/>
  <c r="X67" i="58"/>
  <c r="M67" i="58"/>
  <c r="D40" i="11"/>
  <c r="C47" i="65"/>
  <c r="C61" i="65" s="1"/>
  <c r="AO29" i="56"/>
  <c r="D50" i="11" s="1"/>
  <c r="AO16" i="8"/>
  <c r="C41" i="11" s="1"/>
  <c r="AO65" i="53"/>
  <c r="D31" i="11" s="1"/>
  <c r="AO32" i="53"/>
  <c r="AO60" i="53"/>
  <c r="D26" i="11" s="1"/>
  <c r="AO38" i="53"/>
  <c r="AO54" i="53"/>
  <c r="AO59" i="53"/>
  <c r="D25" i="11" s="1"/>
  <c r="AO58" i="53"/>
  <c r="D24" i="11" s="1"/>
  <c r="AO29" i="8"/>
  <c r="D41" i="11" s="1"/>
  <c r="AC14" i="57"/>
  <c r="AO55" i="53"/>
  <c r="D20" i="11" s="1"/>
  <c r="P42" i="57"/>
  <c r="P14" i="57"/>
  <c r="AO16" i="56"/>
  <c r="C50" i="11" s="1"/>
  <c r="AO26" i="53"/>
  <c r="C25" i="11" s="1"/>
  <c r="D43" i="53"/>
  <c r="AO24" i="53" l="1"/>
  <c r="C23" i="11" s="1"/>
  <c r="AC27" i="57"/>
  <c r="E27" i="53" s="1"/>
  <c r="G16" i="78" s="1"/>
  <c r="AC25" i="57"/>
  <c r="E25" i="53" s="1"/>
  <c r="P25" i="57"/>
  <c r="D25" i="53" s="1"/>
  <c r="P27" i="57"/>
  <c r="D27" i="53" s="1"/>
  <c r="E14" i="53"/>
  <c r="E70" i="53"/>
  <c r="D39" i="53"/>
  <c r="F13" i="69"/>
  <c r="AQ13" i="69" s="1"/>
  <c r="D76" i="53"/>
  <c r="F12" i="77"/>
  <c r="AQ12" i="77" s="1"/>
  <c r="E17" i="67"/>
  <c r="G11" i="77"/>
  <c r="G21" i="77" s="1"/>
  <c r="G27" i="77" s="1"/>
  <c r="G28" i="77" s="1"/>
  <c r="D74" i="53"/>
  <c r="F12" i="69"/>
  <c r="AQ12" i="69" s="1"/>
  <c r="AO45" i="53"/>
  <c r="AO76" i="53" s="1"/>
  <c r="E28" i="67"/>
  <c r="G12" i="76"/>
  <c r="AO37" i="53"/>
  <c r="G13" i="76"/>
  <c r="AQ13" i="76" s="1"/>
  <c r="E13" i="67"/>
  <c r="G11" i="76"/>
  <c r="G21" i="76" s="1"/>
  <c r="G27" i="76" s="1"/>
  <c r="G28" i="76" s="1"/>
  <c r="D75" i="53"/>
  <c r="F12" i="76"/>
  <c r="AQ12" i="76" s="1"/>
  <c r="G11" i="80"/>
  <c r="G11" i="79"/>
  <c r="G11" i="78"/>
  <c r="E9" i="67"/>
  <c r="G11" i="69"/>
  <c r="G21" i="69" s="1"/>
  <c r="G27" i="69" s="1"/>
  <c r="G28" i="69" s="1"/>
  <c r="D71" i="53"/>
  <c r="F11" i="76"/>
  <c r="AQ11" i="76" s="1"/>
  <c r="AO12" i="53"/>
  <c r="D70" i="53"/>
  <c r="F11" i="69"/>
  <c r="L27" i="80"/>
  <c r="L28" i="80" s="1"/>
  <c r="AP27" i="80"/>
  <c r="AP28" i="80" s="1"/>
  <c r="M27" i="79"/>
  <c r="M28" i="79" s="1"/>
  <c r="AA27" i="78"/>
  <c r="AA28" i="78" s="1"/>
  <c r="H27" i="80"/>
  <c r="H28" i="80" s="1"/>
  <c r="AN27" i="80"/>
  <c r="AN28" i="80" s="1"/>
  <c r="K27" i="78"/>
  <c r="K28" i="78" s="1"/>
  <c r="AG27" i="80"/>
  <c r="AG28" i="80" s="1"/>
  <c r="AF27" i="78"/>
  <c r="AF28" i="78" s="1"/>
  <c r="O27" i="79"/>
  <c r="O28" i="79" s="1"/>
  <c r="J27" i="78"/>
  <c r="J28" i="78" s="1"/>
  <c r="Z27" i="80"/>
  <c r="Z28" i="80" s="1"/>
  <c r="AI27" i="80"/>
  <c r="AI28" i="80" s="1"/>
  <c r="Q27" i="79"/>
  <c r="Q28" i="79" s="1"/>
  <c r="AD27" i="80"/>
  <c r="AD28" i="80" s="1"/>
  <c r="Y27" i="80"/>
  <c r="Y28" i="80" s="1"/>
  <c r="R27" i="80"/>
  <c r="R28" i="80" s="1"/>
  <c r="M27" i="69"/>
  <c r="M28" i="69" s="1"/>
  <c r="W27" i="80"/>
  <c r="W28" i="80" s="1"/>
  <c r="AM27" i="80"/>
  <c r="AM28" i="80" s="1"/>
  <c r="U27" i="80"/>
  <c r="U28" i="80" s="1"/>
  <c r="AD27" i="79"/>
  <c r="AD28" i="79" s="1"/>
  <c r="AB27" i="80"/>
  <c r="AB28" i="80" s="1"/>
  <c r="AK27" i="79"/>
  <c r="AK28" i="79" s="1"/>
  <c r="AI27" i="79"/>
  <c r="AI28" i="79" s="1"/>
  <c r="AJ27" i="79"/>
  <c r="AJ28" i="79" s="1"/>
  <c r="Q27" i="80"/>
  <c r="Q28" i="80" s="1"/>
  <c r="AG27" i="78"/>
  <c r="AG28" i="78" s="1"/>
  <c r="N27" i="80"/>
  <c r="N28" i="80" s="1"/>
  <c r="P27" i="80"/>
  <c r="P28" i="80" s="1"/>
  <c r="AF27" i="80"/>
  <c r="AF28" i="80" s="1"/>
  <c r="O27" i="80"/>
  <c r="O28" i="80" s="1"/>
  <c r="AE27" i="80"/>
  <c r="AE28" i="80" s="1"/>
  <c r="AP27" i="78"/>
  <c r="AP28" i="78" s="1"/>
  <c r="AJ27" i="78"/>
  <c r="AJ28" i="78" s="1"/>
  <c r="AE27" i="79"/>
  <c r="AE28" i="79" s="1"/>
  <c r="V27" i="78"/>
  <c r="V28" i="78" s="1"/>
  <c r="AL27" i="78"/>
  <c r="AL28" i="78" s="1"/>
  <c r="X27" i="78"/>
  <c r="X28" i="78" s="1"/>
  <c r="I27" i="80"/>
  <c r="I28" i="80" s="1"/>
  <c r="Y27" i="78"/>
  <c r="Y28" i="78" s="1"/>
  <c r="AO27" i="78"/>
  <c r="AO28" i="78" s="1"/>
  <c r="S27" i="80"/>
  <c r="S28" i="80" s="1"/>
  <c r="AQ24" i="80"/>
  <c r="X27" i="80"/>
  <c r="X28" i="80" s="1"/>
  <c r="Z27" i="78"/>
  <c r="Z28" i="78" s="1"/>
  <c r="AA27" i="79"/>
  <c r="AA28" i="79" s="1"/>
  <c r="AQ23" i="78"/>
  <c r="AL27" i="80"/>
  <c r="AL28" i="80" s="1"/>
  <c r="N27" i="78"/>
  <c r="N28" i="78" s="1"/>
  <c r="AD27" i="78"/>
  <c r="AD28" i="78" s="1"/>
  <c r="P27" i="78"/>
  <c r="P28" i="78" s="1"/>
  <c r="AF27" i="79"/>
  <c r="AF28" i="79" s="1"/>
  <c r="O27" i="78"/>
  <c r="O28" i="78" s="1"/>
  <c r="AE27" i="78"/>
  <c r="AE28" i="78" s="1"/>
  <c r="AB27" i="79"/>
  <c r="AB28" i="79" s="1"/>
  <c r="AP27" i="79"/>
  <c r="AP28" i="79" s="1"/>
  <c r="AK27" i="78"/>
  <c r="AK28" i="78" s="1"/>
  <c r="AJ27" i="80"/>
  <c r="AJ28" i="80" s="1"/>
  <c r="Q27" i="78"/>
  <c r="Q28" i="78" s="1"/>
  <c r="AG27" i="79"/>
  <c r="AG28" i="79" s="1"/>
  <c r="J27" i="80"/>
  <c r="J28" i="80" s="1"/>
  <c r="Z27" i="79"/>
  <c r="Z28" i="79" s="1"/>
  <c r="AA27" i="80"/>
  <c r="AA28" i="80" s="1"/>
  <c r="AQ24" i="79"/>
  <c r="AK27" i="80"/>
  <c r="AK28" i="80" s="1"/>
  <c r="AI27" i="78"/>
  <c r="AI28" i="78" s="1"/>
  <c r="AQ24" i="69"/>
  <c r="R27" i="78"/>
  <c r="R28" i="78" s="1"/>
  <c r="AH27" i="80"/>
  <c r="AH28" i="80" s="1"/>
  <c r="T27" i="80"/>
  <c r="T28" i="80" s="1"/>
  <c r="AC27" i="79"/>
  <c r="AC28" i="79" s="1"/>
  <c r="AQ23" i="79"/>
  <c r="H27" i="78"/>
  <c r="H28" i="78" s="1"/>
  <c r="AN27" i="78"/>
  <c r="AN28" i="78" s="1"/>
  <c r="W27" i="78"/>
  <c r="W28" i="78" s="1"/>
  <c r="AM27" i="78"/>
  <c r="AM28" i="78" s="1"/>
  <c r="L27" i="79"/>
  <c r="L28" i="79" s="1"/>
  <c r="U27" i="78"/>
  <c r="U28" i="78" s="1"/>
  <c r="K27" i="79"/>
  <c r="K28" i="79" s="1"/>
  <c r="M27" i="78"/>
  <c r="M28" i="78" s="1"/>
  <c r="I27" i="78"/>
  <c r="I28" i="78" s="1"/>
  <c r="AO27" i="79"/>
  <c r="AO28" i="79" s="1"/>
  <c r="S27" i="79"/>
  <c r="S28" i="79" s="1"/>
  <c r="R27" i="79"/>
  <c r="R28" i="79" s="1"/>
  <c r="AH27" i="78"/>
  <c r="AH28" i="78" s="1"/>
  <c r="T27" i="79"/>
  <c r="T28" i="79" s="1"/>
  <c r="AC27" i="78"/>
  <c r="AC28" i="78" s="1"/>
  <c r="AB27" i="78"/>
  <c r="AB28" i="78" s="1"/>
  <c r="AQ23" i="80"/>
  <c r="AL27" i="79"/>
  <c r="AL28" i="79" s="1"/>
  <c r="X27" i="79"/>
  <c r="X28" i="79" s="1"/>
  <c r="W27" i="79"/>
  <c r="W28" i="79" s="1"/>
  <c r="AM27" i="79"/>
  <c r="AM28" i="79" s="1"/>
  <c r="U27" i="79"/>
  <c r="U28" i="79" s="1"/>
  <c r="AH27" i="79"/>
  <c r="AH28" i="79" s="1"/>
  <c r="T27" i="78"/>
  <c r="T28" i="78" s="1"/>
  <c r="AC27" i="80"/>
  <c r="AC28" i="80" s="1"/>
  <c r="AQ24" i="78"/>
  <c r="V27" i="79"/>
  <c r="V28" i="79" s="1"/>
  <c r="V27" i="80"/>
  <c r="V28" i="80" s="1"/>
  <c r="L27" i="78"/>
  <c r="L28" i="78" s="1"/>
  <c r="M27" i="80"/>
  <c r="M28" i="80" s="1"/>
  <c r="I27" i="79"/>
  <c r="I28" i="79" s="1"/>
  <c r="Y27" i="79"/>
  <c r="Y28" i="79" s="1"/>
  <c r="AO27" i="80"/>
  <c r="AO28" i="80" s="1"/>
  <c r="AQ23" i="69"/>
  <c r="K27" i="69"/>
  <c r="K28" i="69" s="1"/>
  <c r="AO13" i="53"/>
  <c r="AO72" i="53" s="1"/>
  <c r="D72" i="53"/>
  <c r="D13" i="67"/>
  <c r="D9" i="67"/>
  <c r="D20" i="53"/>
  <c r="F14" i="78" s="1"/>
  <c r="AQ14" i="78" s="1"/>
  <c r="E39" i="53"/>
  <c r="AO44" i="53"/>
  <c r="AO75" i="53" s="1"/>
  <c r="E46" i="53"/>
  <c r="D17" i="67"/>
  <c r="D24" i="67"/>
  <c r="AO36" i="53"/>
  <c r="AO39" i="53" s="1"/>
  <c r="C16" i="11" s="1"/>
  <c r="AO20" i="53"/>
  <c r="C22" i="11" s="1"/>
  <c r="D47" i="65"/>
  <c r="D48" i="65" s="1"/>
  <c r="C48" i="65"/>
  <c r="D14" i="53"/>
  <c r="AO11" i="53"/>
  <c r="AO70" i="53" s="1"/>
  <c r="D46" i="53"/>
  <c r="AO43" i="53"/>
  <c r="AO74" i="53" s="1"/>
  <c r="D14" i="11" l="1"/>
  <c r="F21" i="77"/>
  <c r="AQ21" i="77" s="1"/>
  <c r="AO25" i="53"/>
  <c r="C24" i="11" s="1"/>
  <c r="F16" i="78"/>
  <c r="AQ16" i="78" s="1"/>
  <c r="AO27" i="53"/>
  <c r="C26" i="11" s="1"/>
  <c r="AQ11" i="77"/>
  <c r="C13" i="11"/>
  <c r="AO71" i="53"/>
  <c r="E14" i="65"/>
  <c r="E26" i="65" s="1"/>
  <c r="G13" i="80"/>
  <c r="G13" i="79"/>
  <c r="G13" i="78"/>
  <c r="F13" i="80"/>
  <c r="AQ13" i="80" s="1"/>
  <c r="F13" i="79"/>
  <c r="AQ13" i="79" s="1"/>
  <c r="F13" i="78"/>
  <c r="AQ13" i="78" s="1"/>
  <c r="F12" i="80"/>
  <c r="AQ12" i="80" s="1"/>
  <c r="F12" i="79"/>
  <c r="F12" i="78"/>
  <c r="AQ12" i="78" s="1"/>
  <c r="G12" i="78"/>
  <c r="G21" i="78" s="1"/>
  <c r="G27" i="78" s="1"/>
  <c r="G28" i="78" s="1"/>
  <c r="G12" i="80"/>
  <c r="G21" i="80" s="1"/>
  <c r="G27" i="80" s="1"/>
  <c r="G28" i="80" s="1"/>
  <c r="G12" i="79"/>
  <c r="G21" i="79" s="1"/>
  <c r="G27" i="79" s="1"/>
  <c r="G28" i="79" s="1"/>
  <c r="F21" i="76"/>
  <c r="AQ21" i="76" s="1"/>
  <c r="F11" i="79"/>
  <c r="F11" i="78"/>
  <c r="F11" i="80"/>
  <c r="AQ11" i="69"/>
  <c r="F21" i="69"/>
  <c r="D13" i="11"/>
  <c r="C14" i="11"/>
  <c r="E15" i="65"/>
  <c r="E41" i="65" s="1"/>
  <c r="D12" i="11"/>
  <c r="AO46" i="53"/>
  <c r="C12" i="11"/>
  <c r="AO14" i="53"/>
  <c r="F27" i="77" l="1"/>
  <c r="AQ27" i="77" s="1"/>
  <c r="AQ12" i="79"/>
  <c r="F27" i="76"/>
  <c r="AQ27" i="76" s="1"/>
  <c r="AQ21" i="69"/>
  <c r="F27" i="69"/>
  <c r="AQ11" i="80"/>
  <c r="F21" i="80"/>
  <c r="AQ11" i="78"/>
  <c r="F21" i="78"/>
  <c r="AQ11" i="79"/>
  <c r="F21" i="79"/>
  <c r="D15" i="11"/>
  <c r="C15" i="11"/>
  <c r="F28" i="77" l="1"/>
  <c r="AQ28" i="77" s="1"/>
  <c r="D14" i="65"/>
  <c r="D26" i="65" s="1"/>
  <c r="D53" i="11"/>
  <c r="Q44" i="41" s="1"/>
  <c r="C14" i="65"/>
  <c r="C26" i="65" s="1"/>
  <c r="C53" i="11"/>
  <c r="Q9" i="41" s="1"/>
  <c r="F28" i="76"/>
  <c r="AQ28" i="76" s="1"/>
  <c r="AQ21" i="79"/>
  <c r="F27" i="79"/>
  <c r="AQ21" i="80"/>
  <c r="F27" i="80"/>
  <c r="AQ21" i="78"/>
  <c r="F27" i="78"/>
  <c r="F28" i="69"/>
  <c r="AQ28" i="69" s="1"/>
  <c r="AQ27" i="69"/>
  <c r="D15" i="65"/>
  <c r="D41" i="65" s="1"/>
  <c r="R44" i="41" l="1"/>
  <c r="U44" i="41"/>
  <c r="R9" i="41"/>
  <c r="U9" i="41"/>
  <c r="C15" i="65"/>
  <c r="C41" i="65" s="1"/>
  <c r="F28" i="78"/>
  <c r="AQ28" i="78" s="1"/>
  <c r="AQ27" i="78"/>
  <c r="F28" i="80"/>
  <c r="AQ28" i="80" s="1"/>
  <c r="AQ27" i="80"/>
  <c r="F28" i="79"/>
  <c r="AQ28" i="79" s="1"/>
  <c r="AQ27"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edgar.pinilla</author>
    <author>Juan Carlos Caceres Casas</author>
  </authors>
  <commentList>
    <comment ref="A9" authorId="0" shapeId="0" xr:uid="{00000000-0006-0000-0500-000002000000}">
      <text>
        <r>
          <rPr>
            <sz val="9"/>
            <color indexed="81"/>
            <rFont val="Tahoma"/>
            <family val="2"/>
          </rPr>
          <t>Los datos de esta fila deben ser los Totales para el Campo</t>
        </r>
      </text>
    </comment>
    <comment ref="A11" authorId="0" shapeId="0" xr:uid="{00000000-0006-0000-0500-000004000000}">
      <text>
        <r>
          <rPr>
            <sz val="9"/>
            <color indexed="81"/>
            <rFont val="Tahoma"/>
            <family val="2"/>
          </rPr>
          <t>Las filas a continuación (hasta fila 40) deben mostrar el desagregado por yacimiento con sus respectivas propiedades. Formación Geologica - Unidad Operacional.
Por ejemplo:
CARBONERA-C7
MUGROSA-A10
HONDA-H7</t>
        </r>
      </text>
    </comment>
    <comment ref="B11" authorId="1" shapeId="0" xr:uid="{0251483F-F08B-4679-841F-C69B7502941D}">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 ref="A44" authorId="0" shapeId="0" xr:uid="{00000000-0006-0000-0500-000005000000}">
      <text>
        <r>
          <rPr>
            <sz val="9"/>
            <color indexed="81"/>
            <rFont val="Tahoma"/>
            <family val="2"/>
          </rPr>
          <t xml:space="preserve">
Los datos de esta fila deben ser los Totales para el Campo</t>
        </r>
      </text>
    </comment>
    <comment ref="A46" authorId="0" shapeId="0" xr:uid="{C784536F-83EC-4475-8FFB-24FF26B540A5}">
      <text>
        <r>
          <rPr>
            <sz val="9"/>
            <color indexed="81"/>
            <rFont val="Tahoma"/>
            <family val="2"/>
          </rPr>
          <t>Las filas a continuación (hasta fila 75) deben mostrar el desagregado por yacimiento con sus respectivas propiedades. Formación Geologica - Unidad Operacional.
Por ejemplo:
CARBONERA-C7
MUGROSA-A10
HONDA-H7</t>
        </r>
      </text>
    </comment>
    <comment ref="B46" authorId="1" shapeId="0" xr:uid="{D85339AC-A277-4D51-85D3-6CC4D14E59AF}">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Darwin Geovanny Avella Arevalo</author>
  </authors>
  <commentList>
    <comment ref="D9" authorId="0" shapeId="0" xr:uid="{00000000-0006-0000-0900-000002000000}">
      <text>
        <r>
          <rPr>
            <b/>
            <sz val="9"/>
            <color indexed="81"/>
            <rFont val="Tahoma"/>
            <family val="2"/>
          </rPr>
          <t>Entre 20 y 150</t>
        </r>
        <r>
          <rPr>
            <sz val="9"/>
            <color indexed="81"/>
            <rFont val="Tahoma"/>
            <family val="2"/>
          </rPr>
          <t xml:space="preserve">
</t>
        </r>
      </text>
    </comment>
    <comment ref="D10" authorId="0" shapeId="0" xr:uid="{00000000-0006-0000-0900-000003000000}">
      <text>
        <r>
          <rPr>
            <b/>
            <sz val="9"/>
            <color indexed="81"/>
            <rFont val="Tahoma"/>
            <family val="2"/>
          </rPr>
          <t>Valor positivo</t>
        </r>
      </text>
    </comment>
    <comment ref="D11" authorId="0" shapeId="0" xr:uid="{00000000-0006-0000-0900-000004000000}">
      <text>
        <r>
          <rPr>
            <b/>
            <sz val="9"/>
            <color indexed="81"/>
            <rFont val="Tahoma"/>
            <family val="2"/>
          </rPr>
          <t>Si el ajuste por calidad es negativo, poner valores positivos en esta fila y viceversa, para efectos de la formula de la fila 16.</t>
        </r>
      </text>
    </comment>
  </commentList>
</comments>
</file>

<file path=xl/sharedStrings.xml><?xml version="1.0" encoding="utf-8"?>
<sst xmlns="http://schemas.openxmlformats.org/spreadsheetml/2006/main" count="1110" uniqueCount="371">
  <si>
    <t>Compañía:</t>
  </si>
  <si>
    <t>Descripción</t>
  </si>
  <si>
    <t>Total</t>
  </si>
  <si>
    <t>PDP</t>
  </si>
  <si>
    <t>PNP</t>
  </si>
  <si>
    <t>PND</t>
  </si>
  <si>
    <t>TOTAL</t>
  </si>
  <si>
    <t>Contrato</t>
  </si>
  <si>
    <t>Campo</t>
  </si>
  <si>
    <t xml:space="preserve"> </t>
  </si>
  <si>
    <t>RESUMEN DE RESERVAS Y RECURSOS TOTALES</t>
  </si>
  <si>
    <t>Profundidad promedio(pies)</t>
  </si>
  <si>
    <t>Profundidad Limite de Contacto(pies)</t>
  </si>
  <si>
    <t>Área Acres</t>
  </si>
  <si>
    <t>Espesor  Neto (Pies)</t>
  </si>
  <si>
    <t>Porosidad %</t>
  </si>
  <si>
    <t>Saturación Agua (%)</t>
  </si>
  <si>
    <t>Presión Original (PSI)</t>
  </si>
  <si>
    <t>Temp.  Yac. (°F)</t>
  </si>
  <si>
    <t>Grav. (API)</t>
  </si>
  <si>
    <t>Grav. Del Gas</t>
  </si>
  <si>
    <t>Gas en Solución (GOR)</t>
  </si>
  <si>
    <t>Factor Vol. Formac. (Bo)</t>
  </si>
  <si>
    <t>Petróleo Original  En sitio (barriles)</t>
  </si>
  <si>
    <t>Grav. Del Cond. (API)</t>
  </si>
  <si>
    <t>Relacion Cond/Gas</t>
  </si>
  <si>
    <t>Factor Vol. Formac. (Bg)</t>
  </si>
  <si>
    <t>Encogimiento (%)</t>
  </si>
  <si>
    <t>Enero</t>
  </si>
  <si>
    <t>Febrero</t>
  </si>
  <si>
    <t>Marzo</t>
  </si>
  <si>
    <t>Abril</t>
  </si>
  <si>
    <t>Mayo</t>
  </si>
  <si>
    <t>Junio</t>
  </si>
  <si>
    <t>Julio</t>
  </si>
  <si>
    <t>Agosto</t>
  </si>
  <si>
    <t>Septiembre</t>
  </si>
  <si>
    <t>Octubre</t>
  </si>
  <si>
    <t>Noviembre</t>
  </si>
  <si>
    <t>Diciembre</t>
  </si>
  <si>
    <t>Total Año</t>
  </si>
  <si>
    <t>RESERVAS ESTIMADAS - YACIMIENTOS DE GAS</t>
  </si>
  <si>
    <t>RESERVAS ESTIMADAS - YACIMIENTOS DE PETROLEO</t>
  </si>
  <si>
    <t>1P</t>
  </si>
  <si>
    <t>TOTAL RESERVA PROBADA (1P):</t>
  </si>
  <si>
    <t>RECURSOS CONTINGENTES</t>
  </si>
  <si>
    <t xml:space="preserve">Descripción - Petróleo </t>
  </si>
  <si>
    <t>Clase de Reserva (Kpc)</t>
  </si>
  <si>
    <t xml:space="preserve">Pronóstico Anual de Producción </t>
  </si>
  <si>
    <t xml:space="preserve">RECURSOS CONTINGENTES </t>
  </si>
  <si>
    <t>PRB</t>
  </si>
  <si>
    <t>GAS (KPC)</t>
  </si>
  <si>
    <t>DISTRIBUCION DE LA PRODUCCIÓN (1P)</t>
  </si>
  <si>
    <t>PS</t>
  </si>
  <si>
    <t>RC3</t>
  </si>
  <si>
    <t>DISTRIBUCION DE LA PRODUCCION</t>
  </si>
  <si>
    <t>Probables</t>
  </si>
  <si>
    <t>Posibles</t>
  </si>
  <si>
    <t>A Abandonar</t>
  </si>
  <si>
    <t>Activos</t>
  </si>
  <si>
    <t>Inyectores Agua (Disposición e inyección)</t>
  </si>
  <si>
    <t>Inyectores de gas</t>
  </si>
  <si>
    <t>Perforación</t>
  </si>
  <si>
    <t>Servicios (WO) &amp; Completamiento</t>
  </si>
  <si>
    <t xml:space="preserve">Pronóstico Anual de Producción - Reservas probadas </t>
  </si>
  <si>
    <t>Gas</t>
  </si>
  <si>
    <t>Descripción - Gas</t>
  </si>
  <si>
    <t>RC2</t>
  </si>
  <si>
    <t>Post- Finalización Contratos de Asociación</t>
  </si>
  <si>
    <t>INFORMACION DE POZOS  (Número)</t>
  </si>
  <si>
    <t>#</t>
  </si>
  <si>
    <t>US$/Bl</t>
  </si>
  <si>
    <t xml:space="preserve"> US$/Kpc</t>
  </si>
  <si>
    <t>Petróleo</t>
  </si>
  <si>
    <t>Total Reservas Probadas Produciendo (PDP)</t>
  </si>
  <si>
    <t>Total Reservas Probadas No produciendo (PNP)</t>
  </si>
  <si>
    <t>Total Reservas Probadas No Desarrolladas (PND)</t>
  </si>
  <si>
    <t>Reservas Probadas (1P)</t>
  </si>
  <si>
    <t>Pérdidas por Quemado y otros</t>
  </si>
  <si>
    <t>Reservas Netas al 100%</t>
  </si>
  <si>
    <t>Regalías al Gobierno Colombiano al100%</t>
  </si>
  <si>
    <t>Volumen de participación en la producción  - ANH (Obtenido del X%)</t>
  </si>
  <si>
    <t>Volumen Derechos Económicos a la ANH- Por precios altos</t>
  </si>
  <si>
    <t>Total Recursos contingentes C1</t>
  </si>
  <si>
    <t>Otra contingencia (precio, ambiental, social, entre otros)</t>
  </si>
  <si>
    <t>Total Reservas Probadas Produciendo</t>
  </si>
  <si>
    <t>Total Reservas Probadas No produciendo</t>
  </si>
  <si>
    <t>Total Reservas Probadas No Desarrolladas</t>
  </si>
  <si>
    <t>Reservas Probables (PRB)</t>
  </si>
  <si>
    <t>RC1</t>
  </si>
  <si>
    <t>Consumo en la operación</t>
  </si>
  <si>
    <t>Consumo  en la operación</t>
  </si>
  <si>
    <t>Total Reservas Probables</t>
  </si>
  <si>
    <t>Total Reservas Posibles</t>
  </si>
  <si>
    <t>Total (WO)&amp;Completamiento</t>
  </si>
  <si>
    <t>Total Otros</t>
  </si>
  <si>
    <t>Otros trabajos (especificar en el informe)</t>
  </si>
  <si>
    <t>Total Abandono</t>
  </si>
  <si>
    <t>Producción Acumulada  a 31 de Diciembre</t>
  </si>
  <si>
    <t>A Perforar y que estan asociados a  reservas</t>
  </si>
  <si>
    <t>Total Perforación</t>
  </si>
  <si>
    <t>Inactivos</t>
  </si>
  <si>
    <t>VERIFICACION</t>
  </si>
  <si>
    <t>Fecha de corte</t>
  </si>
  <si>
    <t>INFORMACION YACIMIENTOS</t>
  </si>
  <si>
    <t>Total Recursos contingentes C3</t>
  </si>
  <si>
    <t>Total Recursos contingentes C2</t>
  </si>
  <si>
    <t>Reservas Probadas</t>
  </si>
  <si>
    <t>Reservas Netas para la compañía que reporta</t>
  </si>
  <si>
    <t>Volumen Derechos Económicos ANH-Por precios altos</t>
  </si>
  <si>
    <t>Volumen Derechos Económicos ANH- Por de precios altos</t>
  </si>
  <si>
    <t>Volumnen Derechos Económicos ANH- Por precios altos</t>
  </si>
  <si>
    <t>Volumen Derechos Económicos ANH-Derecho de precios altos</t>
  </si>
  <si>
    <t>RESUMEN CAPEX</t>
  </si>
  <si>
    <t xml:space="preserve"> #</t>
  </si>
  <si>
    <t>Inversión asociada</t>
  </si>
  <si>
    <t>Líquidos</t>
  </si>
  <si>
    <t>Reservas Probables</t>
  </si>
  <si>
    <t>Reservas Posibles</t>
  </si>
  <si>
    <t>Pozos a perforar (PND) próx 5 años</t>
  </si>
  <si>
    <t>KUS$</t>
  </si>
  <si>
    <t>Brent</t>
  </si>
  <si>
    <t>Ajuste calidad</t>
  </si>
  <si>
    <t>Ajuste Transporte</t>
  </si>
  <si>
    <t>USD$/Bl</t>
  </si>
  <si>
    <t>Precio Marcador de Referencia USD$/Bl</t>
  </si>
  <si>
    <t>COSTOS (KUS$)</t>
  </si>
  <si>
    <t>TOTAL INVERSION</t>
  </si>
  <si>
    <t>PRECIO DE VENTA</t>
  </si>
  <si>
    <t>INSTRUCTIVO</t>
  </si>
  <si>
    <t>Hoja “Pronósticos 1P mensual x 2 años”</t>
  </si>
  <si>
    <t>Hoja “Probadas”</t>
  </si>
  <si>
    <t>Hoja “Probables”</t>
  </si>
  <si>
    <t>Hoja “Posibles”</t>
  </si>
  <si>
    <t>Hoja “Inf. Yac”</t>
  </si>
  <si>
    <t>Hoja “Opex”</t>
  </si>
  <si>
    <t>Hoja “Capex”</t>
  </si>
  <si>
    <r>
      <t>a.</t>
    </r>
    <r>
      <rPr>
        <sz val="7"/>
        <rFont val="Times New Roman"/>
        <family val="1"/>
      </rPr>
      <t xml:space="preserve">       </t>
    </r>
    <r>
      <rPr>
        <sz val="11"/>
        <rFont val="Calibri"/>
        <family val="2"/>
      </rPr>
      <t>Consumo en la operación</t>
    </r>
  </si>
  <si>
    <r>
      <t>c.</t>
    </r>
    <r>
      <rPr>
        <sz val="7"/>
        <rFont val="Times New Roman"/>
        <family val="1"/>
      </rPr>
      <t xml:space="preserve">       </t>
    </r>
    <r>
      <rPr>
        <sz val="11"/>
        <rFont val="Calibri"/>
        <family val="2"/>
      </rPr>
      <t>Reservas Netas al 100%</t>
    </r>
  </si>
  <si>
    <r>
      <t>d.</t>
    </r>
    <r>
      <rPr>
        <sz val="7"/>
        <rFont val="Times New Roman"/>
        <family val="1"/>
      </rPr>
      <t xml:space="preserve">       </t>
    </r>
    <r>
      <rPr>
        <sz val="11"/>
        <rFont val="Calibri"/>
        <family val="2"/>
      </rPr>
      <t>Reservas Netas para la compañía que reporta</t>
    </r>
  </si>
  <si>
    <r>
      <t>b.</t>
    </r>
    <r>
      <rPr>
        <sz val="7"/>
        <rFont val="Times New Roman"/>
        <family val="1"/>
      </rPr>
      <t xml:space="preserve">       </t>
    </r>
    <r>
      <rPr>
        <sz val="11"/>
        <rFont val="Calibri"/>
        <family val="2"/>
      </rPr>
      <t>Pérdidas por Quemado y otros</t>
    </r>
  </si>
  <si>
    <r>
      <t xml:space="preserve">                                                             </t>
    </r>
    <r>
      <rPr>
        <sz val="11"/>
        <rFont val="Calibri"/>
        <family val="2"/>
      </rPr>
      <t>ii.</t>
    </r>
    <r>
      <rPr>
        <sz val="7"/>
        <rFont val="Times New Roman"/>
        <family val="1"/>
      </rPr>
      <t xml:space="preserve">      </t>
    </r>
    <r>
      <rPr>
        <sz val="11"/>
        <rFont val="Calibri"/>
        <family val="2"/>
      </rPr>
      <t>Otra contingencia (precio, ambiental, social, entre otros), recursos estimados cuando se presenta algún tipo de contingencia relacionada con precio, ambiental, social o de algún otro tipo.</t>
    </r>
  </si>
  <si>
    <r>
      <t xml:space="preserve">                                                               </t>
    </r>
    <r>
      <rPr>
        <sz val="11"/>
        <rFont val="Calibri"/>
        <family val="2"/>
      </rPr>
      <t>i.</t>
    </r>
    <r>
      <rPr>
        <sz val="7"/>
        <rFont val="Times New Roman"/>
        <family val="1"/>
      </rPr>
      <t xml:space="preserve">      </t>
    </r>
    <r>
      <rPr>
        <sz val="11"/>
        <rFont val="Calibri"/>
        <family val="2"/>
      </rPr>
      <t>Petróleo Original En sitio (barriles)</t>
    </r>
  </si>
  <si>
    <r>
      <t xml:space="preserve">                                                               </t>
    </r>
    <r>
      <rPr>
        <sz val="11"/>
        <rFont val="Calibri"/>
        <family val="2"/>
      </rPr>
      <t>i.</t>
    </r>
    <r>
      <rPr>
        <sz val="7"/>
        <rFont val="Times New Roman"/>
        <family val="1"/>
      </rPr>
      <t xml:space="preserve">      </t>
    </r>
    <r>
      <rPr>
        <sz val="11"/>
        <rFont val="Calibri"/>
        <family val="2"/>
      </rPr>
      <t>Gas Original En sitio (KPC)</t>
    </r>
  </si>
  <si>
    <r>
      <t>a.</t>
    </r>
    <r>
      <rPr>
        <sz val="7"/>
        <rFont val="Times New Roman"/>
        <family val="1"/>
      </rPr>
      <t xml:space="preserve">       </t>
    </r>
    <r>
      <rPr>
        <sz val="11"/>
        <rFont val="Calibri"/>
        <family val="2"/>
      </rPr>
      <t>Costos de disposición. Agua</t>
    </r>
  </si>
  <si>
    <r>
      <t>b.</t>
    </r>
    <r>
      <rPr>
        <sz val="7"/>
        <rFont val="Times New Roman"/>
        <family val="1"/>
      </rPr>
      <t xml:space="preserve">       </t>
    </r>
    <r>
      <rPr>
        <sz val="11"/>
        <rFont val="Calibri"/>
        <family val="2"/>
      </rPr>
      <t>Costos Tratamiento de agua</t>
    </r>
  </si>
  <si>
    <r>
      <t>c.</t>
    </r>
    <r>
      <rPr>
        <sz val="7"/>
        <rFont val="Times New Roman"/>
        <family val="1"/>
      </rPr>
      <t xml:space="preserve">       </t>
    </r>
    <r>
      <rPr>
        <sz val="11"/>
        <rFont val="Calibri"/>
        <family val="2"/>
      </rPr>
      <t>Costo Diluyente</t>
    </r>
  </si>
  <si>
    <t>Sección de Petróleo</t>
  </si>
  <si>
    <t>Sección de Condensado y Otros Líquidos</t>
  </si>
  <si>
    <t>Sección de Gas</t>
  </si>
  <si>
    <t>Celdas con sumatoria de valores o formulación</t>
  </si>
  <si>
    <t>Celdas que arrastran totales o información de otras hojas</t>
  </si>
  <si>
    <r>
      <t>2.</t>
    </r>
    <r>
      <rPr>
        <sz val="7"/>
        <rFont val="Times New Roman"/>
        <family val="1"/>
      </rPr>
      <t xml:space="preserve">       </t>
    </r>
    <r>
      <rPr>
        <sz val="11"/>
        <rFont val="Calibri"/>
        <family val="2"/>
      </rPr>
      <t>En las filas de la 11 a la fila 14 para petróleo, se diligencian mensualmente para los dos años siguientes a la fecha de corte y en barriles las reservas PDP, PNP y PND. El valor de las 1P celdas en color amarillo, se encuentran bloqueada y se totalizan automáticamente.</t>
    </r>
  </si>
  <si>
    <t>Ítem</t>
  </si>
  <si>
    <t>Diferencia</t>
  </si>
  <si>
    <t>Gas (kpc)</t>
  </si>
  <si>
    <t>Nuevas incorporaciones</t>
  </si>
  <si>
    <t>Petroleo</t>
  </si>
  <si>
    <t>Verificador Balance</t>
  </si>
  <si>
    <t>Verificador recursos contingentes</t>
  </si>
  <si>
    <t>Total Recursos - Otras contingencias</t>
  </si>
  <si>
    <t>CERT</t>
  </si>
  <si>
    <t>Tipo de Otra contingencia</t>
  </si>
  <si>
    <t>Técnica</t>
  </si>
  <si>
    <t>Factor de Recobro Actual (%)</t>
  </si>
  <si>
    <t>1. BALANCE DE RESERVAS POR CAMPO</t>
  </si>
  <si>
    <t>1. 1 DISCRIMINACION DE LA DIFERENCIA DEL BALANCE DE RESERVAS 1P</t>
  </si>
  <si>
    <t>2. RECURSOS CONTINGENTES</t>
  </si>
  <si>
    <t>Recursos contingentes por finalización de contrato</t>
  </si>
  <si>
    <t>Otras Contingencias</t>
  </si>
  <si>
    <t>2. 1 DISCRIMINACION DE OTRAS CONTINGENCIAS</t>
  </si>
  <si>
    <t>Criterio</t>
  </si>
  <si>
    <t>Factores Económicos</t>
  </si>
  <si>
    <t>Revisiones Técnicas</t>
  </si>
  <si>
    <t>Económica</t>
  </si>
  <si>
    <t>Reclasificaciones</t>
  </si>
  <si>
    <t xml:space="preserve">Asuntos Legales y/o Contractuales </t>
  </si>
  <si>
    <t>Proyectos de producción Incremental (PPI)</t>
  </si>
  <si>
    <t>Desarrollo pendiente: Acumulación descubierta donde las actividades del proyecto continuan para justificar el desarrollo comercial en un futuro cercano.</t>
  </si>
  <si>
    <t>Desarrollo en espera: Acumulación descubierta donde las actividades del proyecto están en espera y/o que la justificación de desarrollo comercial puede estar sujeta con retrasos significativos.</t>
  </si>
  <si>
    <t>Desarrollo no clarificado: Acumulación descubierta donde las actividades del proyecto están bajo evaluación y donde la justificación como desarrollo comercial es desconocida o basado en la información disponible</t>
  </si>
  <si>
    <t>Desarrollo no viable: Acumulación descubierta para la cual no hay planes actuales de desarrollo o de adquisición de información adicional.</t>
  </si>
  <si>
    <t>Factor de  recobro último esperado (%)</t>
  </si>
  <si>
    <t>Producción acumulada a 31,dic (barriles)</t>
  </si>
  <si>
    <t>Producción acumulada @ 31.dic  (kpc)</t>
  </si>
  <si>
    <t>Gas Original  En sitio (kpc)</t>
  </si>
  <si>
    <t>Post- Finalización Contratos C2</t>
  </si>
  <si>
    <t>Otra contingencia C2 (precio, ambiental, social, entre otros)</t>
  </si>
  <si>
    <t>Otras contingencias (kpc)</t>
  </si>
  <si>
    <t>Hoja “Balance y Justificación”</t>
  </si>
  <si>
    <t>RECURSOS Y RESERVAS</t>
  </si>
  <si>
    <t>Ambiental y/o Social</t>
  </si>
  <si>
    <t>Hoja “Resumen IRR”</t>
  </si>
  <si>
    <r>
      <t xml:space="preserve">                                                             </t>
    </r>
    <r>
      <rPr>
        <sz val="11"/>
        <rFont val="Calibri"/>
        <family val="2"/>
      </rPr>
      <t>ii.</t>
    </r>
    <r>
      <rPr>
        <sz val="7"/>
        <rFont val="Times New Roman"/>
        <family val="1"/>
      </rPr>
      <t xml:space="preserve">      </t>
    </r>
    <r>
      <rPr>
        <sz val="11"/>
        <rFont val="Calibri"/>
        <family val="2"/>
      </rPr>
      <t xml:space="preserve">Factor de Recobro Actual (%), corresponde a la relación entre la Producción Acumulada y el Petróleo Original En Sitio  </t>
    </r>
  </si>
  <si>
    <r>
      <t xml:space="preserve">                                                           </t>
    </r>
    <r>
      <rPr>
        <sz val="11"/>
        <rFont val="Calibri"/>
        <family val="2"/>
      </rPr>
      <t>iii.</t>
    </r>
    <r>
      <rPr>
        <sz val="7"/>
        <rFont val="Times New Roman"/>
        <family val="1"/>
      </rPr>
      <t xml:space="preserve">      </t>
    </r>
    <r>
      <rPr>
        <sz val="11"/>
        <rFont val="Calibri"/>
        <family val="2"/>
      </rPr>
      <t>Recobro Último Estimado EUR  (barriles), corresponde a la estimación alta de reservas 3P.</t>
    </r>
  </si>
  <si>
    <r>
      <t xml:space="preserve">                                                           </t>
    </r>
    <r>
      <rPr>
        <sz val="11"/>
        <rFont val="Calibri"/>
        <family val="2"/>
      </rPr>
      <t>iv.</t>
    </r>
    <r>
      <rPr>
        <sz val="7"/>
        <rFont val="Times New Roman"/>
        <family val="1"/>
      </rPr>
      <t xml:space="preserve">      </t>
    </r>
    <r>
      <rPr>
        <sz val="11"/>
        <rFont val="Calibri"/>
        <family val="2"/>
      </rPr>
      <t>Producción acumulada a 31 de dic (barriles): Valor igual al obtenido de la forma 9SH</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</si>
  <si>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Petróleo Original En Sitio</t>
    </r>
  </si>
  <si>
    <r>
      <t xml:space="preserve">                                                             </t>
    </r>
    <r>
      <rPr>
        <sz val="11"/>
        <rFont val="Calibri"/>
        <family val="2"/>
      </rPr>
      <t>ii.</t>
    </r>
    <r>
      <rPr>
        <sz val="7"/>
        <rFont val="Times New Roman"/>
        <family val="1"/>
      </rPr>
      <t xml:space="preserve">      </t>
    </r>
    <r>
      <rPr>
        <sz val="11"/>
        <rFont val="Calibri"/>
        <family val="2"/>
      </rPr>
      <t>Factor de Recobro Actual (%), corresponde a la relación entre la Producción Acumulada y el Gas Original En Sitio</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</si>
  <si>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Gas Original En Sitio</t>
    </r>
  </si>
  <si>
    <t xml:space="preserve">Post- Finalización Contratos </t>
  </si>
  <si>
    <t>Post- Finalización Contratos C3</t>
  </si>
  <si>
    <t>YRG</t>
  </si>
  <si>
    <t>Otra contingencia C3 (precio, ambiental, social, entre otros)</t>
  </si>
  <si>
    <r>
      <t>d.</t>
    </r>
    <r>
      <rPr>
        <sz val="7"/>
        <rFont val="Times New Roman"/>
        <family val="1"/>
      </rPr>
      <t xml:space="preserve">       </t>
    </r>
    <r>
      <rPr>
        <sz val="11"/>
        <rFont val="Calibri"/>
        <family val="2"/>
      </rPr>
      <t>En las filas 12 a la fila 40 para petróleo y en las filas de la 47 a la fila 75 para gas, columnas de la B a la U, se pueden diligenciar las propiedades por yacimientos.</t>
    </r>
  </si>
  <si>
    <t>c.     En la columna B desde la fila 12 y posteriormente desde la fila 47, se entendera la clasificacion como una asignacion del tipo de yacimiento de acuerdo al estado de los fluidos, a tipos como: gas disuelto, Yacimientos de gas sin condensación retrógrada, Yacimientos de gas seco, yacimientos de gas humedo, yacimientos de gas condensado (retrógrada), Petroleo Negro, Petroleo Volatil y alfaltenicos. El tipo de mecanismo de produccion debe ser entregado en el informe del operador.</t>
  </si>
  <si>
    <t>Costos Fijos - Asociado a PDP</t>
  </si>
  <si>
    <t>KUS$/año</t>
  </si>
  <si>
    <t>Costos variables  Asociado a PDP</t>
  </si>
  <si>
    <t>Costos Fijos - Asociado a PNP</t>
  </si>
  <si>
    <t>Costos variables Asociado a PNP</t>
  </si>
  <si>
    <t>Costos Fijos - Asociado a PND</t>
  </si>
  <si>
    <t>Costos variables Asociado a PND</t>
  </si>
  <si>
    <t xml:space="preserve">INFORMACION DE COSTOS - CAMPOS DE GAS </t>
  </si>
  <si>
    <t>Kpc/año</t>
  </si>
  <si>
    <t>INFORMACION ADICIONAL DE COSTOS POR BARRIL DE PETROLEO PRODUCIDO</t>
  </si>
  <si>
    <t xml:space="preserve">Costos de disposición. Agua </t>
  </si>
  <si>
    <t>US$/bl</t>
  </si>
  <si>
    <t xml:space="preserve">Costos Tratamiento de agua </t>
  </si>
  <si>
    <t xml:space="preserve">Costo Diluyente </t>
  </si>
  <si>
    <t>Gas disuelto.</t>
  </si>
  <si>
    <t>Yacimientos de gas seco.</t>
  </si>
  <si>
    <t>Yacimientos de gas sin condensación retrógrada.</t>
  </si>
  <si>
    <t>Yacimientos de gas humedo.</t>
  </si>
  <si>
    <t>Yacimientos de gas condensado (retrógrada).</t>
  </si>
  <si>
    <t>Petroleo Negro.</t>
  </si>
  <si>
    <t>Petroleo Volatil.</t>
  </si>
  <si>
    <t xml:space="preserve">Alfaltenicos. </t>
  </si>
  <si>
    <t>Otro que aplique.</t>
  </si>
  <si>
    <t>Tipo de Madurez del Proyecto</t>
  </si>
  <si>
    <t>Madurez del Proyecto (Referirse a la tabla abajo)</t>
  </si>
  <si>
    <t>Oportunidad de comercialidad (0&lt;Fracción≤1)</t>
  </si>
  <si>
    <t>Madurez del Proyecto (Referirse a la tabla de abajo)</t>
  </si>
  <si>
    <t>Post- Finalización Contratos</t>
  </si>
  <si>
    <r>
      <t xml:space="preserve">                                                               </t>
    </r>
    <r>
      <rPr>
        <sz val="11"/>
        <rFont val="Calibri"/>
        <family val="2"/>
      </rPr>
      <t>i.</t>
    </r>
    <r>
      <rPr>
        <sz val="7"/>
        <rFont val="Times New Roman"/>
        <family val="1"/>
      </rPr>
      <t xml:space="preserve">      </t>
    </r>
    <r>
      <rPr>
        <sz val="11"/>
        <rFont val="Calibri"/>
        <family val="2"/>
      </rPr>
      <t>Post- Finalización Contratos:  Los diligencian todas las compañías con contratos con la ANH o de Asociación con Ecopetrol, que han estimado valores después de la finalización del negocio juridico.</t>
    </r>
  </si>
  <si>
    <t>Recobro Último Estimado 3P
EUR  (barriles)</t>
  </si>
  <si>
    <t>Recobro Último Estimado 3P
EUR  (kpc)</t>
  </si>
  <si>
    <r>
      <t>a.</t>
    </r>
    <r>
      <rPr>
        <sz val="7"/>
        <rFont val="Times New Roman"/>
        <family val="1"/>
      </rPr>
      <t xml:space="preserve">       </t>
    </r>
    <r>
      <rPr>
        <sz val="11"/>
        <rFont val="Calibri"/>
        <family val="2"/>
      </rPr>
      <t>En la fila 9, columnas de la Q a la U, se diligencian las columnas S y T correspondientes al EUR y la producción acumulada a 31 de diciembre, esta última información que debe coincidir con lo reportado en la Forma 9SH.</t>
    </r>
  </si>
  <si>
    <r>
      <t>b.</t>
    </r>
    <r>
      <rPr>
        <sz val="7"/>
        <rFont val="Times New Roman"/>
        <family val="1"/>
      </rPr>
      <t xml:space="preserve">       </t>
    </r>
    <r>
      <rPr>
        <sz val="11"/>
        <rFont val="Calibri"/>
        <family val="2"/>
      </rPr>
      <t>En la fila 44, columnas de la Q a la U, se diligencian las columnas S y T correspondientes al EUR y la producción acumulada a 31 de diciembre, esta última información que debe coincidir con lo reportado en la Forma 9SH.</t>
    </r>
  </si>
  <si>
    <t>NIQUEL22</t>
  </si>
  <si>
    <t>DISTRIBUCIÓN REGALÍAS (1P)</t>
  </si>
  <si>
    <t>TOTAL REGALÍAS AL GOBIERNO COLOMBIANO (1P)</t>
  </si>
  <si>
    <t>Regalías PDP al Gobierno Colombiano AL 100%</t>
  </si>
  <si>
    <t>Regalías PNP al Gobierno Colombiano AL 100%</t>
  </si>
  <si>
    <t>Regalías PND al Gobierno Colombiano AL 100%</t>
  </si>
  <si>
    <t>PETROLEO</t>
  </si>
  <si>
    <t>GAS</t>
  </si>
  <si>
    <t>VALIDADORES DE REGALÍAS</t>
  </si>
  <si>
    <t>Distribucion de reservas 1P</t>
  </si>
  <si>
    <t xml:space="preserve">Total Reservas </t>
  </si>
  <si>
    <t xml:space="preserve">Clasificación
</t>
  </si>
  <si>
    <t>Nota: No se deben repetir Yacimiento y Clasificación</t>
  </si>
  <si>
    <t>Reservas Probadas Incrementales asociadas a Proyectos EOR</t>
  </si>
  <si>
    <r>
      <t>4.</t>
    </r>
    <r>
      <rPr>
        <sz val="7"/>
        <rFont val="Times New Roman"/>
        <family val="1"/>
      </rPr>
      <t xml:space="preserve">       </t>
    </r>
    <r>
      <rPr>
        <sz val="11"/>
        <rFont val="Calibri"/>
        <family val="2"/>
      </rPr>
      <t>En las filas de la 22 a la fila 27 para petróleo, se diligencian mensualmente y en barriles la distribución de la producción 1P (Fila 14) así:</t>
    </r>
  </si>
  <si>
    <r>
      <t>b.</t>
    </r>
    <r>
      <rPr>
        <sz val="7"/>
        <rFont val="Times New Roman"/>
        <family val="1"/>
      </rPr>
      <t xml:space="preserve">       </t>
    </r>
    <r>
      <rPr>
        <sz val="11"/>
        <rFont val="Calibri"/>
        <family val="2"/>
      </rPr>
      <t>Reservas Netas al 100%</t>
    </r>
  </si>
  <si>
    <r>
      <t>c.</t>
    </r>
    <r>
      <rPr>
        <sz val="7"/>
        <rFont val="Times New Roman"/>
        <family val="1"/>
      </rPr>
      <t xml:space="preserve">       </t>
    </r>
    <r>
      <rPr>
        <sz val="11"/>
        <rFont val="Calibri"/>
        <family val="2"/>
      </rPr>
      <t>Reservas Netas para la compañía que reporta</t>
    </r>
  </si>
  <si>
    <r>
      <t>d.</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</si>
  <si>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e.</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</si>
  <si>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t>3. En las filas de la 16 a la fila 19 para petróleo, se diligencian mensualmente las regalias para las reservas PDP, PNP y PND</t>
  </si>
  <si>
    <r>
      <t>5.</t>
    </r>
    <r>
      <rPr>
        <sz val="7"/>
        <rFont val="Times New Roman"/>
        <family val="1"/>
      </rPr>
      <t xml:space="preserve">       </t>
    </r>
    <r>
      <rPr>
        <sz val="11"/>
        <rFont val="Calibri"/>
        <family val="2"/>
      </rPr>
      <t>En las filas de la 31 a la fila 34, se diligencian mensualmente y en barriles los condensados o algún otro tipo de líquidos que junto con el petróleo producido son enviados por el oleoducto.  Estos valores producidos deben estar asociados a las reservas PDP, PNP y PND, diligenciados en el numeral 5, presentado a continuación. El valor totalizado de la fila 35 se calcula automáticamente y su celda se encuentra bloqueada.</t>
    </r>
  </si>
  <si>
    <r>
      <t>6.</t>
    </r>
    <r>
      <rPr>
        <sz val="7"/>
        <rFont val="Times New Roman"/>
        <family val="1"/>
      </rPr>
      <t xml:space="preserve">       </t>
    </r>
    <r>
      <rPr>
        <sz val="11"/>
        <rFont val="Calibri"/>
        <family val="2"/>
      </rPr>
      <t>En las filas de la 39 a la fila 41 para gas. se diligencian mensualmente para los dos años siguientes a la fecha de corte y en KPC (miles de pies cúbicos) las reservas PDP, PNP y PND. El valor de las reservas 1P, fila 42 y en color amarillo, se encuentran bloqueada y se calcula automáticamente. Es importante aclarar que se deben diligenciar solamente cuando existen de por medio contratos de venta de gas.</t>
    </r>
  </si>
  <si>
    <t>7.     En las filas de la 44 a la fila 47 para gas, se diligencian mensualmente las regalias para las reservas PDP, PNP y PND</t>
  </si>
  <si>
    <r>
      <t>8.</t>
    </r>
    <r>
      <rPr>
        <sz val="7"/>
        <rFont val="Times New Roman"/>
        <family val="1"/>
      </rPr>
      <t xml:space="preserve">       </t>
    </r>
    <r>
      <rPr>
        <sz val="11"/>
        <rFont val="Calibri"/>
        <family val="2"/>
      </rPr>
      <t>En las filas de la 50 a la fila 56, se diligencian mensualmente y en KPC la distribución de la producción 1P de gas (Fila 42) así:</t>
    </r>
  </si>
  <si>
    <r>
      <t>e.</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</si>
  <si>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f.</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</si>
  <si>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r>
      <t xml:space="preserve">                                                           </t>
    </r>
    <r>
      <rPr>
        <sz val="11"/>
        <rFont val="Calibri"/>
        <family val="2"/>
      </rPr>
      <t>iii.</t>
    </r>
    <r>
      <rPr>
        <sz val="7"/>
        <rFont val="Times New Roman"/>
        <family val="1"/>
      </rPr>
      <t xml:space="preserve">      </t>
    </r>
    <r>
      <rPr>
        <sz val="11"/>
        <rFont val="Calibri"/>
        <family val="2"/>
      </rPr>
      <t>La fila 32 para el petróleo o la fila 65 para el gas corresponden a la suma de las dos literales anteriores (i. y ii).  Celdas en color amarillo, bloqueadas y que se calculan automáticamente.</t>
    </r>
  </si>
  <si>
    <r>
      <t>b.</t>
    </r>
    <r>
      <rPr>
        <sz val="7"/>
        <rFont val="Times New Roman"/>
        <family val="1"/>
      </rPr>
      <t xml:space="preserve">       </t>
    </r>
    <r>
      <rPr>
        <sz val="11"/>
        <rFont val="Calibri"/>
        <family val="2"/>
      </rPr>
      <t>En las filas 29 a la fila 31 para petróleo y 62 a 64 para gas, se encuentran los recursos contingentes C1.  Estos recursos se encuentran divididos así:</t>
    </r>
  </si>
  <si>
    <r>
      <t>10.</t>
    </r>
    <r>
      <rPr>
        <sz val="7"/>
        <rFont val="Times New Roman"/>
        <family val="1"/>
      </rPr>
      <t xml:space="preserve">       </t>
    </r>
    <r>
      <rPr>
        <sz val="11"/>
        <rFont val="Calibri"/>
        <family val="2"/>
      </rPr>
      <t>En la fila 11, reservas probables su diligenciamiento es anual y en Bls de petróleo; de igual forma para la fila 24 Reservas probables de gas, diligenciamiento anual y en KPC.</t>
    </r>
  </si>
  <si>
    <r>
      <t>11.</t>
    </r>
    <r>
      <rPr>
        <sz val="7"/>
        <rFont val="Times New Roman"/>
        <family val="1"/>
      </rPr>
      <t xml:space="preserve">       </t>
    </r>
    <r>
      <rPr>
        <sz val="11"/>
        <rFont val="Calibri"/>
        <family val="2"/>
      </rPr>
      <t xml:space="preserve">En la fila 20 se diligencian y en barriles los condensados o algún otro tipo de líquidos que junto con el petróleo producido son enviados por el oleoducto y que están asociados a la producción de la fila 24.  </t>
    </r>
  </si>
  <si>
    <r>
      <t>12.</t>
    </r>
    <r>
      <rPr>
        <sz val="7"/>
        <rFont val="Times New Roman"/>
        <family val="1"/>
      </rPr>
      <t xml:space="preserve">   </t>
    </r>
    <r>
      <rPr>
        <sz val="11"/>
        <rFont val="Calibri"/>
        <family val="2"/>
      </rPr>
      <t>Los recursos contingentes contemplados en las filas 13-16 para petróleo y 26 a 29 para gas, se diligencian con los mismos criterios contemplados en el numeral 7.b.</t>
    </r>
  </si>
  <si>
    <r>
      <t>14.</t>
    </r>
    <r>
      <rPr>
        <sz val="7"/>
        <rFont val="Times New Roman"/>
        <family val="1"/>
      </rPr>
      <t xml:space="preserve">   </t>
    </r>
    <r>
      <rPr>
        <sz val="11"/>
        <rFont val="Calibri"/>
        <family val="2"/>
      </rPr>
      <t>Esta hoja contiene información de las propiedades de la roca y de fluidos; y se debe diligenciar así:</t>
    </r>
  </si>
  <si>
    <r>
      <t>15.</t>
    </r>
    <r>
      <rPr>
        <sz val="7"/>
        <rFont val="Times New Roman"/>
        <family val="1"/>
      </rPr>
      <t xml:space="preserve">   </t>
    </r>
    <r>
      <rPr>
        <sz val="11"/>
        <rFont val="Calibri"/>
        <family val="2"/>
      </rPr>
      <t>En esta hoja se contemplan los valores de costos fijos y costos variables en miles de dólares por año (kUS$/año). Estos valores deben estar asociados únicamente a las reservas probadas (PDP, PNP y PND).</t>
    </r>
  </si>
  <si>
    <r>
      <t>16.</t>
    </r>
    <r>
      <rPr>
        <sz val="7"/>
        <rFont val="Times New Roman"/>
        <family val="1"/>
      </rPr>
      <t xml:space="preserve">   </t>
    </r>
    <r>
      <rPr>
        <sz val="11"/>
        <rFont val="Calibri"/>
        <family val="2"/>
      </rPr>
      <t>En las filas 41 a la 43 se deben diligenciar los costos unitarios (US $/bl) de:</t>
    </r>
  </si>
  <si>
    <r>
      <t>17.</t>
    </r>
    <r>
      <rPr>
        <sz val="7"/>
        <rFont val="Times New Roman"/>
        <family val="1"/>
      </rPr>
      <t xml:space="preserve">   </t>
    </r>
    <r>
      <rPr>
        <sz val="11"/>
        <rFont val="Calibri"/>
        <family val="2"/>
      </rPr>
      <t xml:space="preserve"> Los costos asociados a la clasificación de reservas probables y posibles se extraerán de la tabla de Flujo de Caja en Excel que cada compañía debe presentar por campo y por cada una de las clasificaciones de reservas que se presentan y en el formato establecido.</t>
    </r>
  </si>
  <si>
    <r>
      <t>20.</t>
    </r>
    <r>
      <rPr>
        <sz val="7"/>
        <rFont val="Times New Roman"/>
        <family val="1"/>
      </rPr>
      <t xml:space="preserve">   </t>
    </r>
    <r>
      <rPr>
        <sz val="11"/>
        <rFont val="Calibri"/>
        <family val="2"/>
      </rPr>
      <t>En las filas 10 y 11 se diligencian los ajustes en trasporte y ajuste en calidad respectivamente.</t>
    </r>
  </si>
  <si>
    <r>
      <t>21.</t>
    </r>
    <r>
      <rPr>
        <sz val="7"/>
        <rFont val="Times New Roman"/>
        <family val="1"/>
      </rPr>
      <t xml:space="preserve">   </t>
    </r>
    <r>
      <rPr>
        <sz val="11"/>
        <rFont val="Calibri"/>
        <family val="2"/>
      </rPr>
      <t>La fila 16, celdas en color amarillo, calcula en forma automática los precios de venta del Petróleo.  Estos precios de venta son obtenidos de restarle al precio del marcador de referencia el ajuste de transporte y el ajuste por calidad.</t>
    </r>
  </si>
  <si>
    <r>
      <t>22.</t>
    </r>
    <r>
      <rPr>
        <sz val="7"/>
        <rFont val="Times New Roman"/>
        <family val="1"/>
      </rPr>
      <t xml:space="preserve">   </t>
    </r>
    <r>
      <rPr>
        <sz val="11"/>
        <rFont val="Calibri"/>
        <family val="2"/>
      </rPr>
      <t>En las filas 17 y 18 están los precios del condensado y del gas respectivamente.</t>
    </r>
  </si>
  <si>
    <r>
      <t>23.</t>
    </r>
    <r>
      <rPr>
        <sz val="7"/>
        <rFont val="Times New Roman"/>
        <family val="1"/>
      </rPr>
      <t xml:space="preserve">   </t>
    </r>
    <r>
      <rPr>
        <sz val="11"/>
        <rFont val="Calibri"/>
        <family val="2"/>
      </rPr>
      <t>De las filas 20 a la 30 se encuentra la información de pozos a perforar según la categoría de reservas o la desagregación de los existentes</t>
    </r>
  </si>
  <si>
    <r>
      <t>24.</t>
    </r>
    <r>
      <rPr>
        <sz val="7"/>
        <rFont val="Times New Roman"/>
        <family val="1"/>
      </rPr>
      <t xml:space="preserve">   </t>
    </r>
    <r>
      <rPr>
        <sz val="11"/>
        <rFont val="Calibri"/>
        <family val="2"/>
      </rPr>
      <t>En las filas 32 a la 63 se encuentra la información de inversiones relacionadas con los pozos a perforar según la categoría de reservas, trabajos de WO&amp;Completamiento o algunos otros.  Estos valores están relacionados según la categoría de reservas. También, en esta sección se solicita el diligenciamiento de la inversión de abandono.</t>
    </r>
  </si>
  <si>
    <t>25. En las filas 11 y 12 se diligencian el total de Reservas Probadas a dic. 31 reportado en el IRR anterior y la Producción anual del año a reportar.</t>
  </si>
  <si>
    <t>27. En las filas 20 a 22, se diligencia de forma desagregada los volúmenes de reservas 1P del año a reportar, se debe presentar de forma independiente que volúmenes corresponden a la curva base, a los incrementales asociados a PPI y los incrementales asociados a proyectos EOR. Tener en cuenta que esta información debe coincidir con lo reportado en la fila 14.</t>
  </si>
  <si>
    <r>
      <t xml:space="preserve">28. En las filas 31 a 37, se diligencia la discriminación de la diferencia del </t>
    </r>
    <r>
      <rPr>
        <i/>
        <sz val="11"/>
        <rFont val="Calibri"/>
        <family val="2"/>
      </rPr>
      <t xml:space="preserve">" BALANCE DE RESERVAS POR CAMPO", </t>
    </r>
    <r>
      <rPr>
        <sz val="11"/>
        <rFont val="Calibri"/>
        <family val="2"/>
      </rPr>
      <t xml:space="preserve">teniendo en cuenta las definiciones, criterios e instrucciones del documento </t>
    </r>
    <r>
      <rPr>
        <b/>
        <i/>
        <sz val="11"/>
        <rFont val="Calibri"/>
        <family val="2"/>
      </rPr>
      <t>"DEFINICIONES REPORTE DE RECURSOS Y RESERVAS - HOJA BALANCE Y JUSTIFICACION"</t>
    </r>
    <r>
      <rPr>
        <i/>
        <sz val="11"/>
        <rFont val="Calibri"/>
        <family val="2"/>
      </rPr>
      <t xml:space="preserve"> </t>
    </r>
  </si>
  <si>
    <r>
      <t xml:space="preserve">30. La información de la fila 45 </t>
    </r>
    <r>
      <rPr>
        <i/>
        <sz val="11"/>
        <rFont val="Calibri"/>
        <family val="2"/>
      </rPr>
      <t xml:space="preserve">"Otras Contingencias", </t>
    </r>
    <r>
      <rPr>
        <sz val="11"/>
        <rFont val="Calibri"/>
        <family val="2"/>
      </rPr>
      <t xml:space="preserve">debe ser discriminada en las filas 53 a 56, clasificando las contingencias según  lo establecido en el documento </t>
    </r>
    <r>
      <rPr>
        <b/>
        <i/>
        <sz val="11"/>
        <rFont val="Calibri"/>
        <family val="2"/>
      </rPr>
      <t>"DEFINICIONES REPORTE DE RECURSOS Y RESERVAS - HOJA BALANCE Y JUSTIFICACION"</t>
    </r>
    <r>
      <rPr>
        <sz val="11"/>
        <rFont val="Calibri"/>
        <family val="2"/>
      </rPr>
      <t xml:space="preserve">   </t>
    </r>
  </si>
  <si>
    <t xml:space="preserve">31. En las filas 53 a 56, columna D, se reporta la oportunidad de comercialidad en fracción.  </t>
  </si>
  <si>
    <t>32. En las filas 53 a 56, columna E, se debe seleccionar la madurez del proyecto según corresponda (1. Desarrollo pendiente 2. Desarrollo en espera 3. Desarrollo no clarificado 4. Desarrollo no viable. )</t>
  </si>
  <si>
    <r>
      <t>32.</t>
    </r>
    <r>
      <rPr>
        <sz val="7"/>
        <rFont val="Times New Roman"/>
        <family val="1"/>
      </rPr>
      <t xml:space="preserve">   </t>
    </r>
    <r>
      <rPr>
        <sz val="11"/>
        <rFont val="Calibri"/>
        <family val="2"/>
      </rPr>
      <t>Esta hoja no la tienen que diligenciar, pero si deben verificar que la información totalizada, obtenida de los pronósticos que se llenaron en las hojas anteriores concuerde con la que ustedes tienen totalizada</t>
    </r>
  </si>
  <si>
    <r>
      <t xml:space="preserve">NOTA: </t>
    </r>
    <r>
      <rPr>
        <sz val="11"/>
        <rFont val="Calibri"/>
        <family val="2"/>
      </rPr>
      <t>Las hojas de Pronósticos 1P mensual x 2 años, Probadas, Capex y Balance y Justificación tienen tablas de validación las cuales sirven para validar que la información registrada se encuentre consistente y este completamente diligenciada. Si alguna de las celdas de los validadores contiene la palabra ERROR el sistema NO permitirá cargar la tabla de Excel y le indicara al usuario cual celda de validación es la que debe revisar para poder cargar exitosamente la tabla en el sistema.</t>
    </r>
  </si>
  <si>
    <r>
      <rPr>
        <sz val="10"/>
        <color rgb="FFFF0000"/>
        <rFont val="Arial"/>
        <family val="2"/>
      </rPr>
      <t>En esta tabla relacione los recursos contigentes -</t>
    </r>
    <r>
      <rPr>
        <b/>
        <sz val="10"/>
        <color rgb="FFFF0000"/>
        <rFont val="Arial"/>
        <family val="2"/>
      </rPr>
      <t xml:space="preserve"> OTRAS CONTINGENCIAS</t>
    </r>
    <r>
      <rPr>
        <sz val="10"/>
        <color rgb="FFFF0000"/>
        <rFont val="Arial"/>
        <family val="2"/>
      </rPr>
      <t>, es importante que las celdas verificadoras se encuentren en 0 (OK)</t>
    </r>
  </si>
  <si>
    <t>A continuacion distribuya los volumenes de reservas 1P (en esta seccion se debe distribuir los volumenes reportados en la fila 14).
Es importante que las celdas verificadoras se encuentren en 0 (OK)</t>
  </si>
  <si>
    <t>A continuacion justifique las diferencias en reservas de la vigencia actual con respecto al año anterior (en esta seccion se debe justificar los volumenes de la fila 15)</t>
  </si>
  <si>
    <t>Reservas Probadas Incrementales asociadas a EOR en PPI</t>
  </si>
  <si>
    <t>Reservas Probadas Incrementales asociadas otras actividades en PPI</t>
  </si>
  <si>
    <t>Reservas Totales  PPI</t>
  </si>
  <si>
    <t>RODIO25</t>
  </si>
  <si>
    <t>Reservas Probadas Curva Base o Básicas</t>
  </si>
  <si>
    <t>Proyectos EOR (no incluidos en PPI)</t>
  </si>
  <si>
    <t>Yacimiento(s) 
Formación Geologica - Unidad Operacional:</t>
  </si>
  <si>
    <t>Reservas Posibles (PS)</t>
  </si>
  <si>
    <t>% Participación Producción</t>
  </si>
  <si>
    <t>% Participación Capex</t>
  </si>
  <si>
    <t>% Particiapción Opex</t>
  </si>
  <si>
    <t>Escenario</t>
  </si>
  <si>
    <t>Limite Económico</t>
  </si>
  <si>
    <t>Año</t>
  </si>
  <si>
    <t>Pozos activos</t>
  </si>
  <si>
    <t>Producción total</t>
  </si>
  <si>
    <t>Regalías</t>
  </si>
  <si>
    <t>Derechos económicos
(X% producción)</t>
  </si>
  <si>
    <t>Precios</t>
  </si>
  <si>
    <t>Ingresos después de regalías / Derechos económicos</t>
  </si>
  <si>
    <t>Costos operativos</t>
  </si>
  <si>
    <t>Inversiones</t>
  </si>
  <si>
    <t>Costos de abandono</t>
  </si>
  <si>
    <t>Flujo de caja neto antes de impuestos</t>
  </si>
  <si>
    <t>Flujo de caja neto descontado @10%</t>
  </si>
  <si>
    <t>Operativos</t>
  </si>
  <si>
    <t>Número</t>
  </si>
  <si>
    <t>(Kpc)</t>
  </si>
  <si>
    <t>(U.S.$/Bl)</t>
  </si>
  <si>
    <t>(U.S.$/kpc)</t>
  </si>
  <si>
    <t>(U.S.$)</t>
  </si>
  <si>
    <t>(K U.S.$)</t>
  </si>
  <si>
    <t>Balance a dic. 31/2025</t>
  </si>
  <si>
    <t>Otros Ingresos</t>
  </si>
  <si>
    <t>Otros Gastos</t>
  </si>
  <si>
    <t>2P</t>
  </si>
  <si>
    <t>3P</t>
  </si>
  <si>
    <t xml:space="preserve">Descripción - Líquidos de Gas Natural </t>
  </si>
  <si>
    <t xml:space="preserve">Líquidos de Gas Natural </t>
  </si>
  <si>
    <t xml:space="preserve">Líquidos de Gas Natural asociados a las Reservas Probadas Produciendo </t>
  </si>
  <si>
    <t>Líquidos de Gas Natural asociados a las Reservas Probadas No produciendo</t>
  </si>
  <si>
    <t>Líquidos de Gas Natural asociados a las Reservas Probadas No Desarrolladas</t>
  </si>
  <si>
    <t>TOTAL LÍQUIDOS DE GAS NATURAL ASOCIADO A LAS RESERVAS PROBADAS (1P)</t>
  </si>
  <si>
    <t>Líquidos de Gas Natural asociados a las  Reservas Probables</t>
  </si>
  <si>
    <t>Líquidos de Gas Natural asociados a las  Reservas Posibles</t>
  </si>
  <si>
    <t>Total de Líquidos de Gas Natural Asociado a las Reservas Probadas</t>
  </si>
  <si>
    <t>Líquidos de Gas Natural Asociados a Reservas Probables (PRB)</t>
  </si>
  <si>
    <t>Líquidos de Gas Natural Asociados a Reservas Posibles (PS)</t>
  </si>
  <si>
    <t>Líquidos de Gas Natural</t>
  </si>
  <si>
    <t>Promedio Líquidos de Gas Natural</t>
  </si>
  <si>
    <t>Abandono (Taponamiento y abandono de pozos, Desmantelamiento civil y remediación)</t>
  </si>
  <si>
    <t>Código de Colores en las celdas</t>
  </si>
  <si>
    <t>33.   En las celdas F12:H13, se presenta el resumen total de pozos a perforar en los próximos 5 años (PND) y su inversión asociada.</t>
  </si>
  <si>
    <t>Hojas Flujos de Caja "FC PDP", "FC PND", "FC PNP", "FC 1P", "FC 2P" y "FC 3P"</t>
  </si>
  <si>
    <t>34. En la celda C6 se debe colocar el tipo de escenario.</t>
  </si>
  <si>
    <t>35. En la celda C8 se debe incluir la fecha del límite económico, según corresponda al tipo de reservas.</t>
  </si>
  <si>
    <t>36. las celdas H2, H3 y H4 se debe indicar el porcentaje correspondiente de partición en la producción, Capex y Opex según el tipo de reservas.</t>
  </si>
  <si>
    <t>37. Columna E se tiene que incluir la información de Flujo de caja real de la vigencia a reportar el IRR</t>
  </si>
  <si>
    <t>38. Las filas 17 y 18 se debe incluir los volumenes relacionados a derechos económicos del tipo de reservas según aplique.</t>
  </si>
  <si>
    <t>39. Las filas 26 y 26 se debe incluir los valores de Ortos Ingresos y Otros gastos respectivamente correspondiente a la categoria de reservas.</t>
  </si>
  <si>
    <t>40. En las filas 15 y 16 de las hojas "FC 2P" y "FC 3P" se debe incluir los volumenes relacionados de las reservas según la categoria correspondiente.</t>
  </si>
  <si>
    <r>
      <t>1.</t>
    </r>
    <r>
      <rPr>
        <sz val="7"/>
        <rFont val="Times New Roman"/>
        <family val="1"/>
      </rPr>
      <t xml:space="preserve">       </t>
    </r>
    <r>
      <rPr>
        <sz val="11"/>
        <rFont val="Calibri"/>
        <family val="2"/>
      </rPr>
      <t xml:space="preserve"> En la hoja “</t>
    </r>
    <r>
      <rPr>
        <b/>
        <i/>
        <sz val="11"/>
        <color theme="4" tint="-0.249977111117893"/>
        <rFont val="Calibri"/>
        <family val="2"/>
      </rPr>
      <t>Pronósticos 1P mensual x 2 años</t>
    </r>
    <r>
      <rPr>
        <sz val="11"/>
        <rFont val="Calibri"/>
        <family val="2"/>
      </rPr>
      <t xml:space="preserve">”, ingresar en las celdas C3 a la celda C5 los nombres de: la compañía, el Contrato y del Campo. El nombre del campo debe ser exactamente igual al que les aparece cuando se </t>
    </r>
    <r>
      <rPr>
        <i/>
        <sz val="11"/>
        <rFont val="Calibri"/>
        <family val="2"/>
      </rPr>
      <t>logueen</t>
    </r>
    <r>
      <rPr>
        <sz val="11"/>
        <rFont val="Calibri"/>
        <family val="2"/>
      </rPr>
      <t xml:space="preserve"> en la WEB, de lo contrario no les permitirá la carga de este archivo.  La Fecha de corte ya se encuentra diligenciada.  Todos estos Nombres se replican automáticamente en las siguientes hojas.</t>
    </r>
  </si>
  <si>
    <r>
      <t>9.</t>
    </r>
    <r>
      <rPr>
        <sz val="7"/>
        <rFont val="Times New Roman"/>
        <family val="1"/>
      </rPr>
      <t xml:space="preserve">       </t>
    </r>
    <r>
      <rPr>
        <sz val="11"/>
        <rFont val="Calibri"/>
        <family val="2"/>
      </rPr>
      <t>Para esta hoja su diligenciamiento anual y en Bls, es similar al de la hoja “</t>
    </r>
    <r>
      <rPr>
        <b/>
        <i/>
        <sz val="11"/>
        <color theme="4" tint="-0.249977111117893"/>
        <rFont val="Calibri"/>
        <family val="2"/>
      </rPr>
      <t>Pronósticos 1P mensual x 2 años</t>
    </r>
    <r>
      <rPr>
        <sz val="11"/>
        <rFont val="Calibri"/>
        <family val="2"/>
      </rPr>
      <t>”, pero se deben tener en cuenta los siguientes aspectos:</t>
    </r>
  </si>
  <si>
    <r>
      <t>a.</t>
    </r>
    <r>
      <rPr>
        <sz val="7"/>
        <rFont val="Times New Roman"/>
        <family val="1"/>
      </rPr>
      <t xml:space="preserve">       </t>
    </r>
    <r>
      <rPr>
        <sz val="11"/>
        <rFont val="Calibri"/>
        <family val="2"/>
      </rPr>
      <t>Los valores de las columnas D y E, que se encuentran bloqueados y en color azul son extraídos automáticamente de los totales obtenidos de la hoja “</t>
    </r>
    <r>
      <rPr>
        <b/>
        <i/>
        <sz val="11"/>
        <color theme="4" tint="-0.249977111117893"/>
        <rFont val="Calibri"/>
        <family val="2"/>
      </rPr>
      <t>Pronósticos 1P mensual x 2 años</t>
    </r>
    <r>
      <rPr>
        <sz val="11"/>
        <rFont val="Calibri"/>
        <family val="2"/>
      </rPr>
      <t>”, Columna P y AC respectivamente.</t>
    </r>
  </si>
  <si>
    <r>
      <t>13.</t>
    </r>
    <r>
      <rPr>
        <sz val="7"/>
        <rFont val="Times New Roman"/>
        <family val="1"/>
      </rPr>
      <t xml:space="preserve">   </t>
    </r>
    <r>
      <rPr>
        <sz val="11"/>
        <rFont val="Calibri"/>
        <family val="2"/>
      </rPr>
      <t>Su diligenciamiento es similar al de la hoja “</t>
    </r>
    <r>
      <rPr>
        <b/>
        <i/>
        <sz val="11"/>
        <color theme="4" tint="-0.249977111117893"/>
        <rFont val="Calibri"/>
        <family val="2"/>
      </rPr>
      <t>Probables</t>
    </r>
    <r>
      <rPr>
        <sz val="11"/>
        <rFont val="Calibri"/>
        <family val="2"/>
      </rPr>
      <t>“.</t>
    </r>
  </si>
  <si>
    <r>
      <t>18.</t>
    </r>
    <r>
      <rPr>
        <sz val="7"/>
        <rFont val="Times New Roman"/>
        <family val="1"/>
      </rPr>
      <t xml:space="preserve">   </t>
    </r>
    <r>
      <rPr>
        <sz val="11"/>
        <rFont val="Calibri"/>
        <family val="2"/>
      </rPr>
      <t>Las filas 9, 13 y 17, para petróleo y 24, 28 y 32 para gas, que se encuentran en celdas de color azul y bloqueadas los valores de producción anualizado extraídos automáticamente de a hoja “</t>
    </r>
    <r>
      <rPr>
        <b/>
        <i/>
        <sz val="11"/>
        <color theme="4" tint="-0.249977111117893"/>
        <rFont val="Calibri"/>
        <family val="2"/>
      </rPr>
      <t>Probadas</t>
    </r>
    <r>
      <rPr>
        <b/>
        <sz val="11"/>
        <color rgb="FF5B9BD5"/>
        <rFont val="Calibri"/>
        <family val="2"/>
      </rPr>
      <t>”</t>
    </r>
    <r>
      <rPr>
        <sz val="11"/>
        <rFont val="Calibri"/>
        <family val="2"/>
      </rPr>
      <t>. Esta información que automáticamente se visualiza en la hoja de “</t>
    </r>
    <r>
      <rPr>
        <b/>
        <i/>
        <sz val="11"/>
        <color theme="9" tint="-0.249977111117893"/>
        <rFont val="Calibri"/>
        <family val="2"/>
      </rPr>
      <t>Opex</t>
    </r>
    <r>
      <rPr>
        <b/>
        <sz val="11"/>
        <color rgb="FF5B9BD5"/>
        <rFont val="Calibri"/>
        <family val="2"/>
      </rPr>
      <t xml:space="preserve">” </t>
    </r>
    <r>
      <rPr>
        <sz val="11"/>
        <rFont val="Calibri"/>
        <family val="2"/>
      </rPr>
      <t>es de ayuda para que sus valores sean coherentes con la producción y con los años productivos.</t>
    </r>
  </si>
  <si>
    <r>
      <t>26. La información de la fila 14 que se encuentran en celdas de color azul y bloqueadas, es extraída automáticamente de la hoja</t>
    </r>
    <r>
      <rPr>
        <b/>
        <sz val="11"/>
        <color theme="4"/>
        <rFont val="Calibri"/>
        <family val="2"/>
      </rPr>
      <t xml:space="preserve"> “</t>
    </r>
    <r>
      <rPr>
        <b/>
        <i/>
        <sz val="11"/>
        <color theme="1" tint="0.34998626667073579"/>
        <rFont val="Calibri"/>
        <family val="2"/>
      </rPr>
      <t>Resumen IRR</t>
    </r>
    <r>
      <rPr>
        <b/>
        <sz val="11"/>
        <color theme="4"/>
        <rFont val="Calibri"/>
        <family val="2"/>
      </rPr>
      <t>”</t>
    </r>
    <r>
      <rPr>
        <sz val="11"/>
        <rFont val="Calibri"/>
        <family val="2"/>
      </rPr>
      <t xml:space="preserve"> y corresponde  al total de Reservas Probadas a dic. 31 del año a reportar.</t>
    </r>
  </si>
  <si>
    <r>
      <t>29. La información de las filas 44 a 45 que se encuentra en celdas de color azul y bloqueadas, es extraída automáticamente de la hoja</t>
    </r>
    <r>
      <rPr>
        <i/>
        <sz val="11"/>
        <rFont val="Calibri"/>
        <family val="2"/>
      </rPr>
      <t xml:space="preserve"> “</t>
    </r>
    <r>
      <rPr>
        <b/>
        <i/>
        <sz val="11"/>
        <color theme="1" tint="0.34998626667073579"/>
        <rFont val="Calibri"/>
        <family val="2"/>
      </rPr>
      <t>Resumen IRR</t>
    </r>
    <r>
      <rPr>
        <i/>
        <sz val="11"/>
        <rFont val="Calibri"/>
        <family val="2"/>
      </rPr>
      <t xml:space="preserve">” y corresponde  al total de Recursos Contingentes a dic. 31 del año a reportar. </t>
    </r>
  </si>
  <si>
    <t>GALIO26</t>
  </si>
  <si>
    <t>Total Reservas y Recursos Contingentes</t>
  </si>
  <si>
    <t>% Participación Opex</t>
  </si>
  <si>
    <t>PETROLEO (BL)</t>
  </si>
  <si>
    <t>Clase de Reserva (Bl)</t>
  </si>
  <si>
    <t>LÍQUIDOS DE GAS NATURAL (BL)</t>
  </si>
  <si>
    <t>INFORMACION DE COSTOS - CAMPOS PETROLEO (BL)</t>
  </si>
  <si>
    <t>Bl/año</t>
  </si>
  <si>
    <t>Líquidos de Gas Natura (Bl)</t>
  </si>
  <si>
    <t>Petróleo (Bl)</t>
  </si>
  <si>
    <t>Líquidos de Gas Natural (Bl)</t>
  </si>
  <si>
    <t>Otras contingencias (Bl)</t>
  </si>
  <si>
    <t>(Bl)</t>
  </si>
  <si>
    <r>
      <t>19.</t>
    </r>
    <r>
      <rPr>
        <sz val="7"/>
        <rFont val="Times New Roman"/>
        <family val="1"/>
      </rPr>
      <t xml:space="preserve">   </t>
    </r>
    <r>
      <rPr>
        <sz val="11"/>
        <rFont val="Calibri"/>
        <family val="2"/>
      </rPr>
      <t>En la fila 9 de esta página se diligencian los pronósticos de precios del marcador BRENT.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</si>
</sst>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_(&quot;$&quot;* \(#,##0.00\);_(&quot;$&quot;* &quot;-&quot;??_);_(@_)"/>
    <numFmt numFmtId="165" formatCode="_(* #,##0.00_);_(* \(#,##0.00\);_(* &quot;-&quot;??_);_(@_)"/>
    <numFmt numFmtId="166" formatCode="_-&quot;$&quot;\ * #,##0.00_-;\-&quot;$&quot;\ * #,##0.00_-;_-&quot;$&quot;\ * &quot;-&quot;??_-;_-@_-"/>
    <numFmt numFmtId="167" formatCode="dd\-mmm\-yyyy"/>
    <numFmt numFmtId="168" formatCode="_(* #,##0_);_(* \(#,##0\);_(* &quot;-&quot;??_);_(@_)"/>
    <numFmt numFmtId="169" formatCode="_(* #,##0.0_);_(* \(#,##0.0\);_(* &quot;-&quot;??_);_(@_)"/>
    <numFmt numFmtId="171" formatCode="0.00000"/>
    <numFmt numFmtId="172" formatCode="#,##0.00000"/>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4"/>
      <name val="Arial"/>
      <family val="2"/>
    </font>
    <font>
      <b/>
      <sz val="10"/>
      <color indexed="10"/>
      <name val="Arial"/>
      <family val="2"/>
    </font>
    <font>
      <sz val="8"/>
      <name val="Arial"/>
      <family val="2"/>
    </font>
    <font>
      <sz val="12"/>
      <name val="Arial"/>
      <family val="2"/>
    </font>
    <font>
      <sz val="10"/>
      <name val="Arial"/>
      <family val="2"/>
    </font>
    <font>
      <sz val="9"/>
      <color indexed="81"/>
      <name val="Tahoma"/>
      <family val="2"/>
    </font>
    <font>
      <sz val="11"/>
      <name val="Arial"/>
      <family val="2"/>
    </font>
    <font>
      <i/>
      <sz val="9"/>
      <name val="Arial"/>
      <family val="2"/>
    </font>
    <font>
      <b/>
      <i/>
      <sz val="9"/>
      <name val="Arial"/>
      <family val="2"/>
    </font>
    <font>
      <i/>
      <sz val="10"/>
      <name val="Arial"/>
      <family val="2"/>
    </font>
    <font>
      <b/>
      <sz val="10"/>
      <color rgb="FFFF0000"/>
      <name val="Arial"/>
      <family val="2"/>
    </font>
    <font>
      <sz val="10"/>
      <color theme="9" tint="-0.249977111117893"/>
      <name val="Arial"/>
      <family val="2"/>
    </font>
    <font>
      <sz val="10"/>
      <name val="Arial"/>
      <family val="2"/>
    </font>
    <font>
      <sz val="10"/>
      <name val="Arial"/>
      <family val="2"/>
    </font>
    <font>
      <b/>
      <sz val="11"/>
      <color theme="1"/>
      <name val="Calibri"/>
      <family val="2"/>
      <scheme val="minor"/>
    </font>
    <font>
      <b/>
      <sz val="11"/>
      <name val="Arial"/>
      <family val="2"/>
    </font>
    <font>
      <sz val="16"/>
      <color theme="1"/>
      <name val="Calibri"/>
      <family val="2"/>
      <scheme val="minor"/>
    </font>
    <font>
      <sz val="11"/>
      <name val="Calibri"/>
      <family val="2"/>
    </font>
    <font>
      <sz val="7"/>
      <name val="Times New Roman"/>
      <family val="1"/>
    </font>
    <font>
      <sz val="11"/>
      <name val="Arial"/>
      <family val="2"/>
    </font>
    <font>
      <b/>
      <sz val="12"/>
      <name val="Arial"/>
      <family val="2"/>
    </font>
    <font>
      <sz val="12"/>
      <name val="Arial"/>
      <family val="2"/>
    </font>
    <font>
      <b/>
      <sz val="14"/>
      <name val="Arial"/>
      <family val="2"/>
    </font>
    <font>
      <b/>
      <sz val="11"/>
      <name val="Arial"/>
      <family val="2"/>
    </font>
    <font>
      <sz val="10"/>
      <name val="Arial"/>
      <family val="2"/>
    </font>
    <font>
      <b/>
      <sz val="11"/>
      <color rgb="FF5B9BD5"/>
      <name val="Calibri"/>
      <family val="2"/>
    </font>
    <font>
      <b/>
      <sz val="11"/>
      <name val="Calibri"/>
      <family val="2"/>
    </font>
    <font>
      <i/>
      <sz val="11"/>
      <name val="Calibri"/>
      <family val="2"/>
    </font>
    <font>
      <b/>
      <sz val="11"/>
      <color rgb="FFFF0000"/>
      <name val="Calibri"/>
      <family val="2"/>
      <scheme val="minor"/>
    </font>
    <font>
      <sz val="11"/>
      <color theme="0"/>
      <name val="Calibri"/>
      <family val="2"/>
      <scheme val="minor"/>
    </font>
    <font>
      <sz val="11"/>
      <color theme="0"/>
      <name val="Arial"/>
      <family val="2"/>
    </font>
    <font>
      <b/>
      <sz val="9"/>
      <color indexed="81"/>
      <name val="Tahoma"/>
      <family val="2"/>
    </font>
    <font>
      <b/>
      <sz val="9"/>
      <name val="Arial"/>
      <family val="2"/>
    </font>
    <font>
      <b/>
      <i/>
      <sz val="11"/>
      <name val="Calibri"/>
      <family val="2"/>
    </font>
    <font>
      <b/>
      <sz val="11"/>
      <color theme="4"/>
      <name val="Calibri"/>
      <family val="2"/>
    </font>
    <font>
      <sz val="10"/>
      <color theme="0"/>
      <name val="Arial"/>
      <family val="2"/>
    </font>
    <font>
      <sz val="8"/>
      <name val="Arial"/>
      <family val="2"/>
    </font>
    <font>
      <sz val="10"/>
      <color rgb="FFFF0000"/>
      <name val="Arial"/>
      <family val="2"/>
    </font>
    <font>
      <b/>
      <sz val="8"/>
      <color rgb="FFFF0000"/>
      <name val="Arial"/>
      <family val="2"/>
    </font>
    <font>
      <sz val="8"/>
      <color rgb="FFFF0000"/>
      <name val="Arial"/>
      <family val="2"/>
    </font>
    <font>
      <b/>
      <sz val="16"/>
      <name val="Arial"/>
      <family val="2"/>
    </font>
    <font>
      <sz val="16"/>
      <color rgb="FFFF0000"/>
      <name val="Calibri"/>
      <family val="2"/>
      <scheme val="minor"/>
    </font>
    <font>
      <b/>
      <sz val="14"/>
      <color rgb="FFFF0000"/>
      <name val="Calibri"/>
      <family val="2"/>
      <scheme val="minor"/>
    </font>
    <font>
      <b/>
      <sz val="11"/>
      <color rgb="FFFF0000"/>
      <name val="Arial"/>
      <family val="2"/>
    </font>
    <font>
      <b/>
      <sz val="12"/>
      <color rgb="FFFF0000"/>
      <name val="Arial"/>
      <family val="2"/>
    </font>
    <font>
      <b/>
      <sz val="9"/>
      <color rgb="FFFF0000"/>
      <name val="Arial"/>
      <family val="2"/>
    </font>
    <font>
      <b/>
      <i/>
      <sz val="11"/>
      <color theme="4" tint="-0.249977111117893"/>
      <name val="Calibri"/>
      <family val="2"/>
    </font>
    <font>
      <b/>
      <i/>
      <sz val="11"/>
      <color theme="9" tint="-0.249977111117893"/>
      <name val="Calibri"/>
      <family val="2"/>
    </font>
    <font>
      <b/>
      <i/>
      <sz val="11"/>
      <color theme="1" tint="0.34998626667073579"/>
      <name val="Calibri"/>
      <family val="2"/>
    </font>
    <font>
      <b/>
      <sz val="11"/>
      <color theme="0"/>
      <name val="Calibri"/>
      <family val="2"/>
    </font>
    <font>
      <b/>
      <i/>
      <u/>
      <sz val="11"/>
      <color theme="0"/>
      <name val="Calibri"/>
      <family val="2"/>
    </font>
    <font>
      <sz val="9"/>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bgColor indexed="64"/>
      </patternFill>
    </fill>
    <fill>
      <patternFill patternType="solid">
        <fgColor rgb="FFD9D9D9"/>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1" tint="0.499984740745262"/>
        <bgColor indexed="64"/>
      </patternFill>
    </fill>
  </fills>
  <borders count="67">
    <border>
      <left/>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29">
    <xf numFmtId="0" fontId="0" fillId="0" borderId="0"/>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9" fillId="0" borderId="0"/>
    <xf numFmtId="0" fontId="25" fillId="0" borderId="0"/>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0" borderId="0"/>
    <xf numFmtId="0" fontId="26" fillId="0" borderId="0"/>
    <xf numFmtId="0" fontId="8"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4" fillId="0" borderId="0"/>
    <xf numFmtId="0" fontId="10" fillId="0" borderId="0"/>
    <xf numFmtId="0" fontId="3" fillId="0" borderId="0"/>
    <xf numFmtId="43" fontId="10" fillId="0" borderId="0" applyFont="0" applyFill="0" applyBorder="0" applyAlignment="0" applyProtection="0"/>
    <xf numFmtId="166" fontId="10" fillId="0" borderId="0" applyFont="0" applyFill="0" applyBorder="0" applyAlignment="0" applyProtection="0"/>
    <xf numFmtId="0" fontId="2" fillId="0" borderId="0"/>
    <xf numFmtId="43" fontId="10" fillId="0" borderId="0" applyFont="0" applyFill="0" applyBorder="0" applyAlignment="0" applyProtection="0"/>
    <xf numFmtId="166" fontId="10"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766">
    <xf numFmtId="0" fontId="0" fillId="0" borderId="0" xfId="0"/>
    <xf numFmtId="0" fontId="19" fillId="0" borderId="0" xfId="0" applyFont="1" applyAlignment="1">
      <alignment vertical="center"/>
    </xf>
    <xf numFmtId="0" fontId="19" fillId="0" borderId="3" xfId="0" applyFont="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16" fillId="0" borderId="3" xfId="0" applyFont="1" applyBorder="1" applyAlignment="1">
      <alignment vertical="center"/>
    </xf>
    <xf numFmtId="0" fontId="19" fillId="0" borderId="2" xfId="0" applyFont="1" applyBorder="1" applyAlignment="1">
      <alignment vertical="center"/>
    </xf>
    <xf numFmtId="0" fontId="19" fillId="0" borderId="0" xfId="0" applyFont="1" applyAlignment="1">
      <alignment vertical="center" wrapText="1"/>
    </xf>
    <xf numFmtId="0" fontId="19" fillId="0" borderId="8" xfId="0" applyFont="1" applyBorder="1" applyAlignment="1">
      <alignment vertical="center"/>
    </xf>
    <xf numFmtId="0" fontId="19" fillId="0" borderId="9" xfId="1" applyNumberFormat="1" applyFont="1" applyFill="1" applyBorder="1" applyAlignment="1">
      <alignment horizontal="center" vertical="center"/>
    </xf>
    <xf numFmtId="0" fontId="19" fillId="0" borderId="9" xfId="0" applyFont="1" applyBorder="1" applyAlignment="1">
      <alignment vertical="center"/>
    </xf>
    <xf numFmtId="0" fontId="19" fillId="0" borderId="8" xfId="1" applyNumberFormat="1" applyFont="1" applyFill="1" applyBorder="1" applyAlignment="1">
      <alignment horizontal="left" vertical="center"/>
    </xf>
    <xf numFmtId="0" fontId="16" fillId="0" borderId="2" xfId="0" applyFont="1" applyBorder="1" applyAlignment="1">
      <alignment vertical="center"/>
    </xf>
    <xf numFmtId="0" fontId="16" fillId="0" borderId="0" xfId="2" applyNumberFormat="1" applyFont="1" applyFill="1" applyBorder="1" applyAlignment="1">
      <alignment horizontal="center" vertical="center"/>
    </xf>
    <xf numFmtId="0" fontId="12" fillId="0" borderId="2" xfId="0" applyFont="1" applyBorder="1" applyAlignment="1">
      <alignment horizontal="center" vertical="center"/>
    </xf>
    <xf numFmtId="1" fontId="19" fillId="0" borderId="9" xfId="1" applyNumberFormat="1" applyFont="1" applyFill="1" applyBorder="1" applyAlignment="1" applyProtection="1">
      <alignment vertical="center"/>
    </xf>
    <xf numFmtId="1" fontId="17" fillId="0" borderId="0" xfId="0" applyNumberFormat="1" applyFont="1" applyAlignment="1">
      <alignment vertical="center"/>
    </xf>
    <xf numFmtId="1" fontId="19" fillId="0" borderId="0" xfId="0" applyNumberFormat="1" applyFont="1" applyAlignment="1">
      <alignment vertical="center"/>
    </xf>
    <xf numFmtId="0" fontId="12" fillId="0" borderId="2" xfId="0" applyFont="1" applyBorder="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wrapText="1"/>
    </xf>
    <xf numFmtId="0" fontId="16" fillId="0" borderId="0" xfId="0" applyFont="1" applyAlignment="1" applyProtection="1">
      <alignment vertical="center"/>
      <protection hidden="1"/>
    </xf>
    <xf numFmtId="167" fontId="16" fillId="0" borderId="0" xfId="0" applyNumberFormat="1" applyFont="1" applyAlignment="1" applyProtection="1">
      <alignment vertical="center"/>
      <protection hidden="1"/>
    </xf>
    <xf numFmtId="0" fontId="8" fillId="0" borderId="0" xfId="11"/>
    <xf numFmtId="0" fontId="8" fillId="0" borderId="0" xfId="11" applyAlignment="1">
      <alignment horizontal="center"/>
    </xf>
    <xf numFmtId="0" fontId="19" fillId="0" borderId="10" xfId="0" applyFont="1" applyBorder="1" applyAlignment="1">
      <alignment vertical="center"/>
    </xf>
    <xf numFmtId="0" fontId="19" fillId="0" borderId="16" xfId="0" applyFont="1" applyBorder="1" applyAlignment="1">
      <alignment vertical="center"/>
    </xf>
    <xf numFmtId="0" fontId="19" fillId="0" borderId="12" xfId="0" applyFont="1" applyBorder="1" applyAlignment="1">
      <alignment vertical="center"/>
    </xf>
    <xf numFmtId="0" fontId="19" fillId="0" borderId="22" xfId="0" applyFont="1" applyBorder="1" applyAlignment="1">
      <alignment vertical="center"/>
    </xf>
    <xf numFmtId="0" fontId="16" fillId="0" borderId="9" xfId="1" applyNumberFormat="1" applyFont="1" applyFill="1" applyBorder="1" applyAlignment="1">
      <alignment vertical="center"/>
    </xf>
    <xf numFmtId="0" fontId="13" fillId="0" borderId="0" xfId="0" applyFont="1" applyAlignment="1">
      <alignment vertical="center"/>
    </xf>
    <xf numFmtId="0" fontId="19" fillId="0" borderId="2" xfId="1" applyNumberFormat="1" applyFont="1" applyFill="1" applyBorder="1" applyAlignment="1">
      <alignment vertical="center"/>
    </xf>
    <xf numFmtId="0" fontId="19" fillId="0" borderId="0" xfId="1" applyNumberFormat="1" applyFont="1" applyFill="1" applyBorder="1" applyAlignment="1">
      <alignment vertical="center"/>
    </xf>
    <xf numFmtId="0" fontId="13" fillId="0" borderId="2" xfId="0" applyFont="1" applyBorder="1" applyAlignment="1">
      <alignment vertical="center"/>
    </xf>
    <xf numFmtId="0" fontId="17" fillId="0" borderId="2" xfId="0" applyFont="1" applyBorder="1" applyAlignment="1">
      <alignment vertical="center"/>
    </xf>
    <xf numFmtId="0" fontId="19" fillId="0" borderId="8" xfId="0" applyFont="1" applyBorder="1" applyAlignment="1">
      <alignment horizontal="center" vertical="center"/>
    </xf>
    <xf numFmtId="1" fontId="19" fillId="0" borderId="0" xfId="1" applyNumberFormat="1" applyFont="1" applyFill="1" applyBorder="1" applyAlignment="1" applyProtection="1">
      <alignment vertical="center"/>
    </xf>
    <xf numFmtId="0" fontId="12" fillId="0" borderId="0" xfId="2" applyNumberFormat="1" applyFont="1" applyFill="1" applyBorder="1" applyAlignment="1">
      <alignment vertical="center"/>
    </xf>
    <xf numFmtId="0" fontId="19" fillId="0" borderId="11" xfId="0" applyFont="1" applyBorder="1" applyAlignment="1">
      <alignment vertical="center"/>
    </xf>
    <xf numFmtId="0" fontId="19" fillId="0" borderId="14"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2" fillId="0" borderId="0" xfId="2" applyNumberFormat="1" applyFont="1" applyFill="1" applyBorder="1" applyAlignment="1">
      <alignment horizontal="center" vertical="center"/>
    </xf>
    <xf numFmtId="0" fontId="19" fillId="0" borderId="36" xfId="0" applyFont="1" applyBorder="1" applyAlignment="1">
      <alignment vertical="center"/>
    </xf>
    <xf numFmtId="0" fontId="19" fillId="0" borderId="22" xfId="0" applyFont="1" applyBorder="1" applyAlignment="1">
      <alignment horizontal="center" vertical="center"/>
    </xf>
    <xf numFmtId="0" fontId="19" fillId="0" borderId="13" xfId="0" applyFont="1" applyBorder="1" applyAlignment="1">
      <alignment vertical="center"/>
    </xf>
    <xf numFmtId="0" fontId="13" fillId="10" borderId="21" xfId="0" applyFont="1" applyFill="1" applyBorder="1" applyAlignment="1">
      <alignment vertical="center"/>
    </xf>
    <xf numFmtId="0" fontId="13" fillId="10" borderId="22" xfId="0" applyFont="1" applyFill="1" applyBorder="1" applyAlignment="1">
      <alignment vertical="center"/>
    </xf>
    <xf numFmtId="0" fontId="13" fillId="11" borderId="18" xfId="0" applyFont="1" applyFill="1" applyBorder="1" applyAlignment="1">
      <alignment vertical="center"/>
    </xf>
    <xf numFmtId="0" fontId="19" fillId="11" borderId="22" xfId="1" applyNumberFormat="1" applyFont="1" applyFill="1" applyBorder="1" applyAlignment="1">
      <alignment horizontal="center" vertical="center"/>
    </xf>
    <xf numFmtId="0" fontId="13" fillId="12" borderId="21" xfId="0" applyFont="1" applyFill="1" applyBorder="1" applyAlignment="1">
      <alignment vertical="center"/>
    </xf>
    <xf numFmtId="0" fontId="13" fillId="12" borderId="22" xfId="0" applyFont="1" applyFill="1" applyBorder="1" applyAlignment="1">
      <alignment vertical="center"/>
    </xf>
    <xf numFmtId="0" fontId="13" fillId="10" borderId="23" xfId="0" applyFont="1" applyFill="1" applyBorder="1" applyAlignment="1">
      <alignment vertical="center"/>
    </xf>
    <xf numFmtId="0" fontId="19" fillId="9" borderId="0" xfId="0" applyFont="1" applyFill="1" applyAlignment="1">
      <alignment horizontal="center" vertical="center"/>
    </xf>
    <xf numFmtId="0" fontId="13" fillId="12" borderId="23" xfId="0" applyFont="1" applyFill="1" applyBorder="1" applyAlignment="1">
      <alignment vertical="center"/>
    </xf>
    <xf numFmtId="0" fontId="19" fillId="11" borderId="30" xfId="1" applyNumberFormat="1" applyFont="1" applyFill="1" applyBorder="1" applyAlignment="1">
      <alignment horizontal="center" vertical="center"/>
    </xf>
    <xf numFmtId="1" fontId="19" fillId="11" borderId="30" xfId="1" applyNumberFormat="1" applyFont="1" applyFill="1" applyBorder="1" applyAlignment="1" applyProtection="1">
      <alignment horizontal="right" vertical="center"/>
      <protection hidden="1"/>
    </xf>
    <xf numFmtId="1" fontId="19" fillId="11" borderId="32" xfId="1" applyNumberFormat="1" applyFont="1" applyFill="1" applyBorder="1" applyAlignment="1" applyProtection="1">
      <alignment vertical="center"/>
      <protection hidden="1"/>
    </xf>
    <xf numFmtId="1" fontId="19" fillId="11" borderId="22" xfId="1" applyNumberFormat="1" applyFont="1" applyFill="1" applyBorder="1" applyAlignment="1" applyProtection="1">
      <alignment horizontal="right" vertical="center"/>
      <protection hidden="1"/>
    </xf>
    <xf numFmtId="1" fontId="19" fillId="11" borderId="22" xfId="1" applyNumberFormat="1" applyFont="1" applyFill="1" applyBorder="1" applyAlignment="1" applyProtection="1">
      <alignment horizontal="right" vertical="center"/>
      <protection locked="0"/>
    </xf>
    <xf numFmtId="1" fontId="19" fillId="11" borderId="23" xfId="1" applyNumberFormat="1" applyFont="1" applyFill="1" applyBorder="1" applyAlignment="1" applyProtection="1">
      <alignment vertical="center"/>
      <protection hidden="1"/>
    </xf>
    <xf numFmtId="0" fontId="13" fillId="10" borderId="18" xfId="0" applyFont="1" applyFill="1" applyBorder="1" applyAlignment="1">
      <alignment vertical="center"/>
    </xf>
    <xf numFmtId="0" fontId="13" fillId="10" borderId="19" xfId="0" applyFont="1" applyFill="1" applyBorder="1" applyAlignment="1">
      <alignment vertical="center"/>
    </xf>
    <xf numFmtId="0" fontId="13" fillId="10" borderId="20" xfId="0" applyFont="1" applyFill="1" applyBorder="1" applyAlignment="1">
      <alignment vertical="center"/>
    </xf>
    <xf numFmtId="0" fontId="13" fillId="12" borderId="18" xfId="0" applyFont="1" applyFill="1" applyBorder="1" applyAlignment="1">
      <alignment vertical="center"/>
    </xf>
    <xf numFmtId="0" fontId="13" fillId="12" borderId="19" xfId="0" applyFont="1" applyFill="1" applyBorder="1" applyAlignment="1">
      <alignment vertical="center"/>
    </xf>
    <xf numFmtId="0" fontId="19" fillId="9" borderId="22" xfId="0" applyFont="1" applyFill="1" applyBorder="1" applyAlignment="1">
      <alignment vertical="center"/>
    </xf>
    <xf numFmtId="0" fontId="19" fillId="9" borderId="23" xfId="0" applyFont="1" applyFill="1" applyBorder="1" applyAlignment="1">
      <alignment vertical="center"/>
    </xf>
    <xf numFmtId="0" fontId="19" fillId="9" borderId="19" xfId="0" applyFont="1" applyFill="1" applyBorder="1" applyAlignment="1">
      <alignment vertical="center"/>
    </xf>
    <xf numFmtId="0" fontId="19" fillId="9" borderId="20" xfId="0" applyFont="1" applyFill="1" applyBorder="1" applyAlignment="1">
      <alignment vertical="center"/>
    </xf>
    <xf numFmtId="0" fontId="19" fillId="0" borderId="39" xfId="0" applyFont="1" applyBorder="1" applyAlignment="1">
      <alignment horizontal="center" vertical="center"/>
    </xf>
    <xf numFmtId="0" fontId="27" fillId="0" borderId="0" xfId="11" applyFont="1"/>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8" fillId="0" borderId="1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1" xfId="0" applyFont="1" applyBorder="1" applyAlignment="1">
      <alignment horizontal="center" vertical="center" wrapText="1"/>
    </xf>
    <xf numFmtId="1" fontId="28" fillId="9" borderId="10" xfId="1" applyNumberFormat="1" applyFont="1" applyFill="1" applyBorder="1" applyAlignment="1" applyProtection="1">
      <alignment horizontal="center" vertical="center"/>
      <protection hidden="1"/>
    </xf>
    <xf numFmtId="0" fontId="28" fillId="0" borderId="10" xfId="0" applyFont="1" applyBorder="1" applyAlignment="1">
      <alignment horizontal="center" vertical="center" wrapText="1"/>
    </xf>
    <xf numFmtId="0" fontId="28" fillId="0" borderId="0" xfId="0" applyFont="1" applyAlignment="1">
      <alignment horizontal="center" vertical="center"/>
    </xf>
    <xf numFmtId="0" fontId="28" fillId="0" borderId="8" xfId="0" applyFont="1" applyBorder="1" applyAlignment="1">
      <alignment vertical="center"/>
    </xf>
    <xf numFmtId="0" fontId="12" fillId="3" borderId="8" xfId="0" applyFont="1" applyFill="1" applyBorder="1" applyAlignment="1">
      <alignment vertical="center"/>
    </xf>
    <xf numFmtId="0" fontId="12" fillId="3" borderId="1" xfId="0" applyFont="1" applyFill="1" applyBorder="1" applyAlignment="1">
      <alignment vertical="center"/>
    </xf>
    <xf numFmtId="14" fontId="12" fillId="7" borderId="5" xfId="0" applyNumberFormat="1" applyFont="1" applyFill="1" applyBorder="1" applyAlignment="1">
      <alignment vertical="center" wrapText="1"/>
    </xf>
    <xf numFmtId="0" fontId="12" fillId="3" borderId="21" xfId="0" applyFont="1" applyFill="1" applyBorder="1" applyAlignment="1">
      <alignment vertical="center"/>
    </xf>
    <xf numFmtId="0" fontId="16" fillId="7" borderId="23" xfId="10" applyFont="1" applyFill="1" applyBorder="1"/>
    <xf numFmtId="0" fontId="16" fillId="7" borderId="7" xfId="10" applyFont="1" applyFill="1" applyBorder="1"/>
    <xf numFmtId="14" fontId="12" fillId="7" borderId="35" xfId="10" applyNumberFormat="1" applyFont="1" applyFill="1" applyBorder="1"/>
    <xf numFmtId="0" fontId="12" fillId="0" borderId="3" xfId="2" applyNumberFormat="1" applyFont="1" applyFill="1" applyBorder="1" applyAlignment="1">
      <alignment vertical="center"/>
    </xf>
    <xf numFmtId="0" fontId="16" fillId="0" borderId="3" xfId="2" applyNumberFormat="1" applyFont="1" applyFill="1" applyBorder="1" applyAlignment="1">
      <alignment horizontal="center" vertical="center"/>
    </xf>
    <xf numFmtId="0" fontId="13" fillId="0" borderId="3" xfId="0" applyFont="1" applyBorder="1" applyAlignment="1">
      <alignment vertical="center"/>
    </xf>
    <xf numFmtId="0" fontId="19" fillId="0" borderId="3" xfId="1" applyNumberFormat="1" applyFont="1" applyFill="1" applyBorder="1" applyAlignment="1">
      <alignment vertical="center"/>
    </xf>
    <xf numFmtId="0" fontId="12" fillId="0" borderId="3" xfId="2" applyNumberFormat="1" applyFont="1" applyFill="1" applyBorder="1" applyAlignment="1">
      <alignment horizontal="center" vertical="center"/>
    </xf>
    <xf numFmtId="0" fontId="19" fillId="0" borderId="35" xfId="0" applyFont="1" applyBorder="1" applyAlignment="1">
      <alignment vertical="center"/>
    </xf>
    <xf numFmtId="0" fontId="28" fillId="0" borderId="8" xfId="1" applyNumberFormat="1" applyFont="1" applyFill="1" applyBorder="1" applyAlignment="1">
      <alignment vertical="center"/>
    </xf>
    <xf numFmtId="0" fontId="12" fillId="0" borderId="8" xfId="1" applyNumberFormat="1" applyFont="1" applyFill="1" applyBorder="1" applyAlignment="1">
      <alignment vertical="center"/>
    </xf>
    <xf numFmtId="0" fontId="28" fillId="0" borderId="8" xfId="1" applyNumberFormat="1" applyFont="1" applyFill="1" applyBorder="1" applyAlignment="1">
      <alignment horizontal="left" vertical="center"/>
    </xf>
    <xf numFmtId="0" fontId="28" fillId="0" borderId="9" xfId="1" applyNumberFormat="1" applyFont="1" applyFill="1" applyBorder="1" applyAlignment="1">
      <alignment horizontal="center" vertical="center"/>
    </xf>
    <xf numFmtId="0" fontId="28" fillId="0" borderId="1" xfId="0" applyFont="1" applyBorder="1" applyAlignment="1">
      <alignment vertical="center"/>
    </xf>
    <xf numFmtId="0" fontId="28" fillId="0" borderId="4" xfId="0" applyFont="1" applyBorder="1" applyAlignment="1">
      <alignment horizontal="center" vertical="center"/>
    </xf>
    <xf numFmtId="0" fontId="28" fillId="0" borderId="8" xfId="0" applyFont="1" applyBorder="1" applyAlignment="1">
      <alignment horizontal="center" vertical="center"/>
    </xf>
    <xf numFmtId="0" fontId="19" fillId="0" borderId="21" xfId="0" applyFont="1" applyBorder="1" applyAlignment="1">
      <alignment vertical="center"/>
    </xf>
    <xf numFmtId="0" fontId="19" fillId="0" borderId="17" xfId="0" applyFont="1" applyBorder="1" applyAlignment="1">
      <alignment vertical="center"/>
    </xf>
    <xf numFmtId="0" fontId="10" fillId="0" borderId="22" xfId="0" applyFont="1" applyBorder="1" applyAlignment="1">
      <alignment horizontal="center" vertical="center"/>
    </xf>
    <xf numFmtId="0" fontId="10" fillId="0" borderId="4" xfId="0" applyFont="1" applyBorder="1" applyAlignment="1">
      <alignment horizontal="center" vertical="center"/>
    </xf>
    <xf numFmtId="0" fontId="19" fillId="0" borderId="48" xfId="0" applyFont="1" applyBorder="1" applyAlignment="1">
      <alignment vertical="center"/>
    </xf>
    <xf numFmtId="0" fontId="13" fillId="12" borderId="20" xfId="0" applyFont="1" applyFill="1" applyBorder="1" applyAlignment="1">
      <alignment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7" fillId="0" borderId="0" xfId="11" applyFont="1"/>
    <xf numFmtId="0" fontId="7" fillId="0" borderId="9" xfId="11" applyFont="1" applyBorder="1" applyAlignment="1">
      <alignment horizontal="center" vertical="center"/>
    </xf>
    <xf numFmtId="0" fontId="12" fillId="0" borderId="0" xfId="0" applyFont="1" applyAlignment="1">
      <alignment vertical="center"/>
    </xf>
    <xf numFmtId="14" fontId="12" fillId="0" borderId="0" xfId="10" applyNumberFormat="1" applyFont="1"/>
    <xf numFmtId="0" fontId="28" fillId="9" borderId="21" xfId="0" applyFont="1" applyFill="1" applyBorder="1" applyAlignment="1">
      <alignment vertical="center"/>
    </xf>
    <xf numFmtId="0" fontId="28" fillId="9" borderId="18" xfId="0" applyFont="1" applyFill="1" applyBorder="1" applyAlignment="1">
      <alignment vertical="center"/>
    </xf>
    <xf numFmtId="0" fontId="28" fillId="0" borderId="40" xfId="0" applyFont="1" applyBorder="1" applyAlignment="1">
      <alignment horizontal="center" vertical="center"/>
    </xf>
    <xf numFmtId="0" fontId="12" fillId="0" borderId="17" xfId="0" applyFont="1" applyBorder="1" applyAlignment="1">
      <alignment vertical="center"/>
    </xf>
    <xf numFmtId="14" fontId="12" fillId="0" borderId="49" xfId="10" applyNumberFormat="1" applyFont="1" applyBorder="1"/>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7" fillId="0" borderId="4" xfId="11" applyFont="1" applyBorder="1" applyAlignment="1">
      <alignment horizontal="center" vertical="center"/>
    </xf>
    <xf numFmtId="0" fontId="6" fillId="0" borderId="9" xfId="11" applyFont="1" applyBorder="1" applyAlignment="1">
      <alignment horizontal="center" vertical="center"/>
    </xf>
    <xf numFmtId="0" fontId="28" fillId="0" borderId="9" xfId="0" applyFont="1" applyBorder="1" applyAlignment="1">
      <alignment vertical="center"/>
    </xf>
    <xf numFmtId="0" fontId="32" fillId="0" borderId="0" xfId="0" applyFont="1" applyAlignment="1">
      <alignment vertical="center"/>
    </xf>
    <xf numFmtId="1" fontId="32" fillId="0" borderId="0" xfId="1" applyNumberFormat="1" applyFont="1" applyFill="1" applyBorder="1" applyAlignment="1" applyProtection="1">
      <alignment vertical="center"/>
    </xf>
    <xf numFmtId="1" fontId="32" fillId="0" borderId="0" xfId="0" applyNumberFormat="1" applyFont="1" applyAlignment="1">
      <alignment vertical="center"/>
    </xf>
    <xf numFmtId="0" fontId="33" fillId="0" borderId="0" xfId="2" applyNumberFormat="1" applyFont="1" applyFill="1" applyBorder="1" applyAlignment="1">
      <alignment vertical="center"/>
    </xf>
    <xf numFmtId="0" fontId="33" fillId="3" borderId="21" xfId="0" applyFont="1" applyFill="1" applyBorder="1" applyAlignment="1">
      <alignment vertical="center"/>
    </xf>
    <xf numFmtId="0" fontId="34" fillId="7" borderId="23" xfId="10" applyFont="1" applyFill="1" applyBorder="1"/>
    <xf numFmtId="0" fontId="33" fillId="0" borderId="3" xfId="2" applyNumberFormat="1" applyFont="1" applyFill="1" applyBorder="1" applyAlignment="1">
      <alignment vertical="center"/>
    </xf>
    <xf numFmtId="0" fontId="33" fillId="3" borderId="8" xfId="0" applyFont="1" applyFill="1" applyBorder="1" applyAlignment="1">
      <alignment vertical="center"/>
    </xf>
    <xf numFmtId="0" fontId="34" fillId="7" borderId="7" xfId="10" applyFont="1" applyFill="1" applyBorder="1"/>
    <xf numFmtId="0" fontId="34" fillId="0" borderId="0" xfId="2" applyNumberFormat="1" applyFont="1" applyFill="1" applyBorder="1" applyAlignment="1">
      <alignment horizontal="center" vertical="center"/>
    </xf>
    <xf numFmtId="0" fontId="34" fillId="0" borderId="3" xfId="2" applyNumberFormat="1" applyFont="1" applyFill="1" applyBorder="1" applyAlignment="1">
      <alignment horizontal="center" vertical="center"/>
    </xf>
    <xf numFmtId="0" fontId="33" fillId="3" borderId="1" xfId="0" applyFont="1" applyFill="1" applyBorder="1" applyAlignment="1">
      <alignment vertical="center"/>
    </xf>
    <xf numFmtId="14" fontId="33" fillId="7" borderId="35" xfId="10" applyNumberFormat="1" applyFont="1" applyFill="1" applyBorder="1"/>
    <xf numFmtId="0" fontId="34" fillId="0" borderId="2" xfId="0" applyFont="1" applyBorder="1" applyAlignment="1">
      <alignment vertical="center"/>
    </xf>
    <xf numFmtId="167" fontId="34" fillId="0" borderId="0" xfId="0" applyNumberFormat="1" applyFont="1" applyAlignment="1" applyProtection="1">
      <alignment vertical="center"/>
      <protection hidden="1"/>
    </xf>
    <xf numFmtId="0" fontId="34" fillId="0" borderId="0" xfId="0" applyFont="1" applyAlignment="1">
      <alignment vertical="center"/>
    </xf>
    <xf numFmtId="0" fontId="34" fillId="0" borderId="3" xfId="0" applyFont="1" applyBorder="1" applyAlignment="1">
      <alignment vertical="center"/>
    </xf>
    <xf numFmtId="0" fontId="35" fillId="0" borderId="2"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5" fillId="10" borderId="22" xfId="0" applyFont="1" applyFill="1" applyBorder="1" applyAlignment="1">
      <alignment vertical="center"/>
    </xf>
    <xf numFmtId="0" fontId="35" fillId="10" borderId="23" xfId="0" applyFont="1" applyFill="1" applyBorder="1" applyAlignment="1">
      <alignment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1" fontId="36" fillId="9" borderId="10" xfId="1" applyNumberFormat="1" applyFont="1" applyFill="1" applyBorder="1" applyAlignment="1" applyProtection="1">
      <alignment horizontal="center" vertical="center"/>
      <protection hidden="1"/>
    </xf>
    <xf numFmtId="0" fontId="36" fillId="0" borderId="0" xfId="0" applyFont="1" applyAlignment="1">
      <alignment vertical="center"/>
    </xf>
    <xf numFmtId="0" fontId="36" fillId="0" borderId="0" xfId="0" applyFont="1" applyAlignment="1">
      <alignment vertical="center" wrapText="1"/>
    </xf>
    <xf numFmtId="0" fontId="36" fillId="0" borderId="8" xfId="0" applyFont="1" applyBorder="1" applyAlignment="1">
      <alignment vertical="center"/>
    </xf>
    <xf numFmtId="0" fontId="36" fillId="0" borderId="9" xfId="0" applyFont="1" applyBorder="1" applyAlignment="1">
      <alignment horizontal="center" vertical="center"/>
    </xf>
    <xf numFmtId="0" fontId="32" fillId="0" borderId="8" xfId="0" applyFont="1" applyBorder="1" applyAlignment="1">
      <alignment vertical="center"/>
    </xf>
    <xf numFmtId="0" fontId="32" fillId="0" borderId="13" xfId="0" applyFont="1" applyBorder="1" applyAlignment="1">
      <alignment horizontal="center" vertical="center"/>
    </xf>
    <xf numFmtId="0" fontId="33" fillId="0" borderId="8" xfId="1" applyNumberFormat="1" applyFont="1" applyFill="1" applyBorder="1" applyAlignment="1">
      <alignment vertical="center"/>
    </xf>
    <xf numFmtId="0" fontId="32" fillId="0" borderId="36" xfId="0" applyFont="1" applyBorder="1" applyAlignment="1">
      <alignment vertical="center"/>
    </xf>
    <xf numFmtId="0" fontId="36" fillId="0" borderId="1" xfId="0" applyFont="1" applyBorder="1" applyAlignment="1">
      <alignment vertical="center"/>
    </xf>
    <xf numFmtId="0" fontId="36" fillId="0" borderId="4" xfId="0" applyFont="1" applyBorder="1" applyAlignment="1">
      <alignment horizontal="center" vertical="center"/>
    </xf>
    <xf numFmtId="0" fontId="32" fillId="0" borderId="0" xfId="0" applyFont="1" applyAlignment="1">
      <alignment horizontal="center" vertical="center"/>
    </xf>
    <xf numFmtId="0" fontId="32" fillId="11" borderId="22" xfId="1" applyNumberFormat="1" applyFont="1" applyFill="1" applyBorder="1" applyAlignment="1">
      <alignment horizontal="center" vertical="center"/>
    </xf>
    <xf numFmtId="1" fontId="32" fillId="11" borderId="22" xfId="1" applyNumberFormat="1" applyFont="1" applyFill="1" applyBorder="1" applyAlignment="1" applyProtection="1">
      <alignment horizontal="right" vertical="center"/>
      <protection hidden="1"/>
    </xf>
    <xf numFmtId="1" fontId="32" fillId="11" borderId="23" xfId="1" applyNumberFormat="1" applyFont="1" applyFill="1" applyBorder="1" applyAlignment="1" applyProtection="1">
      <alignment vertical="center"/>
      <protection hidden="1"/>
    </xf>
    <xf numFmtId="0" fontId="32" fillId="0" borderId="2" xfId="1" applyNumberFormat="1" applyFont="1" applyFill="1" applyBorder="1" applyAlignment="1">
      <alignment vertical="center"/>
    </xf>
    <xf numFmtId="0" fontId="32" fillId="0" borderId="0" xfId="1" applyNumberFormat="1" applyFont="1" applyFill="1" applyBorder="1" applyAlignment="1">
      <alignment vertical="center"/>
    </xf>
    <xf numFmtId="0" fontId="32" fillId="0" borderId="3" xfId="1" applyNumberFormat="1" applyFont="1" applyFill="1" applyBorder="1" applyAlignment="1">
      <alignment vertical="center"/>
    </xf>
    <xf numFmtId="0" fontId="35" fillId="12" borderId="21" xfId="0" applyFont="1" applyFill="1" applyBorder="1" applyAlignment="1">
      <alignment vertical="center"/>
    </xf>
    <xf numFmtId="0" fontId="35" fillId="12" borderId="22" xfId="0" applyFont="1" applyFill="1" applyBorder="1" applyAlignment="1">
      <alignment vertical="center"/>
    </xf>
    <xf numFmtId="0" fontId="35" fillId="12" borderId="23" xfId="0" applyFont="1" applyFill="1" applyBorder="1" applyAlignment="1">
      <alignment vertical="center"/>
    </xf>
    <xf numFmtId="0" fontId="36" fillId="0" borderId="8" xfId="0" applyFont="1" applyBorder="1" applyAlignment="1">
      <alignment horizontal="center" vertical="center"/>
    </xf>
    <xf numFmtId="0" fontId="32" fillId="0" borderId="0" xfId="0" applyFont="1" applyAlignment="1">
      <alignment vertical="center" wrapText="1"/>
    </xf>
    <xf numFmtId="0" fontId="37" fillId="0" borderId="0" xfId="0" applyFont="1"/>
    <xf numFmtId="0" fontId="8" fillId="0" borderId="9" xfId="11" applyBorder="1" applyProtection="1">
      <protection locked="0"/>
    </xf>
    <xf numFmtId="0" fontId="8" fillId="0" borderId="10" xfId="11" applyBorder="1" applyProtection="1">
      <protection locked="0"/>
    </xf>
    <xf numFmtId="0" fontId="0" fillId="0" borderId="0" xfId="0" applyAlignment="1">
      <alignment wrapText="1"/>
    </xf>
    <xf numFmtId="0" fontId="30" fillId="0" borderId="44" xfId="0" applyFont="1" applyBorder="1" applyAlignment="1" applyProtection="1">
      <alignment horizontal="justify" vertical="center"/>
      <protection hidden="1"/>
    </xf>
    <xf numFmtId="0" fontId="31" fillId="0" borderId="44" xfId="0" applyFont="1" applyBorder="1" applyAlignment="1" applyProtection="1">
      <alignment horizontal="justify" vertical="center"/>
      <protection hidden="1"/>
    </xf>
    <xf numFmtId="0" fontId="38" fillId="0" borderId="44" xfId="0" applyFont="1" applyBorder="1" applyAlignment="1" applyProtection="1">
      <alignment horizontal="justify" vertical="center"/>
      <protection hidden="1"/>
    </xf>
    <xf numFmtId="0" fontId="30" fillId="0" borderId="51" xfId="0" applyFont="1" applyBorder="1" applyAlignment="1" applyProtection="1">
      <alignment horizontal="justify" vertical="center"/>
      <protection hidden="1"/>
    </xf>
    <xf numFmtId="0" fontId="23" fillId="0" borderId="0" xfId="0" applyFont="1"/>
    <xf numFmtId="0" fontId="0" fillId="10" borderId="0" xfId="0" applyFill="1"/>
    <xf numFmtId="0" fontId="10" fillId="0" borderId="0" xfId="0" applyFont="1" applyAlignment="1">
      <alignment wrapText="1"/>
    </xf>
    <xf numFmtId="0" fontId="0" fillId="11" borderId="0" xfId="0" applyFill="1"/>
    <xf numFmtId="0" fontId="0" fillId="12" borderId="0" xfId="0" applyFill="1"/>
    <xf numFmtId="0" fontId="0" fillId="4" borderId="0" xfId="0" applyFill="1"/>
    <xf numFmtId="0" fontId="41" fillId="0" borderId="0" xfId="11" applyFont="1" applyProtection="1">
      <protection hidden="1"/>
    </xf>
    <xf numFmtId="0" fontId="43" fillId="0" borderId="0" xfId="0" applyFont="1" applyAlignment="1">
      <alignment vertical="center"/>
    </xf>
    <xf numFmtId="0" fontId="42" fillId="0" borderId="0" xfId="11" applyFont="1"/>
    <xf numFmtId="0" fontId="8" fillId="0" borderId="0" xfId="11" applyAlignment="1">
      <alignmen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5" fillId="0" borderId="0" xfId="0" applyFont="1" applyAlignment="1">
      <alignment vertical="center"/>
    </xf>
    <xf numFmtId="0" fontId="16" fillId="0" borderId="23" xfId="10" applyFont="1" applyBorder="1" applyProtection="1">
      <protection locked="0"/>
    </xf>
    <xf numFmtId="0" fontId="31" fillId="0" borderId="44" xfId="0" applyFont="1" applyBorder="1" applyAlignment="1" applyProtection="1">
      <alignment horizontal="justify" vertical="center" wrapText="1"/>
      <protection hidden="1"/>
    </xf>
    <xf numFmtId="0" fontId="0" fillId="8" borderId="0" xfId="0" applyFill="1"/>
    <xf numFmtId="0" fontId="10" fillId="0" borderId="0" xfId="9"/>
    <xf numFmtId="0" fontId="10" fillId="0" borderId="0" xfId="9" applyAlignment="1">
      <alignment vertical="center"/>
    </xf>
    <xf numFmtId="0" fontId="19" fillId="0" borderId="52" xfId="0" applyFont="1" applyBorder="1" applyAlignment="1">
      <alignment vertical="center"/>
    </xf>
    <xf numFmtId="0" fontId="19" fillId="0" borderId="19" xfId="0" applyFont="1" applyBorder="1" applyAlignment="1">
      <alignment vertical="center"/>
    </xf>
    <xf numFmtId="0" fontId="19" fillId="0" borderId="20" xfId="0" applyFont="1" applyBorder="1" applyAlignment="1">
      <alignment vertical="center"/>
    </xf>
    <xf numFmtId="167" fontId="16" fillId="0" borderId="0" xfId="0" applyNumberFormat="1" applyFont="1" applyAlignment="1">
      <alignment vertical="center"/>
    </xf>
    <xf numFmtId="0" fontId="28" fillId="9" borderId="9"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19" fillId="0" borderId="9" xfId="1" applyNumberFormat="1" applyFont="1" applyFill="1" applyBorder="1" applyAlignment="1" applyProtection="1">
      <alignment horizontal="center" vertical="center"/>
    </xf>
    <xf numFmtId="0" fontId="28" fillId="0" borderId="8" xfId="1" applyNumberFormat="1" applyFont="1" applyFill="1" applyBorder="1" applyAlignment="1" applyProtection="1">
      <alignment vertical="center"/>
    </xf>
    <xf numFmtId="0" fontId="19" fillId="0" borderId="4" xfId="1" applyNumberFormat="1" applyFont="1" applyFill="1" applyBorder="1" applyAlignment="1" applyProtection="1">
      <alignment horizontal="center" vertical="center"/>
    </xf>
    <xf numFmtId="0" fontId="19" fillId="11" borderId="22" xfId="1" applyNumberFormat="1" applyFont="1" applyFill="1" applyBorder="1" applyAlignment="1" applyProtection="1">
      <alignment horizontal="center" vertical="center"/>
    </xf>
    <xf numFmtId="0" fontId="19" fillId="9" borderId="0" xfId="0" applyFont="1" applyFill="1" applyAlignment="1">
      <alignment vertical="center"/>
    </xf>
    <xf numFmtId="0" fontId="19" fillId="0" borderId="2" xfId="1" applyNumberFormat="1" applyFont="1" applyFill="1" applyBorder="1" applyAlignment="1" applyProtection="1">
      <alignment vertical="center"/>
    </xf>
    <xf numFmtId="0" fontId="19" fillId="0" borderId="0" xfId="1" applyNumberFormat="1" applyFont="1" applyFill="1" applyBorder="1" applyAlignment="1" applyProtection="1">
      <alignment vertical="center"/>
    </xf>
    <xf numFmtId="0" fontId="48" fillId="0" borderId="0" xfId="0" applyFont="1" applyAlignment="1">
      <alignment vertical="center"/>
    </xf>
    <xf numFmtId="0" fontId="48" fillId="0" borderId="0" xfId="0" applyFont="1"/>
    <xf numFmtId="0" fontId="30" fillId="0" borderId="44" xfId="0" applyFont="1" applyBorder="1" applyAlignment="1" applyProtection="1">
      <alignment horizontal="justify" vertical="center" wrapText="1"/>
      <protection hidden="1"/>
    </xf>
    <xf numFmtId="0" fontId="16" fillId="7" borderId="23" xfId="16" applyFont="1" applyFill="1" applyBorder="1"/>
    <xf numFmtId="0" fontId="16" fillId="7" borderId="7" xfId="16" applyFont="1" applyFill="1" applyBorder="1"/>
    <xf numFmtId="14" fontId="12" fillId="7" borderId="35" xfId="16" applyNumberFormat="1" applyFont="1" applyFill="1" applyBorder="1"/>
    <xf numFmtId="167" fontId="16" fillId="0" borderId="6" xfId="0" applyNumberFormat="1" applyFont="1" applyBorder="1" applyAlignment="1" applyProtection="1">
      <alignment vertical="center"/>
      <protection hidden="1"/>
    </xf>
    <xf numFmtId="0" fontId="19" fillId="7" borderId="11" xfId="0" applyFont="1" applyFill="1" applyBorder="1" applyAlignment="1">
      <alignment horizontal="left" vertical="center" wrapText="1"/>
    </xf>
    <xf numFmtId="0" fontId="10" fillId="0" borderId="9" xfId="0" applyFont="1" applyBorder="1" applyAlignment="1">
      <alignment horizontal="center"/>
    </xf>
    <xf numFmtId="0" fontId="19" fillId="7" borderId="11" xfId="0" applyFont="1" applyFill="1" applyBorder="1" applyAlignment="1">
      <alignment vertical="center"/>
    </xf>
    <xf numFmtId="0" fontId="10" fillId="0" borderId="0" xfId="0" applyFont="1"/>
    <xf numFmtId="0" fontId="10" fillId="0" borderId="4" xfId="0" applyFont="1" applyBorder="1" applyAlignment="1">
      <alignment horizontal="center"/>
    </xf>
    <xf numFmtId="168" fontId="28" fillId="4" borderId="24" xfId="1" applyNumberFormat="1" applyFont="1" applyFill="1" applyBorder="1" applyAlignment="1" applyProtection="1">
      <alignment horizontal="left" vertical="center"/>
    </xf>
    <xf numFmtId="0" fontId="0" fillId="0" borderId="11" xfId="0" applyBorder="1" applyAlignment="1">
      <alignment horizontal="left" vertical="center"/>
    </xf>
    <xf numFmtId="0" fontId="10" fillId="0" borderId="11" xfId="0" applyFont="1" applyBorder="1" applyAlignment="1">
      <alignment horizontal="left" vertical="center"/>
    </xf>
    <xf numFmtId="0" fontId="10" fillId="0" borderId="52" xfId="0" applyFont="1" applyBorder="1" applyAlignment="1">
      <alignment horizontal="justify" vertical="center" wrapText="1"/>
    </xf>
    <xf numFmtId="0" fontId="11" fillId="7" borderId="58"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7" borderId="54" xfId="0" applyFont="1" applyFill="1" applyBorder="1" applyAlignment="1">
      <alignment horizontal="center" vertical="center" wrapText="1"/>
    </xf>
    <xf numFmtId="0" fontId="10" fillId="0" borderId="2" xfId="0" applyFont="1" applyBorder="1" applyAlignment="1">
      <alignment horizontal="left" vertical="center" wrapText="1"/>
    </xf>
    <xf numFmtId="0" fontId="51" fillId="15" borderId="40" xfId="0" applyFont="1" applyFill="1" applyBorder="1" applyAlignment="1">
      <alignment horizontal="center" vertical="center" wrapText="1"/>
    </xf>
    <xf numFmtId="0" fontId="10" fillId="0" borderId="50" xfId="0" applyFont="1" applyBorder="1" applyAlignment="1">
      <alignment horizontal="justify" vertical="center" wrapText="1"/>
    </xf>
    <xf numFmtId="0" fontId="11" fillId="14" borderId="40" xfId="0" applyFont="1" applyFill="1" applyBorder="1" applyAlignment="1">
      <alignment horizontal="justify" vertical="center" wrapText="1"/>
    </xf>
    <xf numFmtId="0" fontId="10" fillId="0" borderId="36" xfId="0" applyFont="1" applyBorder="1" applyAlignment="1">
      <alignment horizontal="justify" vertical="center" wrapText="1"/>
    </xf>
    <xf numFmtId="0" fontId="11" fillId="4" borderId="40" xfId="0" applyFont="1" applyFill="1" applyBorder="1" applyAlignment="1">
      <alignment horizontal="justify" vertical="center" wrapText="1"/>
    </xf>
    <xf numFmtId="0" fontId="52" fillId="15" borderId="39" xfId="0" applyFont="1" applyFill="1" applyBorder="1" applyAlignment="1">
      <alignment horizontal="center" vertical="center" wrapText="1"/>
    </xf>
    <xf numFmtId="0" fontId="11" fillId="14" borderId="54" xfId="0" applyFont="1" applyFill="1" applyBorder="1" applyAlignment="1">
      <alignment horizontal="justify" vertical="center" wrapText="1"/>
    </xf>
    <xf numFmtId="0" fontId="10" fillId="0" borderId="29" xfId="0" applyFont="1" applyBorder="1" applyAlignment="1">
      <alignment horizontal="justify" vertical="center" wrapText="1"/>
    </xf>
    <xf numFmtId="0" fontId="11" fillId="12" borderId="58" xfId="0" applyFont="1" applyFill="1" applyBorder="1" applyAlignment="1">
      <alignment horizontal="center" vertical="center"/>
    </xf>
    <xf numFmtId="0" fontId="10" fillId="0" borderId="43" xfId="0" applyFont="1" applyBorder="1" applyAlignment="1">
      <alignment horizontal="justify" vertical="center" wrapText="1"/>
    </xf>
    <xf numFmtId="0" fontId="11" fillId="4" borderId="54" xfId="0" applyFont="1" applyFill="1" applyBorder="1" applyAlignment="1">
      <alignment horizontal="justify" vertical="center" wrapText="1"/>
    </xf>
    <xf numFmtId="0" fontId="10" fillId="0" borderId="29" xfId="0" applyFont="1" applyBorder="1" applyAlignment="1">
      <alignment vertical="center" wrapText="1"/>
    </xf>
    <xf numFmtId="0" fontId="10" fillId="0" borderId="27" xfId="0" applyFont="1" applyBorder="1" applyAlignment="1">
      <alignment vertical="center" wrapText="1"/>
    </xf>
    <xf numFmtId="0" fontId="10" fillId="0" borderId="43" xfId="0" applyFont="1" applyBorder="1" applyAlignment="1">
      <alignment vertical="center" wrapText="1"/>
    </xf>
    <xf numFmtId="0" fontId="11" fillId="0" borderId="54" xfId="0" applyFont="1" applyBorder="1" applyAlignment="1">
      <alignment horizontal="center" vertical="center" wrapText="1"/>
    </xf>
    <xf numFmtId="0" fontId="10" fillId="2" borderId="44" xfId="0" applyFont="1" applyFill="1" applyBorder="1" applyAlignment="1">
      <alignment horizontal="justify" vertical="center" wrapText="1"/>
    </xf>
    <xf numFmtId="0" fontId="11" fillId="10" borderId="39"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12" borderId="40" xfId="0" applyFont="1" applyFill="1" applyBorder="1" applyAlignment="1">
      <alignment horizontal="center" vertical="center" wrapText="1"/>
    </xf>
    <xf numFmtId="0" fontId="11" fillId="12" borderId="39" xfId="0" applyFont="1" applyFill="1" applyBorder="1" applyAlignment="1">
      <alignment horizontal="center" vertical="center" wrapText="1"/>
    </xf>
    <xf numFmtId="0" fontId="0" fillId="0" borderId="55" xfId="0" applyBorder="1" applyAlignment="1">
      <alignment horizontal="left" vertical="center"/>
    </xf>
    <xf numFmtId="0" fontId="11" fillId="0" borderId="0" xfId="0" applyFont="1" applyAlignment="1">
      <alignment horizontal="center" vertical="center" wrapText="1"/>
    </xf>
    <xf numFmtId="0" fontId="0" fillId="0" borderId="0" xfId="0" applyAlignment="1" applyProtection="1">
      <alignment vertical="center"/>
      <protection locked="0"/>
    </xf>
    <xf numFmtId="168" fontId="28" fillId="0" borderId="0" xfId="1" applyNumberFormat="1" applyFont="1" applyFill="1" applyBorder="1" applyAlignment="1" applyProtection="1">
      <alignment horizontal="center" vertical="center"/>
    </xf>
    <xf numFmtId="1" fontId="11" fillId="0" borderId="0" xfId="0" applyNumberFormat="1" applyFont="1" applyAlignment="1">
      <alignment vertical="center"/>
    </xf>
    <xf numFmtId="1" fontId="0" fillId="0" borderId="0" xfId="0" applyNumberFormat="1" applyAlignment="1">
      <alignment vertical="center"/>
    </xf>
    <xf numFmtId="0" fontId="51" fillId="0" borderId="0" xfId="0" applyFont="1" applyAlignment="1">
      <alignment horizontal="center" vertical="center" wrapText="1"/>
    </xf>
    <xf numFmtId="0" fontId="24" fillId="0" borderId="0" xfId="0" applyFont="1"/>
    <xf numFmtId="0" fontId="29" fillId="15" borderId="22" xfId="11" applyFont="1" applyFill="1" applyBorder="1"/>
    <xf numFmtId="0" fontId="29" fillId="15" borderId="9" xfId="11" applyFont="1" applyFill="1" applyBorder="1"/>
    <xf numFmtId="0" fontId="29" fillId="15" borderId="4" xfId="11" applyFont="1" applyFill="1" applyBorder="1"/>
    <xf numFmtId="0" fontId="53" fillId="15" borderId="21" xfId="0" applyFont="1" applyFill="1" applyBorder="1" applyAlignment="1">
      <alignment horizontal="center" vertical="center"/>
    </xf>
    <xf numFmtId="0" fontId="53" fillId="15" borderId="8" xfId="0" applyFont="1" applyFill="1" applyBorder="1" applyAlignment="1">
      <alignment horizontal="center" vertical="center"/>
    </xf>
    <xf numFmtId="0" fontId="53" fillId="15" borderId="1" xfId="0" applyFont="1" applyFill="1" applyBorder="1" applyAlignment="1">
      <alignment horizontal="center" vertical="center"/>
    </xf>
    <xf numFmtId="0" fontId="54" fillId="15" borderId="22" xfId="11" applyFont="1" applyFill="1" applyBorder="1" applyAlignment="1">
      <alignment horizontal="center" vertical="center" wrapText="1"/>
    </xf>
    <xf numFmtId="0" fontId="54" fillId="15" borderId="23" xfId="11" applyFont="1" applyFill="1" applyBorder="1" applyAlignment="1">
      <alignment horizontal="center" vertical="center" wrapText="1"/>
    </xf>
    <xf numFmtId="0" fontId="54" fillId="15" borderId="9" xfId="11" applyFont="1" applyFill="1" applyBorder="1" applyAlignment="1">
      <alignment horizontal="center" vertical="center" wrapText="1"/>
    </xf>
    <xf numFmtId="0" fontId="54" fillId="15" borderId="10" xfId="11" applyFont="1" applyFill="1" applyBorder="1" applyAlignment="1">
      <alignment horizontal="center" vertical="center" wrapText="1"/>
    </xf>
    <xf numFmtId="0" fontId="54" fillId="15" borderId="4" xfId="11" applyFont="1" applyFill="1" applyBorder="1" applyAlignment="1">
      <alignment horizontal="center" vertical="center" wrapText="1"/>
    </xf>
    <xf numFmtId="0" fontId="54" fillId="15" borderId="5" xfId="11" applyFont="1" applyFill="1" applyBorder="1" applyAlignment="1">
      <alignment horizontal="center" vertical="center" wrapText="1"/>
    </xf>
    <xf numFmtId="0" fontId="55" fillId="15" borderId="54" xfId="11" applyFont="1" applyFill="1" applyBorder="1" applyAlignment="1">
      <alignment horizontal="center" vertical="center" wrapText="1"/>
    </xf>
    <xf numFmtId="0" fontId="13" fillId="13" borderId="21" xfId="0" applyFont="1" applyFill="1" applyBorder="1" applyAlignment="1">
      <alignment vertical="center"/>
    </xf>
    <xf numFmtId="0" fontId="19" fillId="13" borderId="19" xfId="0" applyFont="1" applyFill="1" applyBorder="1" applyAlignment="1">
      <alignment vertical="center"/>
    </xf>
    <xf numFmtId="0" fontId="19" fillId="13" borderId="20" xfId="0" applyFont="1" applyFill="1" applyBorder="1" applyAlignment="1">
      <alignment vertical="center"/>
    </xf>
    <xf numFmtId="0" fontId="51" fillId="13" borderId="58" xfId="0" applyFont="1" applyFill="1" applyBorder="1" applyAlignment="1">
      <alignment horizontal="center" vertical="center" wrapText="1"/>
    </xf>
    <xf numFmtId="0" fontId="51" fillId="17" borderId="58" xfId="0" applyFont="1" applyFill="1" applyBorder="1" applyAlignment="1">
      <alignment horizontal="center" vertical="center" wrapText="1"/>
    </xf>
    <xf numFmtId="0" fontId="8" fillId="0" borderId="4" xfId="11" applyBorder="1" applyProtection="1">
      <protection locked="0"/>
    </xf>
    <xf numFmtId="0" fontId="8" fillId="0" borderId="5" xfId="11" applyBorder="1" applyProtection="1">
      <protection locked="0"/>
    </xf>
    <xf numFmtId="0" fontId="22" fillId="0" borderId="0" xfId="0" applyFont="1" applyAlignment="1">
      <alignment horizontal="center" vertical="center" wrapText="1"/>
    </xf>
    <xf numFmtId="9" fontId="22" fillId="0" borderId="0" xfId="3" applyFont="1" applyAlignment="1" applyProtection="1">
      <alignment horizontal="center" vertical="center" wrapText="1"/>
    </xf>
    <xf numFmtId="9" fontId="10" fillId="0" borderId="0" xfId="0" applyNumberFormat="1" applyFont="1"/>
    <xf numFmtId="0" fontId="11" fillId="0" borderId="0" xfId="0" applyFont="1"/>
    <xf numFmtId="0" fontId="17" fillId="0" borderId="0" xfId="0" applyFont="1"/>
    <xf numFmtId="0" fontId="12" fillId="0" borderId="0" xfId="0" applyFont="1"/>
    <xf numFmtId="0" fontId="14" fillId="0" borderId="0" xfId="0" applyFont="1"/>
    <xf numFmtId="0" fontId="20" fillId="0" borderId="0" xfId="0" applyFont="1" applyAlignment="1">
      <alignment horizontal="center"/>
    </xf>
    <xf numFmtId="0" fontId="21" fillId="0" borderId="0" xfId="0" applyFont="1" applyAlignment="1">
      <alignment horizontal="center"/>
    </xf>
    <xf numFmtId="1" fontId="19" fillId="11" borderId="30" xfId="1" applyNumberFormat="1" applyFont="1" applyFill="1" applyBorder="1" applyAlignment="1" applyProtection="1">
      <alignment horizontal="right" vertical="center"/>
    </xf>
    <xf numFmtId="1" fontId="32" fillId="11" borderId="22" xfId="1" applyNumberFormat="1" applyFont="1" applyFill="1" applyBorder="1" applyAlignment="1" applyProtection="1">
      <alignment horizontal="right" vertical="center"/>
    </xf>
    <xf numFmtId="0" fontId="11" fillId="10" borderId="40" xfId="0" applyFont="1" applyFill="1" applyBorder="1" applyAlignment="1">
      <alignment horizontal="center" vertical="center"/>
    </xf>
    <xf numFmtId="0" fontId="11" fillId="18" borderId="58" xfId="0" applyFont="1" applyFill="1" applyBorder="1" applyAlignment="1">
      <alignment horizontal="center" vertical="center"/>
    </xf>
    <xf numFmtId="0" fontId="52" fillId="15" borderId="58" xfId="0" applyFont="1" applyFill="1" applyBorder="1" applyAlignment="1">
      <alignment horizontal="center" vertical="center" wrapText="1"/>
    </xf>
    <xf numFmtId="0" fontId="11" fillId="9" borderId="0" xfId="0" applyFont="1" applyFill="1" applyAlignment="1">
      <alignment vertical="center" wrapText="1"/>
    </xf>
    <xf numFmtId="0" fontId="11" fillId="9" borderId="0" xfId="0" applyFont="1" applyFill="1" applyAlignment="1">
      <alignment horizontal="center" vertical="center"/>
    </xf>
    <xf numFmtId="168" fontId="10" fillId="9" borderId="0" xfId="1" applyNumberFormat="1" applyFont="1" applyFill="1" applyBorder="1" applyAlignment="1" applyProtection="1">
      <alignment horizontal="center" vertical="center"/>
      <protection locked="0"/>
    </xf>
    <xf numFmtId="168" fontId="19" fillId="9" borderId="0" xfId="1" applyNumberFormat="1" applyFont="1" applyFill="1" applyBorder="1" applyAlignment="1" applyProtection="1">
      <alignment horizontal="center" vertical="center"/>
    </xf>
    <xf numFmtId="0" fontId="56" fillId="0" borderId="8" xfId="0" applyFont="1" applyBorder="1" applyAlignment="1">
      <alignment vertical="center"/>
    </xf>
    <xf numFmtId="0" fontId="19" fillId="0" borderId="50" xfId="1" applyNumberFormat="1" applyFont="1" applyFill="1" applyBorder="1" applyAlignment="1" applyProtection="1">
      <alignment horizontal="left" vertical="center"/>
    </xf>
    <xf numFmtId="0" fontId="19" fillId="0" borderId="6" xfId="1" applyNumberFormat="1" applyFont="1" applyFill="1" applyBorder="1" applyAlignment="1" applyProtection="1">
      <alignment horizontal="center" vertical="center"/>
    </xf>
    <xf numFmtId="0" fontId="28" fillId="0" borderId="40" xfId="1" applyNumberFormat="1" applyFont="1" applyFill="1" applyBorder="1" applyAlignment="1" applyProtection="1">
      <alignment horizontal="left" vertical="center"/>
    </xf>
    <xf numFmtId="0" fontId="28" fillId="0" borderId="39" xfId="1" applyNumberFormat="1" applyFont="1" applyFill="1" applyBorder="1" applyAlignment="1" applyProtection="1">
      <alignment horizontal="center" vertical="center"/>
    </xf>
    <xf numFmtId="0" fontId="28" fillId="0" borderId="40" xfId="0" applyFont="1" applyBorder="1" applyAlignment="1">
      <alignment vertical="center"/>
    </xf>
    <xf numFmtId="0" fontId="28" fillId="0" borderId="39" xfId="1" applyNumberFormat="1" applyFont="1" applyFill="1" applyBorder="1" applyAlignment="1">
      <alignment horizontal="center" vertical="center"/>
    </xf>
    <xf numFmtId="0" fontId="57" fillId="2" borderId="54" xfId="1" applyNumberFormat="1" applyFont="1" applyFill="1" applyBorder="1" applyAlignment="1">
      <alignment vertical="center"/>
    </xf>
    <xf numFmtId="0" fontId="28" fillId="15" borderId="9" xfId="11" applyFont="1" applyFill="1" applyBorder="1" applyAlignment="1">
      <alignment horizontal="center" vertical="center" wrapText="1"/>
    </xf>
    <xf numFmtId="0" fontId="19" fillId="15" borderId="9" xfId="11" applyFont="1" applyFill="1" applyBorder="1" applyAlignment="1">
      <alignment horizontal="center" vertical="center" wrapText="1"/>
    </xf>
    <xf numFmtId="0" fontId="13" fillId="11" borderId="42" xfId="0" applyFont="1" applyFill="1" applyBorder="1" applyAlignment="1">
      <alignment vertical="center"/>
    </xf>
    <xf numFmtId="0" fontId="19" fillId="15" borderId="21" xfId="11" applyFont="1" applyFill="1" applyBorder="1" applyAlignment="1">
      <alignment horizontal="left" vertical="center" wrapText="1"/>
    </xf>
    <xf numFmtId="0" fontId="19" fillId="15" borderId="22" xfId="11" applyFont="1" applyFill="1" applyBorder="1" applyAlignment="1">
      <alignment horizontal="center" vertical="center" wrapText="1"/>
    </xf>
    <xf numFmtId="0" fontId="28" fillId="15" borderId="22" xfId="11" applyFont="1" applyFill="1" applyBorder="1" applyAlignment="1">
      <alignment horizontal="center" vertical="center" wrapText="1"/>
    </xf>
    <xf numFmtId="0" fontId="19" fillId="15" borderId="8" xfId="11" applyFont="1" applyFill="1" applyBorder="1" applyAlignment="1">
      <alignment horizontal="left" vertical="center" wrapText="1"/>
    </xf>
    <xf numFmtId="0" fontId="19" fillId="15" borderId="1" xfId="11" applyFont="1" applyFill="1" applyBorder="1" applyAlignment="1">
      <alignment horizontal="left" vertical="center" wrapText="1"/>
    </xf>
    <xf numFmtId="0" fontId="19" fillId="15" borderId="4" xfId="11" applyFont="1" applyFill="1" applyBorder="1" applyAlignment="1">
      <alignment horizontal="center" vertical="center" wrapText="1"/>
    </xf>
    <xf numFmtId="0" fontId="28" fillId="15" borderId="4" xfId="11" applyFont="1" applyFill="1" applyBorder="1" applyAlignment="1">
      <alignment horizontal="center" vertical="center" wrapText="1"/>
    </xf>
    <xf numFmtId="0" fontId="13" fillId="12" borderId="56" xfId="0" applyFont="1" applyFill="1" applyBorder="1" applyAlignment="1">
      <alignment vertical="center"/>
    </xf>
    <xf numFmtId="0" fontId="19" fillId="0" borderId="41" xfId="0" applyFont="1" applyBorder="1" applyAlignment="1">
      <alignment horizontal="center" vertical="center"/>
    </xf>
    <xf numFmtId="0" fontId="19" fillId="0" borderId="57" xfId="0" applyFont="1" applyBorder="1" applyAlignment="1">
      <alignment horizontal="center" vertical="center"/>
    </xf>
    <xf numFmtId="0" fontId="19" fillId="0" borderId="50" xfId="1" applyNumberFormat="1" applyFont="1" applyFill="1" applyBorder="1" applyAlignment="1">
      <alignment horizontal="left" vertical="center"/>
    </xf>
    <xf numFmtId="0" fontId="19" fillId="0" borderId="6" xfId="1" applyNumberFormat="1" applyFont="1" applyFill="1" applyBorder="1" applyAlignment="1">
      <alignment horizontal="center" vertical="center"/>
    </xf>
    <xf numFmtId="0" fontId="28" fillId="0" borderId="40" xfId="1" applyNumberFormat="1" applyFont="1" applyFill="1" applyBorder="1" applyAlignment="1">
      <alignment horizontal="left" vertical="center"/>
    </xf>
    <xf numFmtId="0" fontId="56" fillId="0" borderId="21" xfId="0" applyFont="1" applyBorder="1" applyAlignment="1">
      <alignment vertical="center"/>
    </xf>
    <xf numFmtId="0" fontId="28" fillId="0" borderId="22" xfId="1" applyNumberFormat="1" applyFont="1" applyFill="1" applyBorder="1" applyAlignment="1">
      <alignment horizontal="center" vertical="center"/>
    </xf>
    <xf numFmtId="9" fontId="22" fillId="0" borderId="0" xfId="3" applyFont="1" applyBorder="1" applyAlignment="1" applyProtection="1">
      <alignment horizontal="center" vertical="center" wrapText="1"/>
    </xf>
    <xf numFmtId="0" fontId="22" fillId="0" borderId="15" xfId="0" applyFont="1" applyBorder="1" applyAlignment="1">
      <alignment horizontal="center" vertical="center" wrapText="1"/>
    </xf>
    <xf numFmtId="0" fontId="0" fillId="0" borderId="54" xfId="0" applyBorder="1"/>
    <xf numFmtId="0" fontId="24" fillId="2" borderId="48" xfId="0" applyFont="1" applyFill="1" applyBorder="1"/>
    <xf numFmtId="0" fontId="24" fillId="2" borderId="25" xfId="0" applyFont="1" applyFill="1" applyBorder="1"/>
    <xf numFmtId="0" fontId="0" fillId="0" borderId="9" xfId="0" applyBorder="1" applyProtection="1">
      <protection locked="0"/>
    </xf>
    <xf numFmtId="0" fontId="10" fillId="0" borderId="9" xfId="0" applyFont="1" applyBorder="1" applyProtection="1">
      <protection locked="0"/>
    </xf>
    <xf numFmtId="9" fontId="0" fillId="0" borderId="9" xfId="0" applyNumberFormat="1" applyBorder="1" applyProtection="1">
      <protection locked="0"/>
    </xf>
    <xf numFmtId="9" fontId="10" fillId="0" borderId="9" xfId="0" applyNumberFormat="1" applyFont="1" applyBorder="1"/>
    <xf numFmtId="9" fontId="10" fillId="0" borderId="9" xfId="0" applyNumberFormat="1" applyFont="1" applyBorder="1" applyAlignment="1">
      <alignment horizontal="center"/>
    </xf>
    <xf numFmtId="9" fontId="22" fillId="0" borderId="40" xfId="3" applyFont="1" applyFill="1" applyBorder="1" applyAlignment="1" applyProtection="1">
      <alignment horizontal="center" vertical="center" wrapText="1"/>
    </xf>
    <xf numFmtId="9" fontId="22" fillId="0" borderId="39" xfId="3" applyFont="1" applyFill="1" applyBorder="1" applyAlignment="1" applyProtection="1">
      <alignment horizontal="center" vertical="center" wrapText="1"/>
    </xf>
    <xf numFmtId="0" fontId="22" fillId="0" borderId="58" xfId="0" applyFont="1" applyBorder="1" applyAlignment="1">
      <alignment horizontal="center" vertical="center" wrapText="1"/>
    </xf>
    <xf numFmtId="9" fontId="22" fillId="0" borderId="40" xfId="3" applyFont="1" applyBorder="1" applyAlignment="1" applyProtection="1">
      <alignment horizontal="center" vertical="center" wrapText="1"/>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10" fillId="0" borderId="8" xfId="0" applyFont="1" applyBorder="1" applyProtection="1">
      <protection locked="0"/>
    </xf>
    <xf numFmtId="0" fontId="0" fillId="0" borderId="10" xfId="0" applyBorder="1" applyProtection="1">
      <protection locked="0"/>
    </xf>
    <xf numFmtId="0" fontId="0" fillId="0" borderId="8" xfId="0" applyBorder="1" applyProtection="1">
      <protection locked="0"/>
    </xf>
    <xf numFmtId="0" fontId="23" fillId="0" borderId="1" xfId="0" applyFont="1" applyBorder="1" applyProtection="1">
      <protection locked="0"/>
    </xf>
    <xf numFmtId="0" fontId="0" fillId="0" borderId="4" xfId="0" applyBorder="1" applyProtection="1">
      <protection locked="0"/>
    </xf>
    <xf numFmtId="0" fontId="23" fillId="0" borderId="4" xfId="0" applyFont="1" applyBorder="1" applyProtection="1">
      <protection locked="0"/>
    </xf>
    <xf numFmtId="0" fontId="0" fillId="0" borderId="5" xfId="0" applyBorder="1" applyProtection="1">
      <protection locked="0"/>
    </xf>
    <xf numFmtId="9" fontId="10" fillId="0" borderId="22" xfId="0" applyNumberFormat="1" applyFont="1" applyBorder="1"/>
    <xf numFmtId="0" fontId="0" fillId="0" borderId="23" xfId="0" applyBorder="1"/>
    <xf numFmtId="0" fontId="0" fillId="0" borderId="10" xfId="0" applyBorder="1"/>
    <xf numFmtId="0" fontId="0" fillId="0" borderId="1" xfId="0" applyBorder="1" applyProtection="1">
      <protection locked="0"/>
    </xf>
    <xf numFmtId="9" fontId="10" fillId="0" borderId="4" xfId="0" applyNumberFormat="1" applyFont="1" applyBorder="1"/>
    <xf numFmtId="0" fontId="0" fillId="0" borderId="5" xfId="0" applyBorder="1"/>
    <xf numFmtId="9" fontId="10" fillId="0" borderId="22" xfId="0" applyNumberFormat="1" applyFont="1" applyBorder="1" applyAlignment="1">
      <alignment horizontal="center"/>
    </xf>
    <xf numFmtId="9" fontId="0" fillId="0" borderId="23" xfId="3" applyFont="1" applyFill="1" applyBorder="1" applyAlignment="1" applyProtection="1">
      <alignment horizontal="center"/>
    </xf>
    <xf numFmtId="9" fontId="0" fillId="0" borderId="10" xfId="3" applyFont="1" applyFill="1" applyBorder="1" applyAlignment="1" applyProtection="1">
      <alignment horizontal="center"/>
    </xf>
    <xf numFmtId="9" fontId="10" fillId="0" borderId="4" xfId="0" applyNumberFormat="1" applyFont="1" applyBorder="1" applyAlignment="1">
      <alignment horizontal="center"/>
    </xf>
    <xf numFmtId="9" fontId="0" fillId="0" borderId="5" xfId="3" applyFont="1" applyFill="1" applyBorder="1" applyAlignment="1" applyProtection="1">
      <alignment horizontal="center"/>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9" fontId="22" fillId="0" borderId="30" xfId="3" applyFont="1" applyBorder="1" applyAlignment="1" applyProtection="1">
      <alignment horizontal="center" vertical="center" wrapText="1"/>
    </xf>
    <xf numFmtId="9" fontId="22" fillId="0" borderId="32" xfId="3" applyFont="1" applyBorder="1" applyAlignment="1" applyProtection="1">
      <alignment horizontal="center" vertical="center" wrapText="1"/>
    </xf>
    <xf numFmtId="9" fontId="22" fillId="0" borderId="15" xfId="3" applyFont="1" applyBorder="1" applyAlignment="1" applyProtection="1">
      <alignment horizontal="center" vertical="center" wrapText="1"/>
    </xf>
    <xf numFmtId="0" fontId="11" fillId="19" borderId="15" xfId="0" applyFont="1" applyFill="1" applyBorder="1" applyAlignment="1">
      <alignment wrapText="1"/>
    </xf>
    <xf numFmtId="0" fontId="11" fillId="3" borderId="32" xfId="0" applyFont="1" applyFill="1" applyBorder="1" applyAlignment="1">
      <alignment horizontal="center" vertical="center" wrapText="1"/>
    </xf>
    <xf numFmtId="0" fontId="0" fillId="0" borderId="8" xfId="0" applyBorder="1" applyAlignment="1">
      <alignment vertical="center"/>
    </xf>
    <xf numFmtId="0" fontId="10" fillId="0" borderId="1" xfId="0" applyFont="1" applyBorder="1" applyAlignment="1">
      <alignment vertical="center"/>
    </xf>
    <xf numFmtId="0" fontId="11" fillId="0" borderId="40" xfId="0" applyFont="1" applyBorder="1" applyAlignment="1">
      <alignment vertical="center"/>
    </xf>
    <xf numFmtId="0" fontId="51" fillId="15" borderId="40" xfId="0" applyFont="1" applyFill="1" applyBorder="1" applyAlignment="1">
      <alignment vertical="center" wrapText="1"/>
    </xf>
    <xf numFmtId="0" fontId="52" fillId="15" borderId="59" xfId="0" applyFont="1" applyFill="1" applyBorder="1" applyAlignment="1">
      <alignment horizontal="center" vertical="center" wrapText="1"/>
    </xf>
    <xf numFmtId="0" fontId="51" fillId="15" borderId="54" xfId="0" applyFont="1" applyFill="1" applyBorder="1" applyAlignment="1">
      <alignment vertical="center" wrapText="1"/>
    </xf>
    <xf numFmtId="0" fontId="58" fillId="15" borderId="24" xfId="0" applyFont="1" applyFill="1" applyBorder="1" applyAlignment="1">
      <alignment horizontal="left" vertical="center" wrapText="1"/>
    </xf>
    <xf numFmtId="0" fontId="11" fillId="20" borderId="15" xfId="0" applyFont="1" applyFill="1" applyBorder="1" applyAlignment="1">
      <alignment wrapText="1"/>
    </xf>
    <xf numFmtId="0" fontId="0" fillId="2" borderId="36" xfId="0" applyFill="1" applyBorder="1" applyAlignment="1">
      <alignment vertical="center"/>
    </xf>
    <xf numFmtId="168" fontId="10" fillId="0" borderId="50" xfId="1" applyNumberFormat="1" applyFont="1" applyFill="1" applyBorder="1" applyAlignment="1" applyProtection="1">
      <alignment horizontal="right" vertical="center"/>
      <protection locked="0"/>
    </xf>
    <xf numFmtId="168" fontId="10" fillId="0" borderId="6" xfId="1" applyNumberFormat="1" applyFont="1" applyFill="1" applyBorder="1" applyAlignment="1" applyProtection="1">
      <alignment horizontal="right" vertical="center"/>
      <protection locked="0"/>
    </xf>
    <xf numFmtId="168" fontId="10" fillId="0" borderId="7" xfId="1" applyNumberFormat="1" applyFont="1" applyFill="1" applyBorder="1" applyAlignment="1" applyProtection="1">
      <alignment horizontal="right" vertical="center"/>
      <protection locked="0"/>
    </xf>
    <xf numFmtId="168" fontId="10" fillId="0" borderId="36" xfId="1" applyNumberFormat="1" applyFont="1" applyFill="1" applyBorder="1" applyAlignment="1" applyProtection="1">
      <alignment horizontal="right" vertical="center"/>
      <protection locked="0"/>
    </xf>
    <xf numFmtId="168" fontId="10" fillId="0" borderId="13" xfId="1" applyNumberFormat="1" applyFont="1" applyFill="1" applyBorder="1" applyAlignment="1" applyProtection="1">
      <alignment horizontal="right" vertical="center"/>
      <protection locked="0"/>
    </xf>
    <xf numFmtId="168" fontId="10" fillId="0" borderId="31" xfId="1" applyNumberFormat="1" applyFont="1" applyFill="1" applyBorder="1" applyAlignment="1" applyProtection="1">
      <alignment horizontal="right" vertical="center"/>
      <protection locked="0"/>
    </xf>
    <xf numFmtId="168" fontId="19" fillId="4" borderId="40" xfId="1" applyNumberFormat="1" applyFont="1" applyFill="1" applyBorder="1" applyAlignment="1" applyProtection="1">
      <alignment horizontal="right" vertical="center"/>
    </xf>
    <xf numFmtId="168" fontId="19" fillId="4" borderId="39" xfId="1" applyNumberFormat="1" applyFont="1" applyFill="1" applyBorder="1" applyAlignment="1" applyProtection="1">
      <alignment horizontal="right" vertical="center"/>
    </xf>
    <xf numFmtId="168" fontId="19" fillId="4" borderId="58" xfId="1" applyNumberFormat="1" applyFont="1" applyFill="1" applyBorder="1" applyAlignment="1" applyProtection="1">
      <alignment horizontal="right" vertical="center"/>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31" xfId="0" applyBorder="1" applyAlignment="1" applyProtection="1">
      <alignment horizontal="right" vertical="center"/>
      <protection locked="0"/>
    </xf>
    <xf numFmtId="168" fontId="28" fillId="4" borderId="40" xfId="1" applyNumberFormat="1" applyFont="1" applyFill="1" applyBorder="1" applyAlignment="1" applyProtection="1">
      <alignment horizontal="right" vertical="center"/>
    </xf>
    <xf numFmtId="168" fontId="28" fillId="0" borderId="58" xfId="1" applyNumberFormat="1" applyFont="1" applyFill="1" applyBorder="1" applyAlignment="1" applyProtection="1">
      <alignment horizontal="right" vertical="center"/>
    </xf>
    <xf numFmtId="168" fontId="28" fillId="4" borderId="39" xfId="1" applyNumberFormat="1" applyFont="1" applyFill="1" applyBorder="1" applyAlignment="1" applyProtection="1">
      <alignment horizontal="right" vertical="center"/>
    </xf>
    <xf numFmtId="1" fontId="0" fillId="13" borderId="57" xfId="0" applyNumberFormat="1" applyFill="1" applyBorder="1" applyAlignment="1">
      <alignment horizontal="right" vertical="center"/>
    </xf>
    <xf numFmtId="1" fontId="0" fillId="17" borderId="57" xfId="0" applyNumberFormat="1" applyFill="1" applyBorder="1" applyAlignment="1">
      <alignment horizontal="right" vertical="center"/>
    </xf>
    <xf numFmtId="168" fontId="10" fillId="2" borderId="6" xfId="1" applyNumberFormat="1" applyFont="1" applyFill="1" applyBorder="1" applyAlignment="1" applyProtection="1">
      <alignment horizontal="right" vertical="center"/>
    </xf>
    <xf numFmtId="168" fontId="10" fillId="2" borderId="7" xfId="1" applyNumberFormat="1" applyFont="1" applyFill="1" applyBorder="1" applyAlignment="1" applyProtection="1">
      <alignment horizontal="right" vertical="center"/>
    </xf>
    <xf numFmtId="168" fontId="10" fillId="2" borderId="13" xfId="1" applyNumberFormat="1" applyFont="1" applyFill="1" applyBorder="1" applyAlignment="1" applyProtection="1">
      <alignment horizontal="right" vertical="center"/>
    </xf>
    <xf numFmtId="168" fontId="10" fillId="2" borderId="31" xfId="1" applyNumberFormat="1" applyFont="1" applyFill="1" applyBorder="1" applyAlignment="1" applyProtection="1">
      <alignment horizontal="right" vertical="center"/>
    </xf>
    <xf numFmtId="0" fontId="28" fillId="10" borderId="22" xfId="0" applyFont="1" applyFill="1" applyBorder="1" applyAlignment="1">
      <alignment horizontal="center" vertical="center"/>
    </xf>
    <xf numFmtId="0" fontId="28" fillId="12" borderId="23" xfId="0" applyFont="1" applyFill="1" applyBorder="1" applyAlignment="1">
      <alignment horizontal="center" vertical="center"/>
    </xf>
    <xf numFmtId="168" fontId="19" fillId="8" borderId="9" xfId="1" applyNumberFormat="1" applyFont="1" applyFill="1" applyBorder="1" applyAlignment="1" applyProtection="1">
      <alignment vertical="center"/>
      <protection hidden="1"/>
    </xf>
    <xf numFmtId="168" fontId="19" fillId="8" borderId="10" xfId="1" applyNumberFormat="1" applyFont="1" applyFill="1" applyBorder="1" applyAlignment="1" applyProtection="1">
      <alignment vertical="center"/>
      <protection hidden="1"/>
    </xf>
    <xf numFmtId="168" fontId="19" fillId="5" borderId="10" xfId="1" applyNumberFormat="1" applyFont="1" applyFill="1" applyBorder="1" applyAlignment="1" applyProtection="1">
      <alignment vertical="center"/>
      <protection hidden="1"/>
    </xf>
    <xf numFmtId="168" fontId="17" fillId="0" borderId="0" xfId="1" applyNumberFormat="1" applyFont="1" applyAlignment="1">
      <alignment vertical="center"/>
    </xf>
    <xf numFmtId="168" fontId="17" fillId="0" borderId="3" xfId="1" applyNumberFormat="1" applyFont="1" applyBorder="1" applyAlignment="1">
      <alignment vertical="center"/>
    </xf>
    <xf numFmtId="168" fontId="19" fillId="6" borderId="9" xfId="1" applyNumberFormat="1" applyFont="1" applyFill="1" applyBorder="1" applyAlignment="1" applyProtection="1">
      <alignment vertical="center"/>
      <protection hidden="1"/>
    </xf>
    <xf numFmtId="168" fontId="19" fillId="9" borderId="9" xfId="1" applyNumberFormat="1" applyFont="1" applyFill="1" applyBorder="1" applyAlignment="1" applyProtection="1">
      <alignment vertical="center"/>
      <protection hidden="1"/>
    </xf>
    <xf numFmtId="168" fontId="19" fillId="9" borderId="10" xfId="1" applyNumberFormat="1" applyFont="1" applyFill="1" applyBorder="1" applyAlignment="1" applyProtection="1">
      <alignment vertical="center"/>
      <protection hidden="1"/>
    </xf>
    <xf numFmtId="168" fontId="19" fillId="0" borderId="9" xfId="1" applyNumberFormat="1" applyFont="1" applyFill="1" applyBorder="1" applyAlignment="1" applyProtection="1">
      <alignment vertical="center"/>
      <protection hidden="1"/>
    </xf>
    <xf numFmtId="168" fontId="19" fillId="0" borderId="10" xfId="1" applyNumberFormat="1" applyFont="1" applyFill="1" applyBorder="1" applyAlignment="1" applyProtection="1">
      <alignment vertical="center"/>
      <protection hidden="1"/>
    </xf>
    <xf numFmtId="168" fontId="19" fillId="8" borderId="4" xfId="1" applyNumberFormat="1" applyFont="1" applyFill="1" applyBorder="1" applyAlignment="1" applyProtection="1">
      <alignment vertical="center"/>
      <protection hidden="1"/>
    </xf>
    <xf numFmtId="168" fontId="19" fillId="8" borderId="5" xfId="1" applyNumberFormat="1" applyFont="1" applyFill="1" applyBorder="1" applyAlignment="1" applyProtection="1">
      <alignment vertical="center"/>
      <protection hidden="1"/>
    </xf>
    <xf numFmtId="168" fontId="19" fillId="0" borderId="0" xfId="1" applyNumberFormat="1" applyFont="1" applyAlignment="1">
      <alignment vertical="center"/>
    </xf>
    <xf numFmtId="168" fontId="19" fillId="0" borderId="3" xfId="1" applyNumberFormat="1" applyFont="1" applyBorder="1" applyAlignment="1">
      <alignment vertical="center"/>
    </xf>
    <xf numFmtId="168" fontId="19" fillId="8" borderId="26" xfId="1" applyNumberFormat="1" applyFont="1" applyFill="1" applyBorder="1" applyAlignment="1" applyProtection="1">
      <alignment vertical="center"/>
      <protection hidden="1"/>
    </xf>
    <xf numFmtId="168" fontId="19" fillId="8" borderId="45" xfId="1" applyNumberFormat="1" applyFont="1" applyFill="1" applyBorder="1" applyAlignment="1" applyProtection="1">
      <alignment vertical="center"/>
      <protection hidden="1"/>
    </xf>
    <xf numFmtId="168" fontId="19" fillId="8" borderId="27" xfId="1" applyNumberFormat="1" applyFont="1" applyFill="1" applyBorder="1" applyAlignment="1" applyProtection="1">
      <alignment vertical="center"/>
      <protection hidden="1"/>
    </xf>
    <xf numFmtId="168" fontId="19" fillId="5" borderId="37" xfId="1" applyNumberFormat="1" applyFont="1" applyFill="1" applyBorder="1" applyAlignment="1" applyProtection="1">
      <alignment vertical="center"/>
      <protection hidden="1"/>
    </xf>
    <xf numFmtId="168" fontId="19" fillId="0" borderId="27" xfId="1" applyNumberFormat="1" applyFont="1" applyBorder="1" applyAlignment="1">
      <alignment vertical="center"/>
    </xf>
    <xf numFmtId="168" fontId="19" fillId="0" borderId="37" xfId="1" applyNumberFormat="1" applyFont="1" applyBorder="1" applyAlignment="1">
      <alignment vertical="center"/>
    </xf>
    <xf numFmtId="168" fontId="19" fillId="8" borderId="28" xfId="1" applyNumberFormat="1" applyFont="1" applyFill="1" applyBorder="1" applyAlignment="1" applyProtection="1">
      <alignment vertical="center"/>
      <protection hidden="1"/>
    </xf>
    <xf numFmtId="168" fontId="19" fillId="8" borderId="46" xfId="1" applyNumberFormat="1" applyFont="1" applyFill="1" applyBorder="1" applyAlignment="1" applyProtection="1">
      <alignment vertical="center"/>
      <protection hidden="1"/>
    </xf>
    <xf numFmtId="168" fontId="17" fillId="0" borderId="27" xfId="1" applyNumberFormat="1" applyFont="1" applyBorder="1" applyAlignment="1">
      <alignment vertical="center"/>
    </xf>
    <xf numFmtId="168" fontId="17" fillId="0" borderId="37" xfId="1" applyNumberFormat="1" applyFont="1" applyBorder="1" applyAlignment="1">
      <alignment vertical="center"/>
    </xf>
    <xf numFmtId="168" fontId="0" fillId="0" borderId="9" xfId="1" applyNumberFormat="1" applyFont="1" applyBorder="1" applyAlignment="1" applyProtection="1">
      <alignment horizontal="right" vertical="center"/>
      <protection locked="0"/>
    </xf>
    <xf numFmtId="168" fontId="0" fillId="0" borderId="10" xfId="1" applyNumberFormat="1" applyFont="1" applyBorder="1" applyAlignment="1" applyProtection="1">
      <alignment horizontal="right" vertical="center"/>
      <protection locked="0"/>
    </xf>
    <xf numFmtId="168" fontId="0" fillId="0" borderId="13" xfId="1" applyNumberFormat="1" applyFont="1" applyBorder="1" applyAlignment="1" applyProtection="1">
      <alignment horizontal="right" vertical="center"/>
      <protection locked="0"/>
    </xf>
    <xf numFmtId="168" fontId="0" fillId="0" borderId="31" xfId="1" applyNumberFormat="1" applyFont="1" applyBorder="1" applyAlignment="1" applyProtection="1">
      <alignment horizontal="right" vertical="center"/>
      <protection locked="0"/>
    </xf>
    <xf numFmtId="168" fontId="0" fillId="4" borderId="13" xfId="1" applyNumberFormat="1" applyFont="1" applyFill="1" applyBorder="1" applyAlignment="1">
      <alignment horizontal="right" vertical="center"/>
    </xf>
    <xf numFmtId="168" fontId="0" fillId="4" borderId="31" xfId="1" applyNumberFormat="1" applyFont="1" applyFill="1" applyBorder="1" applyAlignment="1">
      <alignment horizontal="right" vertical="center"/>
    </xf>
    <xf numFmtId="168" fontId="0" fillId="0" borderId="4" xfId="1" applyNumberFormat="1" applyFont="1" applyBorder="1" applyAlignment="1" applyProtection="1">
      <alignment horizontal="right" vertical="center"/>
      <protection locked="0"/>
    </xf>
    <xf numFmtId="168" fontId="0" fillId="0" borderId="5" xfId="1" applyNumberFormat="1" applyFont="1" applyBorder="1" applyAlignment="1" applyProtection="1">
      <alignment horizontal="right" vertical="center"/>
      <protection locked="0"/>
    </xf>
    <xf numFmtId="168" fontId="11" fillId="4" borderId="39" xfId="1" applyNumberFormat="1" applyFont="1" applyFill="1" applyBorder="1" applyAlignment="1">
      <alignment horizontal="right" vertical="center"/>
    </xf>
    <xf numFmtId="168" fontId="11" fillId="4" borderId="58" xfId="1" applyNumberFormat="1" applyFont="1" applyFill="1" applyBorder="1" applyAlignment="1">
      <alignment horizontal="right" vertical="center"/>
    </xf>
    <xf numFmtId="169" fontId="0" fillId="0" borderId="50" xfId="1" applyNumberFormat="1" applyFont="1" applyBorder="1" applyAlignment="1" applyProtection="1">
      <alignment horizontal="right" vertical="center"/>
      <protection locked="0"/>
    </xf>
    <xf numFmtId="169" fontId="0" fillId="0" borderId="8" xfId="1" applyNumberFormat="1" applyFont="1" applyBorder="1" applyAlignment="1" applyProtection="1">
      <alignment horizontal="right" vertical="center"/>
      <protection locked="0"/>
    </xf>
    <xf numFmtId="169" fontId="0" fillId="0" borderId="36" xfId="1" applyNumberFormat="1" applyFont="1" applyBorder="1" applyAlignment="1" applyProtection="1">
      <alignment horizontal="right" vertical="center"/>
      <protection locked="0"/>
    </xf>
    <xf numFmtId="168" fontId="0" fillId="0" borderId="50" xfId="1" applyNumberFormat="1" applyFont="1" applyBorder="1" applyAlignment="1" applyProtection="1">
      <alignment horizontal="right" vertical="center"/>
      <protection locked="0"/>
    </xf>
    <xf numFmtId="168" fontId="0" fillId="0" borderId="6" xfId="1" applyNumberFormat="1" applyFont="1" applyBorder="1" applyAlignment="1" applyProtection="1">
      <alignment horizontal="right" vertical="center"/>
      <protection locked="0"/>
    </xf>
    <xf numFmtId="168" fontId="0" fillId="0" borderId="7" xfId="1" applyNumberFormat="1" applyFont="1" applyBorder="1" applyAlignment="1" applyProtection="1">
      <alignment horizontal="right" vertical="center"/>
      <protection locked="0"/>
    </xf>
    <xf numFmtId="168" fontId="0" fillId="0" borderId="8" xfId="1" applyNumberFormat="1" applyFont="1" applyBorder="1" applyAlignment="1" applyProtection="1">
      <alignment horizontal="right" vertical="center"/>
      <protection locked="0"/>
    </xf>
    <xf numFmtId="168" fontId="0" fillId="0" borderId="36" xfId="1" applyNumberFormat="1" applyFont="1" applyBorder="1" applyAlignment="1" applyProtection="1">
      <alignment horizontal="right" vertical="center"/>
      <protection locked="0"/>
    </xf>
    <xf numFmtId="168" fontId="0" fillId="4" borderId="40" xfId="1" applyNumberFormat="1" applyFont="1" applyFill="1" applyBorder="1" applyAlignment="1">
      <alignment vertical="center"/>
    </xf>
    <xf numFmtId="168" fontId="0" fillId="4" borderId="39" xfId="1" applyNumberFormat="1" applyFont="1" applyFill="1" applyBorder="1" applyAlignment="1">
      <alignment vertical="center"/>
    </xf>
    <xf numFmtId="168" fontId="0" fillId="4" borderId="58" xfId="1" applyNumberFormat="1" applyFont="1" applyFill="1" applyBorder="1" applyAlignment="1">
      <alignment vertical="center"/>
    </xf>
    <xf numFmtId="169" fontId="28" fillId="4" borderId="40" xfId="1" applyNumberFormat="1" applyFont="1" applyFill="1" applyBorder="1" applyAlignment="1" applyProtection="1">
      <alignment horizontal="right" vertical="center"/>
    </xf>
    <xf numFmtId="169" fontId="0" fillId="0" borderId="56" xfId="1" applyNumberFormat="1" applyFont="1" applyBorder="1" applyAlignment="1">
      <alignment horizontal="right" vertical="center"/>
    </xf>
    <xf numFmtId="168" fontId="0" fillId="0" borderId="56" xfId="1" applyNumberFormat="1" applyFont="1" applyBorder="1" applyAlignment="1">
      <alignment horizontal="right" vertical="center"/>
    </xf>
    <xf numFmtId="168" fontId="8" fillId="0" borderId="9" xfId="1" applyNumberFormat="1" applyFont="1" applyBorder="1" applyProtection="1">
      <protection locked="0"/>
    </xf>
    <xf numFmtId="168" fontId="8" fillId="0" borderId="10" xfId="1" applyNumberFormat="1" applyFont="1" applyBorder="1" applyProtection="1">
      <protection locked="0"/>
    </xf>
    <xf numFmtId="168" fontId="19" fillId="4" borderId="9" xfId="1" applyNumberFormat="1" applyFont="1" applyFill="1" applyBorder="1" applyAlignment="1">
      <alignment vertical="center"/>
    </xf>
    <xf numFmtId="168" fontId="8" fillId="0" borderId="4" xfId="1" applyNumberFormat="1" applyFont="1" applyBorder="1" applyProtection="1">
      <protection locked="0"/>
    </xf>
    <xf numFmtId="168" fontId="8" fillId="0" borderId="5" xfId="1" applyNumberFormat="1" applyFont="1" applyBorder="1" applyProtection="1">
      <protection locked="0"/>
    </xf>
    <xf numFmtId="168" fontId="19" fillId="0" borderId="22" xfId="1" applyNumberFormat="1" applyFont="1" applyBorder="1" applyAlignment="1">
      <alignment vertical="center"/>
    </xf>
    <xf numFmtId="168" fontId="19" fillId="0" borderId="23" xfId="1" applyNumberFormat="1" applyFont="1" applyBorder="1" applyAlignment="1">
      <alignment vertical="center"/>
    </xf>
    <xf numFmtId="168" fontId="19" fillId="4" borderId="4" xfId="1" applyNumberFormat="1" applyFont="1" applyFill="1" applyBorder="1" applyAlignment="1">
      <alignment vertical="center"/>
    </xf>
    <xf numFmtId="168" fontId="19" fillId="4" borderId="5" xfId="1" applyNumberFormat="1" applyFont="1" applyFill="1" applyBorder="1" applyAlignment="1">
      <alignment vertical="center"/>
    </xf>
    <xf numFmtId="168" fontId="19" fillId="4" borderId="10" xfId="1" applyNumberFormat="1" applyFont="1" applyFill="1" applyBorder="1" applyAlignment="1">
      <alignment vertical="center"/>
    </xf>
    <xf numFmtId="168" fontId="19" fillId="9" borderId="22" xfId="1" applyNumberFormat="1" applyFont="1" applyFill="1" applyBorder="1" applyAlignment="1">
      <alignment vertical="center"/>
    </xf>
    <xf numFmtId="168" fontId="19" fillId="9" borderId="23" xfId="1" applyNumberFormat="1" applyFont="1" applyFill="1" applyBorder="1" applyAlignment="1">
      <alignment vertical="center"/>
    </xf>
    <xf numFmtId="168" fontId="19" fillId="4" borderId="39" xfId="1" applyNumberFormat="1" applyFont="1" applyFill="1" applyBorder="1" applyAlignment="1">
      <alignment vertical="center"/>
    </xf>
    <xf numFmtId="168" fontId="19" fillId="8" borderId="9" xfId="1" applyNumberFormat="1" applyFont="1" applyFill="1" applyBorder="1" applyAlignment="1" applyProtection="1">
      <alignment vertical="center"/>
    </xf>
    <xf numFmtId="168" fontId="19" fillId="0" borderId="9" xfId="1" applyNumberFormat="1" applyFont="1" applyFill="1" applyBorder="1" applyAlignment="1" applyProtection="1">
      <alignment vertical="center"/>
      <protection locked="0"/>
    </xf>
    <xf numFmtId="168" fontId="19" fillId="0" borderId="9" xfId="1" applyNumberFormat="1" applyFont="1" applyFill="1" applyBorder="1" applyAlignment="1" applyProtection="1">
      <alignment vertical="center"/>
    </xf>
    <xf numFmtId="168" fontId="19" fillId="0" borderId="9" xfId="1" applyNumberFormat="1" applyFont="1" applyFill="1" applyBorder="1" applyAlignment="1" applyProtection="1">
      <alignment horizontal="right" vertical="center"/>
    </xf>
    <xf numFmtId="168" fontId="19" fillId="0" borderId="9" xfId="1" applyNumberFormat="1" applyFont="1" applyFill="1" applyBorder="1" applyAlignment="1" applyProtection="1">
      <alignment horizontal="right" vertical="center"/>
      <protection locked="0"/>
    </xf>
    <xf numFmtId="168" fontId="19" fillId="0" borderId="9" xfId="1" applyNumberFormat="1" applyFont="1" applyBorder="1" applyAlignment="1" applyProtection="1">
      <alignment vertical="center"/>
      <protection locked="0"/>
    </xf>
    <xf numFmtId="168" fontId="19" fillId="0" borderId="10" xfId="1" applyNumberFormat="1" applyFont="1" applyBorder="1" applyAlignment="1" applyProtection="1">
      <alignment vertical="center"/>
      <protection locked="0"/>
    </xf>
    <xf numFmtId="168" fontId="19" fillId="0" borderId="4" xfId="1" applyNumberFormat="1" applyFont="1" applyBorder="1" applyAlignment="1" applyProtection="1">
      <alignment vertical="center"/>
      <protection locked="0"/>
    </xf>
    <xf numFmtId="168" fontId="19" fillId="0" borderId="5" xfId="1" applyNumberFormat="1" applyFont="1" applyBorder="1" applyAlignment="1" applyProtection="1">
      <alignment vertical="center"/>
      <protection locked="0"/>
    </xf>
    <xf numFmtId="168" fontId="19" fillId="4" borderId="10" xfId="1" applyNumberFormat="1" applyFont="1" applyFill="1" applyBorder="1" applyAlignment="1" applyProtection="1">
      <alignment vertical="center"/>
      <protection hidden="1"/>
    </xf>
    <xf numFmtId="168" fontId="19" fillId="0" borderId="41" xfId="1" applyNumberFormat="1" applyFont="1" applyFill="1" applyBorder="1" applyAlignment="1" applyProtection="1">
      <alignment vertical="center"/>
    </xf>
    <xf numFmtId="168" fontId="19" fillId="3" borderId="31" xfId="1" applyNumberFormat="1" applyFont="1" applyFill="1" applyBorder="1" applyAlignment="1" applyProtection="1">
      <alignment vertical="center"/>
      <protection hidden="1"/>
    </xf>
    <xf numFmtId="168" fontId="19" fillId="3" borderId="10" xfId="1" applyNumberFormat="1" applyFont="1" applyFill="1" applyBorder="1" applyAlignment="1" applyProtection="1">
      <alignment vertical="center"/>
      <protection hidden="1"/>
    </xf>
    <xf numFmtId="168" fontId="19" fillId="4" borderId="33" xfId="1" applyNumberFormat="1" applyFont="1" applyFill="1" applyBorder="1" applyAlignment="1" applyProtection="1">
      <alignment horizontal="right" vertical="center"/>
    </xf>
    <xf numFmtId="168" fontId="19" fillId="4" borderId="47" xfId="1" applyNumberFormat="1" applyFont="1" applyFill="1" applyBorder="1" applyAlignment="1" applyProtection="1">
      <alignment horizontal="right" vertical="center"/>
    </xf>
    <xf numFmtId="168" fontId="19" fillId="4" borderId="4" xfId="1" applyNumberFormat="1" applyFont="1" applyFill="1" applyBorder="1" applyAlignment="1" applyProtection="1">
      <alignment horizontal="right" vertical="center"/>
    </xf>
    <xf numFmtId="168" fontId="19" fillId="4" borderId="5" xfId="1" applyNumberFormat="1" applyFont="1" applyFill="1" applyBorder="1" applyAlignment="1" applyProtection="1">
      <alignment vertical="center"/>
      <protection hidden="1"/>
    </xf>
    <xf numFmtId="168" fontId="32" fillId="0" borderId="9" xfId="1" applyNumberFormat="1" applyFont="1" applyFill="1" applyBorder="1" applyAlignment="1" applyProtection="1">
      <alignment vertical="center"/>
      <protection locked="0"/>
    </xf>
    <xf numFmtId="168" fontId="32" fillId="4" borderId="10" xfId="1" applyNumberFormat="1" applyFont="1" applyFill="1" applyBorder="1" applyAlignment="1" applyProtection="1">
      <alignment vertical="center"/>
      <protection hidden="1"/>
    </xf>
    <xf numFmtId="168" fontId="32" fillId="0" borderId="13" xfId="1" applyNumberFormat="1" applyFont="1" applyFill="1" applyBorder="1" applyAlignment="1" applyProtection="1">
      <alignment vertical="center"/>
    </xf>
    <xf numFmtId="168" fontId="32" fillId="9" borderId="10" xfId="1" applyNumberFormat="1" applyFont="1" applyFill="1" applyBorder="1" applyAlignment="1" applyProtection="1">
      <alignment vertical="center"/>
      <protection hidden="1"/>
    </xf>
    <xf numFmtId="168" fontId="32" fillId="0" borderId="13" xfId="1" applyNumberFormat="1" applyFont="1" applyFill="1" applyBorder="1" applyAlignment="1" applyProtection="1">
      <alignment vertical="center"/>
      <protection locked="0"/>
    </xf>
    <xf numFmtId="168" fontId="32" fillId="4" borderId="4" xfId="1" applyNumberFormat="1" applyFont="1" applyFill="1" applyBorder="1" applyAlignment="1" applyProtection="1">
      <alignment horizontal="right" vertical="center"/>
    </xf>
    <xf numFmtId="168" fontId="32" fillId="4" borderId="5" xfId="1" applyNumberFormat="1" applyFont="1" applyFill="1" applyBorder="1" applyAlignment="1" applyProtection="1">
      <alignment vertical="center"/>
      <protection hidden="1"/>
    </xf>
    <xf numFmtId="168" fontId="32" fillId="0" borderId="9" xfId="1" applyNumberFormat="1" applyFont="1" applyFill="1" applyBorder="1" applyAlignment="1" applyProtection="1">
      <alignment horizontal="right" vertical="center"/>
      <protection locked="0"/>
    </xf>
    <xf numFmtId="168" fontId="32" fillId="0" borderId="13" xfId="1" applyNumberFormat="1" applyFont="1" applyFill="1" applyBorder="1" applyAlignment="1" applyProtection="1">
      <alignment horizontal="right" vertical="center"/>
    </xf>
    <xf numFmtId="168" fontId="32" fillId="9" borderId="31" xfId="1" applyNumberFormat="1" applyFont="1" applyFill="1" applyBorder="1" applyAlignment="1" applyProtection="1">
      <alignment vertical="center"/>
      <protection hidden="1"/>
    </xf>
    <xf numFmtId="168" fontId="32" fillId="0" borderId="13" xfId="1" applyNumberFormat="1" applyFont="1" applyFill="1" applyBorder="1" applyAlignment="1" applyProtection="1">
      <alignment horizontal="right" vertical="center"/>
      <protection locked="0"/>
    </xf>
    <xf numFmtId="168" fontId="32" fillId="4" borderId="31" xfId="1" applyNumberFormat="1" applyFont="1" applyFill="1" applyBorder="1" applyAlignment="1" applyProtection="1">
      <alignment vertical="center"/>
      <protection hidden="1"/>
    </xf>
    <xf numFmtId="168" fontId="19" fillId="8" borderId="13" xfId="1" applyNumberFormat="1" applyFont="1" applyFill="1" applyBorder="1" applyAlignment="1" applyProtection="1">
      <alignment vertical="center"/>
      <protection hidden="1"/>
    </xf>
    <xf numFmtId="168" fontId="19" fillId="0" borderId="13" xfId="1" applyNumberFormat="1" applyFont="1" applyFill="1" applyBorder="1" applyAlignment="1" applyProtection="1">
      <alignment vertical="center"/>
      <protection locked="0"/>
    </xf>
    <xf numFmtId="168" fontId="19" fillId="4" borderId="31" xfId="1" applyNumberFormat="1" applyFont="1" applyFill="1" applyBorder="1" applyAlignment="1" applyProtection="1">
      <alignment vertical="center"/>
      <protection hidden="1"/>
    </xf>
    <xf numFmtId="168" fontId="19" fillId="4" borderId="39" xfId="1" applyNumberFormat="1" applyFont="1" applyFill="1" applyBorder="1" applyAlignment="1" applyProtection="1">
      <alignment vertical="center"/>
      <protection hidden="1"/>
    </xf>
    <xf numFmtId="168" fontId="19" fillId="4" borderId="58" xfId="1" applyNumberFormat="1" applyFont="1" applyFill="1" applyBorder="1" applyAlignment="1" applyProtection="1">
      <alignment vertical="center"/>
      <protection hidden="1"/>
    </xf>
    <xf numFmtId="168" fontId="19" fillId="0" borderId="6" xfId="1" applyNumberFormat="1" applyFont="1" applyFill="1" applyBorder="1" applyAlignment="1" applyProtection="1">
      <alignment vertical="center"/>
      <protection hidden="1"/>
    </xf>
    <xf numFmtId="168" fontId="19" fillId="0" borderId="7" xfId="1" applyNumberFormat="1" applyFont="1" applyFill="1" applyBorder="1" applyAlignment="1" applyProtection="1">
      <alignment vertical="center"/>
      <protection hidden="1"/>
    </xf>
    <xf numFmtId="168" fontId="19" fillId="3" borderId="9" xfId="1" applyNumberFormat="1" applyFont="1" applyFill="1" applyBorder="1" applyAlignment="1" applyProtection="1">
      <alignment vertical="center"/>
      <protection hidden="1"/>
    </xf>
    <xf numFmtId="168" fontId="19" fillId="8" borderId="9" xfId="1" applyNumberFormat="1" applyFont="1" applyFill="1" applyBorder="1" applyAlignment="1" applyProtection="1">
      <alignment horizontal="right" vertical="center"/>
      <protection hidden="1"/>
    </xf>
    <xf numFmtId="168" fontId="19" fillId="8" borderId="13" xfId="1" applyNumberFormat="1" applyFont="1" applyFill="1" applyBorder="1" applyAlignment="1" applyProtection="1">
      <alignment horizontal="right" vertical="center"/>
      <protection hidden="1"/>
    </xf>
    <xf numFmtId="168" fontId="19" fillId="0" borderId="13" xfId="1" applyNumberFormat="1" applyFont="1" applyFill="1" applyBorder="1" applyAlignment="1" applyProtection="1">
      <alignment horizontal="right" vertical="center"/>
      <protection locked="0"/>
    </xf>
    <xf numFmtId="168" fontId="19" fillId="4" borderId="39" xfId="1" applyNumberFormat="1" applyFont="1" applyFill="1" applyBorder="1" applyAlignment="1" applyProtection="1">
      <alignment horizontal="right" vertical="center"/>
      <protection hidden="1"/>
    </xf>
    <xf numFmtId="168" fontId="19" fillId="4" borderId="58" xfId="1" applyNumberFormat="1" applyFont="1" applyFill="1" applyBorder="1" applyAlignment="1" applyProtection="1">
      <alignment horizontal="right" vertical="center"/>
      <protection hidden="1"/>
    </xf>
    <xf numFmtId="168" fontId="19" fillId="0" borderId="22" xfId="1" applyNumberFormat="1" applyFont="1" applyFill="1" applyBorder="1" applyAlignment="1" applyProtection="1">
      <alignment horizontal="right" vertical="center"/>
      <protection hidden="1"/>
    </xf>
    <xf numFmtId="168" fontId="19" fillId="0" borderId="23" xfId="1" applyNumberFormat="1" applyFont="1" applyFill="1" applyBorder="1" applyAlignment="1" applyProtection="1">
      <alignment horizontal="right" vertical="center"/>
      <protection hidden="1"/>
    </xf>
    <xf numFmtId="168" fontId="19" fillId="0" borderId="9" xfId="1" applyNumberFormat="1" applyFont="1" applyFill="1" applyBorder="1" applyAlignment="1" applyProtection="1">
      <alignment horizontal="right" vertical="center"/>
      <protection hidden="1"/>
    </xf>
    <xf numFmtId="168" fontId="16" fillId="0" borderId="9" xfId="1" applyNumberFormat="1" applyFont="1" applyFill="1" applyBorder="1" applyAlignment="1" applyProtection="1">
      <alignment vertical="center"/>
    </xf>
    <xf numFmtId="168" fontId="16" fillId="0" borderId="10" xfId="1" applyNumberFormat="1" applyFont="1" applyFill="1" applyBorder="1" applyAlignment="1" applyProtection="1">
      <alignment vertical="center"/>
    </xf>
    <xf numFmtId="168" fontId="19" fillId="0" borderId="9" xfId="1" applyNumberFormat="1" applyFont="1" applyFill="1" applyBorder="1" applyAlignment="1" applyProtection="1">
      <alignment vertical="center"/>
      <protection locked="0" hidden="1"/>
    </xf>
    <xf numFmtId="168" fontId="19" fillId="0" borderId="13" xfId="1" applyNumberFormat="1" applyFont="1" applyFill="1" applyBorder="1" applyAlignment="1" applyProtection="1">
      <alignment vertical="center"/>
      <protection locked="0" hidden="1"/>
    </xf>
    <xf numFmtId="168" fontId="19" fillId="4" borderId="4" xfId="1" applyNumberFormat="1" applyFont="1" applyFill="1" applyBorder="1" applyAlignment="1" applyProtection="1">
      <alignment vertical="center"/>
      <protection hidden="1"/>
    </xf>
    <xf numFmtId="168" fontId="19" fillId="4" borderId="9" xfId="1" applyNumberFormat="1" applyFont="1" applyFill="1" applyBorder="1" applyAlignment="1" applyProtection="1">
      <alignment vertical="center"/>
      <protection hidden="1"/>
    </xf>
    <xf numFmtId="168" fontId="19" fillId="13" borderId="9" xfId="1" applyNumberFormat="1" applyFont="1" applyFill="1" applyBorder="1" applyAlignment="1" applyProtection="1">
      <alignment horizontal="right" vertical="center"/>
      <protection hidden="1"/>
    </xf>
    <xf numFmtId="168" fontId="19" fillId="0" borderId="10" xfId="1" applyNumberFormat="1" applyFont="1" applyFill="1" applyBorder="1" applyAlignment="1" applyProtection="1">
      <alignment horizontal="right" vertical="center"/>
      <protection hidden="1"/>
    </xf>
    <xf numFmtId="168" fontId="19" fillId="0" borderId="9" xfId="1" applyNumberFormat="1" applyFont="1" applyBorder="1" applyAlignment="1">
      <alignment vertical="center"/>
    </xf>
    <xf numFmtId="168" fontId="19" fillId="0" borderId="10" xfId="1" applyNumberFormat="1" applyFont="1" applyBorder="1" applyAlignment="1">
      <alignment vertical="center"/>
    </xf>
    <xf numFmtId="168" fontId="16" fillId="0" borderId="9" xfId="1" applyNumberFormat="1" applyFont="1" applyFill="1" applyBorder="1" applyAlignment="1">
      <alignment vertical="center"/>
    </xf>
    <xf numFmtId="168" fontId="16" fillId="0" borderId="10" xfId="1" applyNumberFormat="1" applyFont="1" applyFill="1" applyBorder="1" applyAlignment="1">
      <alignment vertical="center"/>
    </xf>
    <xf numFmtId="168" fontId="19" fillId="0" borderId="13" xfId="1" applyNumberFormat="1" applyFont="1" applyBorder="1" applyAlignment="1" applyProtection="1">
      <alignment vertical="center"/>
      <protection locked="0"/>
    </xf>
    <xf numFmtId="168" fontId="19" fillId="4" borderId="13" xfId="1" applyNumberFormat="1" applyFont="1" applyFill="1" applyBorder="1" applyAlignment="1">
      <alignment vertical="center"/>
    </xf>
    <xf numFmtId="168" fontId="19" fillId="4" borderId="31" xfId="1" applyNumberFormat="1" applyFont="1" applyFill="1" applyBorder="1" applyAlignment="1">
      <alignment vertical="center"/>
    </xf>
    <xf numFmtId="168" fontId="19" fillId="4" borderId="58" xfId="1" applyNumberFormat="1" applyFont="1" applyFill="1" applyBorder="1" applyAlignment="1">
      <alignment vertical="center"/>
    </xf>
    <xf numFmtId="168" fontId="19" fillId="0" borderId="6" xfId="1" applyNumberFormat="1" applyFont="1" applyFill="1" applyBorder="1" applyAlignment="1" applyProtection="1">
      <alignment horizontal="center" vertical="center"/>
    </xf>
    <xf numFmtId="168" fontId="19" fillId="0" borderId="6" xfId="1" applyNumberFormat="1" applyFont="1" applyBorder="1" applyAlignment="1">
      <alignment vertical="center"/>
    </xf>
    <xf numFmtId="168" fontId="19" fillId="0" borderId="7" xfId="1" applyNumberFormat="1" applyFont="1" applyBorder="1" applyAlignment="1">
      <alignment vertical="center"/>
    </xf>
    <xf numFmtId="168" fontId="19" fillId="0" borderId="9" xfId="1" applyNumberFormat="1" applyFont="1" applyFill="1" applyBorder="1" applyAlignment="1" applyProtection="1">
      <alignment horizontal="center" vertical="center"/>
    </xf>
    <xf numFmtId="0" fontId="10" fillId="0" borderId="50" xfId="0" applyFont="1" applyBorder="1" applyAlignment="1">
      <alignment vertical="center"/>
    </xf>
    <xf numFmtId="0" fontId="11" fillId="12" borderId="39" xfId="0" applyFont="1" applyFill="1" applyBorder="1" applyAlignment="1">
      <alignment horizontal="center" vertical="center"/>
    </xf>
    <xf numFmtId="0" fontId="45" fillId="0" borderId="24" xfId="0" applyFont="1" applyBorder="1" applyAlignment="1">
      <alignment horizontal="center" vertical="center"/>
    </xf>
    <xf numFmtId="0" fontId="16" fillId="0" borderId="10" xfId="10" applyFont="1" applyBorder="1" applyProtection="1">
      <protection locked="0"/>
    </xf>
    <xf numFmtId="0" fontId="16" fillId="7" borderId="10" xfId="10" applyFont="1" applyFill="1" applyBorder="1"/>
    <xf numFmtId="14" fontId="12" fillId="7" borderId="5" xfId="10" applyNumberFormat="1" applyFont="1" applyFill="1" applyBorder="1"/>
    <xf numFmtId="0" fontId="28" fillId="9" borderId="21" xfId="0" applyFont="1" applyFill="1" applyBorder="1" applyAlignment="1">
      <alignment horizontal="left" vertical="center"/>
    </xf>
    <xf numFmtId="0" fontId="19" fillId="0" borderId="36" xfId="0" applyFont="1" applyBorder="1" applyAlignment="1">
      <alignment horizontal="center" vertical="center"/>
    </xf>
    <xf numFmtId="168" fontId="8" fillId="0" borderId="13" xfId="1" applyNumberFormat="1" applyFont="1" applyBorder="1" applyProtection="1">
      <protection locked="0"/>
    </xf>
    <xf numFmtId="168" fontId="8" fillId="0" borderId="31" xfId="1" applyNumberFormat="1" applyFont="1" applyBorder="1" applyProtection="1">
      <protection locked="0"/>
    </xf>
    <xf numFmtId="0" fontId="28" fillId="0" borderId="21" xfId="0" applyFont="1" applyBorder="1" applyAlignment="1">
      <alignment horizontal="left" vertical="center" wrapText="1"/>
    </xf>
    <xf numFmtId="0" fontId="39" fillId="15" borderId="51" xfId="0" applyFont="1" applyFill="1" applyBorder="1" applyAlignment="1" applyProtection="1">
      <alignment horizontal="justify" vertical="center"/>
      <protection hidden="1"/>
    </xf>
    <xf numFmtId="0" fontId="62" fillId="22" borderId="54" xfId="0" applyFont="1" applyFill="1" applyBorder="1" applyAlignment="1" applyProtection="1">
      <alignment horizontal="justify" vertical="center"/>
      <protection hidden="1"/>
    </xf>
    <xf numFmtId="0" fontId="62" fillId="23" borderId="54" xfId="0" applyFont="1" applyFill="1" applyBorder="1" applyAlignment="1" applyProtection="1">
      <alignment horizontal="justify" vertical="center"/>
      <protection hidden="1"/>
    </xf>
    <xf numFmtId="0" fontId="62" fillId="24" borderId="54" xfId="0" applyFont="1" applyFill="1" applyBorder="1" applyAlignment="1" applyProtection="1">
      <alignment horizontal="justify" vertical="center"/>
      <protection hidden="1"/>
    </xf>
    <xf numFmtId="0" fontId="62" fillId="12" borderId="54" xfId="0" applyFont="1" applyFill="1" applyBorder="1" applyAlignment="1" applyProtection="1">
      <alignment horizontal="justify" vertical="center"/>
      <protection hidden="1"/>
    </xf>
    <xf numFmtId="0" fontId="39" fillId="4" borderId="54" xfId="0" applyFont="1" applyFill="1" applyBorder="1" applyAlignment="1" applyProtection="1">
      <alignment horizontal="justify" vertical="center"/>
      <protection hidden="1"/>
    </xf>
    <xf numFmtId="0" fontId="62" fillId="8" borderId="54" xfId="0" applyFont="1" applyFill="1" applyBorder="1" applyAlignment="1" applyProtection="1">
      <alignment horizontal="justify" vertical="center"/>
      <protection hidden="1"/>
    </xf>
    <xf numFmtId="0" fontId="63" fillId="25" borderId="51" xfId="0" applyFont="1" applyFill="1" applyBorder="1" applyAlignment="1" applyProtection="1">
      <alignment horizontal="center" vertical="center"/>
      <protection hidden="1"/>
    </xf>
    <xf numFmtId="0" fontId="63" fillId="25" borderId="42" xfId="0" applyFont="1" applyFill="1" applyBorder="1" applyAlignment="1" applyProtection="1">
      <alignment horizontal="center" vertical="center"/>
      <protection hidden="1"/>
    </xf>
    <xf numFmtId="0" fontId="19" fillId="0" borderId="0" xfId="0" applyFont="1" applyAlignment="1" applyProtection="1">
      <alignment vertical="center"/>
      <protection locked="0"/>
    </xf>
    <xf numFmtId="168" fontId="1" fillId="0" borderId="63" xfId="1" applyNumberFormat="1" applyFont="1" applyBorder="1" applyAlignment="1" applyProtection="1">
      <alignment horizontal="center" vertical="center" wrapText="1"/>
    </xf>
    <xf numFmtId="168" fontId="1" fillId="0" borderId="60" xfId="1" applyNumberFormat="1" applyFont="1" applyBorder="1" applyAlignment="1" applyProtection="1">
      <alignment horizontal="center" vertical="center" wrapText="1"/>
    </xf>
    <xf numFmtId="168" fontId="1" fillId="0" borderId="9" xfId="1" applyNumberFormat="1" applyFont="1" applyFill="1" applyBorder="1" applyAlignment="1" applyProtection="1">
      <alignment horizontal="center" vertical="center" wrapText="1"/>
    </xf>
    <xf numFmtId="168" fontId="0" fillId="0" borderId="9" xfId="1" applyNumberFormat="1" applyFont="1" applyBorder="1" applyProtection="1"/>
    <xf numFmtId="168" fontId="1" fillId="0" borderId="8" xfId="1" applyNumberFormat="1" applyFont="1" applyBorder="1" applyAlignment="1" applyProtection="1">
      <alignment horizontal="center" vertical="center" wrapText="1"/>
    </xf>
    <xf numFmtId="168" fontId="1" fillId="0" borderId="8" xfId="1" applyNumberFormat="1" applyFont="1" applyFill="1" applyBorder="1" applyAlignment="1" applyProtection="1">
      <alignment horizontal="center" vertical="center" wrapText="1"/>
    </xf>
    <xf numFmtId="0" fontId="16" fillId="7" borderId="23" xfId="10" applyFont="1" applyFill="1" applyBorder="1" applyAlignment="1" applyProtection="1">
      <alignment vertical="center"/>
      <protection hidden="1"/>
    </xf>
    <xf numFmtId="0" fontId="16" fillId="7" borderId="7" xfId="10" applyFont="1" applyFill="1" applyBorder="1" applyAlignment="1" applyProtection="1">
      <alignment vertical="center"/>
      <protection hidden="1"/>
    </xf>
    <xf numFmtId="14" fontId="12" fillId="7" borderId="35" xfId="10" applyNumberFormat="1" applyFont="1" applyFill="1" applyBorder="1" applyAlignment="1" applyProtection="1">
      <alignment vertical="center"/>
      <protection hidden="1"/>
    </xf>
    <xf numFmtId="168" fontId="19" fillId="2" borderId="56" xfId="1" applyNumberFormat="1" applyFont="1" applyFill="1" applyBorder="1" applyAlignment="1" applyProtection="1">
      <alignment horizontal="right" vertical="center"/>
      <protection hidden="1"/>
    </xf>
    <xf numFmtId="168" fontId="19" fillId="2" borderId="41" xfId="1" applyNumberFormat="1" applyFont="1" applyFill="1" applyBorder="1" applyAlignment="1" applyProtection="1">
      <alignment horizontal="right" vertical="center"/>
      <protection hidden="1"/>
    </xf>
    <xf numFmtId="168" fontId="19" fillId="2" borderId="57" xfId="1" applyNumberFormat="1" applyFont="1" applyFill="1" applyBorder="1" applyAlignment="1" applyProtection="1">
      <alignment horizontal="right" vertical="center"/>
      <protection hidden="1"/>
    </xf>
    <xf numFmtId="0" fontId="16" fillId="7" borderId="23" xfId="10" applyFont="1" applyFill="1" applyBorder="1" applyProtection="1">
      <protection hidden="1"/>
    </xf>
    <xf numFmtId="0" fontId="16" fillId="7" borderId="7" xfId="10" applyFont="1" applyFill="1" applyBorder="1" applyProtection="1">
      <protection hidden="1"/>
    </xf>
    <xf numFmtId="14" fontId="12" fillId="7" borderId="35" xfId="10" applyNumberFormat="1" applyFont="1" applyFill="1" applyBorder="1" applyProtection="1">
      <protection hidden="1"/>
    </xf>
    <xf numFmtId="0" fontId="17" fillId="8" borderId="23" xfId="0" applyFont="1" applyFill="1" applyBorder="1" applyAlignment="1" applyProtection="1">
      <alignment vertical="center"/>
      <protection hidden="1"/>
    </xf>
    <xf numFmtId="0" fontId="17" fillId="8" borderId="5" xfId="0" applyFont="1" applyFill="1" applyBorder="1" applyAlignment="1" applyProtection="1">
      <alignment vertical="center"/>
      <protection hidden="1"/>
    </xf>
    <xf numFmtId="168" fontId="19" fillId="8" borderId="43" xfId="1" applyNumberFormat="1" applyFont="1" applyFill="1" applyBorder="1" applyAlignment="1" applyProtection="1">
      <alignment vertical="center"/>
      <protection hidden="1"/>
    </xf>
    <xf numFmtId="168" fontId="19" fillId="8" borderId="53" xfId="1" applyNumberFormat="1" applyFont="1" applyFill="1" applyBorder="1" applyAlignment="1" applyProtection="1">
      <alignment vertical="center"/>
      <protection hidden="1"/>
    </xf>
    <xf numFmtId="168" fontId="17" fillId="8" borderId="43" xfId="1" applyNumberFormat="1" applyFont="1" applyFill="1" applyBorder="1" applyAlignment="1" applyProtection="1">
      <alignment vertical="center"/>
      <protection hidden="1"/>
    </xf>
    <xf numFmtId="168" fontId="17" fillId="8" borderId="53" xfId="1" applyNumberFormat="1" applyFont="1" applyFill="1" applyBorder="1" applyAlignment="1" applyProtection="1">
      <alignment vertical="center"/>
      <protection hidden="1"/>
    </xf>
    <xf numFmtId="168" fontId="1" fillId="0" borderId="21" xfId="1" applyNumberFormat="1" applyFont="1" applyBorder="1" applyAlignment="1" applyProtection="1">
      <alignment horizontal="center" vertical="center" wrapText="1"/>
    </xf>
    <xf numFmtId="168" fontId="1" fillId="0" borderId="60" xfId="1" applyNumberFormat="1" applyFont="1" applyFill="1" applyBorder="1" applyAlignment="1" applyProtection="1">
      <alignment horizontal="center" vertical="center" wrapText="1"/>
    </xf>
    <xf numFmtId="168" fontId="1" fillId="0" borderId="34" xfId="1" applyNumberFormat="1" applyFont="1" applyFill="1" applyBorder="1" applyAlignment="1" applyProtection="1">
      <alignment horizontal="center" vertical="center" wrapText="1"/>
    </xf>
    <xf numFmtId="168" fontId="0" fillId="0" borderId="34" xfId="1" applyNumberFormat="1" applyFont="1" applyBorder="1" applyProtection="1"/>
    <xf numFmtId="0" fontId="10" fillId="0" borderId="54" xfId="0" applyFont="1" applyBorder="1" applyAlignment="1">
      <alignment vertical="center"/>
    </xf>
    <xf numFmtId="0" fontId="19" fillId="8" borderId="25" xfId="1" applyNumberFormat="1" applyFont="1" applyFill="1" applyBorder="1" applyAlignment="1" applyProtection="1">
      <alignment vertical="center"/>
      <protection hidden="1"/>
    </xf>
    <xf numFmtId="0" fontId="17" fillId="8" borderId="54" xfId="1" applyNumberFormat="1" applyFont="1" applyFill="1" applyBorder="1" applyAlignment="1" applyProtection="1">
      <alignment vertical="center"/>
      <protection hidden="1"/>
    </xf>
    <xf numFmtId="168" fontId="1" fillId="0" borderId="10" xfId="1" applyNumberFormat="1" applyFont="1" applyFill="1" applyBorder="1" applyAlignment="1" applyProtection="1">
      <alignment horizontal="center" vertical="center" wrapText="1"/>
    </xf>
    <xf numFmtId="168" fontId="0" fillId="0" borderId="10" xfId="1" applyNumberFormat="1" applyFont="1" applyBorder="1" applyProtection="1"/>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12" fillId="0" borderId="18" xfId="2" applyNumberFormat="1" applyFont="1" applyFill="1" applyBorder="1" applyAlignment="1" applyProtection="1">
      <alignment horizontal="center" vertical="center"/>
    </xf>
    <xf numFmtId="0" fontId="12" fillId="0" borderId="19" xfId="2" applyNumberFormat="1" applyFont="1" applyFill="1" applyBorder="1" applyAlignment="1" applyProtection="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2" fillId="0" borderId="18" xfId="2" applyNumberFormat="1" applyFont="1" applyFill="1" applyBorder="1" applyAlignment="1">
      <alignment horizontal="center" vertical="center"/>
    </xf>
    <xf numFmtId="0" fontId="12" fillId="0" borderId="19" xfId="2" applyNumberFormat="1" applyFont="1" applyFill="1" applyBorder="1" applyAlignment="1">
      <alignment horizontal="center" vertical="center"/>
    </xf>
    <xf numFmtId="0" fontId="12" fillId="0" borderId="20" xfId="2" applyNumberFormat="1" applyFont="1" applyFill="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33" fillId="0" borderId="18" xfId="2" applyNumberFormat="1" applyFont="1" applyFill="1" applyBorder="1" applyAlignment="1">
      <alignment horizontal="center" vertical="center"/>
    </xf>
    <xf numFmtId="0" fontId="33" fillId="0" borderId="19" xfId="2" applyNumberFormat="1" applyFont="1" applyFill="1" applyBorder="1" applyAlignment="1">
      <alignment horizontal="center" vertical="center"/>
    </xf>
    <xf numFmtId="0" fontId="33" fillId="0" borderId="20" xfId="2" applyNumberFormat="1" applyFont="1" applyFill="1" applyBorder="1" applyAlignment="1">
      <alignment horizontal="center" vertical="center"/>
    </xf>
    <xf numFmtId="0" fontId="21" fillId="0" borderId="19" xfId="0" applyFont="1" applyBorder="1" applyAlignment="1">
      <alignment horizontal="center"/>
    </xf>
    <xf numFmtId="0" fontId="13" fillId="0" borderId="0" xfId="0" applyFont="1" applyAlignment="1">
      <alignment horizontal="center"/>
    </xf>
    <xf numFmtId="0" fontId="12" fillId="0" borderId="0" xfId="0" applyFont="1" applyAlignment="1">
      <alignment horizontal="center"/>
    </xf>
    <xf numFmtId="0" fontId="13" fillId="16" borderId="0" xfId="0" applyFont="1" applyFill="1" applyAlignment="1">
      <alignment horizontal="center"/>
    </xf>
    <xf numFmtId="0" fontId="13" fillId="17" borderId="0" xfId="0" applyFont="1" applyFill="1" applyAlignment="1">
      <alignment horizontal="center"/>
    </xf>
    <xf numFmtId="0" fontId="19" fillId="9" borderId="2" xfId="0" applyFont="1" applyFill="1" applyBorder="1" applyAlignment="1">
      <alignment horizontal="center" vertical="center"/>
    </xf>
    <xf numFmtId="0" fontId="19" fillId="9" borderId="0" xfId="0" applyFont="1" applyFill="1" applyAlignment="1">
      <alignment horizontal="center" vertical="center"/>
    </xf>
    <xf numFmtId="0" fontId="19" fillId="0" borderId="38" xfId="0" applyFont="1" applyBorder="1" applyAlignment="1">
      <alignment horizontal="center" vertical="center"/>
    </xf>
    <xf numFmtId="0" fontId="12" fillId="0" borderId="50" xfId="0" applyFont="1" applyBorder="1" applyAlignment="1">
      <alignment horizontal="left" vertical="center" wrapText="1"/>
    </xf>
    <xf numFmtId="0" fontId="12" fillId="0" borderId="8" xfId="0" applyFont="1" applyBorder="1" applyAlignment="1">
      <alignment horizontal="left" vertical="center" wrapText="1"/>
    </xf>
    <xf numFmtId="0" fontId="11" fillId="14" borderId="24"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10" borderId="18" xfId="0" applyFont="1" applyFill="1" applyBorder="1" applyAlignment="1">
      <alignment horizontal="center" vertical="center"/>
    </xf>
    <xf numFmtId="0" fontId="11" fillId="10" borderId="19" xfId="0" applyFont="1" applyFill="1" applyBorder="1" applyAlignment="1">
      <alignment horizontal="center" vertical="center"/>
    </xf>
    <xf numFmtId="0" fontId="11" fillId="10" borderId="20"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30" xfId="0" applyFont="1" applyFill="1" applyBorder="1" applyAlignment="1">
      <alignment horizontal="center" vertical="center"/>
    </xf>
    <xf numFmtId="0" fontId="11" fillId="12" borderId="32" xfId="0" applyFont="1" applyFill="1" applyBorder="1" applyAlignment="1">
      <alignment horizontal="center" vertical="center"/>
    </xf>
    <xf numFmtId="0" fontId="23" fillId="15" borderId="21"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3"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50" fillId="15" borderId="18" xfId="0" applyFont="1" applyFill="1" applyBorder="1" applyAlignment="1">
      <alignment horizontal="center" vertical="center" wrapText="1"/>
    </xf>
    <xf numFmtId="0" fontId="50" fillId="15" borderId="19" xfId="0" applyFont="1" applyFill="1" applyBorder="1" applyAlignment="1">
      <alignment horizontal="center" vertical="center" wrapText="1"/>
    </xf>
    <xf numFmtId="0" fontId="50" fillId="15" borderId="20" xfId="0" applyFont="1" applyFill="1" applyBorder="1" applyAlignment="1">
      <alignment horizontal="center" vertical="center" wrapText="1"/>
    </xf>
    <xf numFmtId="0" fontId="50" fillId="15" borderId="16"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50" fillId="15" borderId="35" xfId="0" applyFont="1" applyFill="1" applyBorder="1" applyAlignment="1">
      <alignment horizontal="center"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50" fillId="15" borderId="24" xfId="0" applyFont="1" applyFill="1" applyBorder="1" applyAlignment="1">
      <alignment horizontal="center" vertical="center" wrapText="1"/>
    </xf>
    <xf numFmtId="0" fontId="50" fillId="15" borderId="25" xfId="0" applyFont="1" applyFill="1" applyBorder="1" applyAlignment="1">
      <alignment horizontal="center" vertical="center" wrapText="1"/>
    </xf>
    <xf numFmtId="0" fontId="50" fillId="15" borderId="48"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35" xfId="0" applyFont="1" applyBorder="1" applyAlignment="1">
      <alignment horizontal="center" vertical="center"/>
    </xf>
    <xf numFmtId="168" fontId="28" fillId="0" borderId="42" xfId="1" applyNumberFormat="1" applyFont="1" applyBorder="1" applyAlignment="1">
      <alignment horizontal="center" vertical="center" wrapText="1"/>
    </xf>
    <xf numFmtId="168" fontId="28" fillId="0" borderId="44" xfId="1" applyNumberFormat="1" applyFont="1" applyBorder="1" applyAlignment="1">
      <alignment horizontal="center" vertical="center" wrapText="1"/>
    </xf>
    <xf numFmtId="0" fontId="28" fillId="0" borderId="2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6" xfId="0" applyFont="1" applyBorder="1" applyAlignment="1">
      <alignment horizontal="center" vertical="center"/>
    </xf>
    <xf numFmtId="0" fontId="28" fillId="0" borderId="43" xfId="0" applyFont="1" applyBorder="1" applyAlignment="1">
      <alignment horizontal="center" vertical="center"/>
    </xf>
    <xf numFmtId="0" fontId="28" fillId="0" borderId="29" xfId="0" applyFont="1" applyBorder="1" applyAlignment="1">
      <alignment horizontal="center" vertical="center"/>
    </xf>
    <xf numFmtId="0" fontId="13" fillId="0" borderId="3" xfId="0" applyFont="1" applyBorder="1" applyAlignment="1">
      <alignment horizontal="center" vertical="center"/>
    </xf>
    <xf numFmtId="168" fontId="19" fillId="0" borderId="34" xfId="1" applyNumberFormat="1" applyFont="1" applyFill="1" applyBorder="1" applyAlignment="1" applyProtection="1">
      <alignment horizontal="center" vertical="center"/>
      <protection hidden="1"/>
    </xf>
    <xf numFmtId="168" fontId="19" fillId="0" borderId="37" xfId="1" applyNumberFormat="1" applyFont="1" applyFill="1" applyBorder="1" applyAlignment="1" applyProtection="1">
      <alignment horizontal="center" vertical="center"/>
      <protection hidden="1"/>
    </xf>
    <xf numFmtId="0" fontId="0" fillId="7" borderId="40" xfId="0" applyFill="1" applyBorder="1" applyAlignment="1">
      <alignment horizontal="center" vertical="center"/>
    </xf>
    <xf numFmtId="0" fontId="64" fillId="7" borderId="40" xfId="0" applyFont="1" applyFill="1" applyBorder="1" applyAlignment="1">
      <alignment horizontal="center" vertical="center" wrapText="1"/>
    </xf>
    <xf numFmtId="9" fontId="10" fillId="7" borderId="39" xfId="0" applyNumberFormat="1" applyFont="1" applyFill="1" applyBorder="1" applyAlignment="1">
      <alignment horizontal="center" vertical="center"/>
    </xf>
    <xf numFmtId="1" fontId="0" fillId="0" borderId="39" xfId="0" applyNumberForma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9" fontId="0" fillId="7" borderId="58" xfId="3" applyFont="1" applyFill="1" applyBorder="1" applyAlignment="1" applyProtection="1">
      <alignment horizontal="center" vertical="center"/>
    </xf>
    <xf numFmtId="0" fontId="0" fillId="0" borderId="0" xfId="0" applyProtection="1"/>
    <xf numFmtId="0" fontId="12" fillId="3" borderId="17" xfId="0" applyFont="1" applyFill="1" applyBorder="1" applyAlignment="1" applyProtection="1">
      <alignment vertical="center"/>
    </xf>
    <xf numFmtId="0" fontId="16" fillId="7" borderId="26" xfId="16" applyFont="1" applyFill="1" applyBorder="1" applyAlignment="1" applyProtection="1">
      <alignment horizontal="left" vertical="center"/>
    </xf>
    <xf numFmtId="0" fontId="16" fillId="0" borderId="0" xfId="16" applyFont="1" applyProtection="1"/>
    <xf numFmtId="0" fontId="11" fillId="3" borderId="17" xfId="0" applyFont="1" applyFill="1" applyBorder="1" applyAlignment="1" applyProtection="1">
      <alignment horizontal="left" vertical="center"/>
    </xf>
    <xf numFmtId="0" fontId="11" fillId="3" borderId="45" xfId="0" applyFont="1" applyFill="1" applyBorder="1" applyAlignment="1" applyProtection="1">
      <alignment horizontal="left" vertical="center"/>
    </xf>
    <xf numFmtId="171" fontId="11" fillId="0" borderId="26" xfId="0" applyNumberFormat="1" applyFont="1" applyBorder="1" applyAlignment="1" applyProtection="1">
      <alignment horizontal="left" vertical="center"/>
    </xf>
    <xf numFmtId="0" fontId="12" fillId="3" borderId="11" xfId="0" applyFont="1" applyFill="1" applyBorder="1" applyAlignment="1" applyProtection="1">
      <alignment vertical="center"/>
    </xf>
    <xf numFmtId="0" fontId="16" fillId="7" borderId="27" xfId="16" applyFont="1" applyFill="1" applyBorder="1" applyAlignment="1" applyProtection="1">
      <alignment horizontal="left" vertical="center"/>
    </xf>
    <xf numFmtId="0" fontId="11" fillId="3" borderId="11" xfId="0" applyFont="1" applyFill="1" applyBorder="1" applyAlignment="1" applyProtection="1">
      <alignment horizontal="left" vertical="center"/>
    </xf>
    <xf numFmtId="0" fontId="11" fillId="3" borderId="37" xfId="0" applyFont="1" applyFill="1" applyBorder="1" applyAlignment="1" applyProtection="1">
      <alignment horizontal="left" vertical="center"/>
    </xf>
    <xf numFmtId="171" fontId="11" fillId="0" borderId="27" xfId="0" applyNumberFormat="1" applyFont="1" applyBorder="1" applyAlignment="1" applyProtection="1">
      <alignment horizontal="left" vertical="center"/>
    </xf>
    <xf numFmtId="0" fontId="11" fillId="3" borderId="14" xfId="0" applyFont="1" applyFill="1" applyBorder="1" applyAlignment="1" applyProtection="1">
      <alignment horizontal="left" vertical="center"/>
    </xf>
    <xf numFmtId="0" fontId="11" fillId="3" borderId="46" xfId="0" applyFont="1" applyFill="1" applyBorder="1" applyAlignment="1" applyProtection="1">
      <alignment horizontal="left" vertical="center"/>
    </xf>
    <xf numFmtId="171" fontId="11" fillId="0" borderId="28" xfId="0" applyNumberFormat="1" applyFont="1" applyBorder="1" applyAlignment="1" applyProtection="1">
      <alignment horizontal="left" vertical="center"/>
    </xf>
    <xf numFmtId="14" fontId="12" fillId="7" borderId="27" xfId="16" applyNumberFormat="1" applyFont="1" applyFill="1" applyBorder="1" applyAlignment="1" applyProtection="1">
      <alignment horizontal="left" vertical="center"/>
    </xf>
    <xf numFmtId="0" fontId="12" fillId="7" borderId="27" xfId="16" applyFont="1" applyFill="1" applyBorder="1" applyAlignment="1" applyProtection="1">
      <alignment horizontal="left" vertical="center"/>
    </xf>
    <xf numFmtId="0" fontId="12" fillId="3" borderId="14" xfId="0" applyFont="1" applyFill="1" applyBorder="1" applyAlignment="1" applyProtection="1">
      <alignment vertical="center"/>
    </xf>
    <xf numFmtId="1" fontId="16" fillId="0" borderId="28" xfId="16" applyNumberFormat="1" applyFont="1" applyBorder="1" applyAlignment="1" applyProtection="1">
      <alignment horizontal="left" vertical="center"/>
    </xf>
    <xf numFmtId="0" fontId="27" fillId="21" borderId="40" xfId="0" applyFont="1" applyFill="1" applyBorder="1" applyAlignment="1" applyProtection="1">
      <alignment horizontal="center" vertical="center" wrapText="1"/>
    </xf>
    <xf numFmtId="0" fontId="27" fillId="21" borderId="39" xfId="0" applyFont="1" applyFill="1" applyBorder="1" applyAlignment="1" applyProtection="1">
      <alignment horizontal="center" vertical="center" wrapText="1"/>
    </xf>
    <xf numFmtId="0" fontId="27" fillId="21" borderId="58" xfId="0" applyFont="1" applyFill="1" applyBorder="1" applyAlignment="1" applyProtection="1">
      <alignment horizontal="center" vertical="center" wrapText="1"/>
    </xf>
    <xf numFmtId="0" fontId="27" fillId="21" borderId="59" xfId="0" applyFont="1" applyFill="1" applyBorder="1" applyAlignment="1" applyProtection="1">
      <alignment horizontal="center" vertical="center" wrapText="1"/>
    </xf>
    <xf numFmtId="0" fontId="27" fillId="21" borderId="39" xfId="0" applyFont="1" applyFill="1" applyBorder="1" applyAlignment="1" applyProtection="1">
      <alignment horizontal="center" vertical="center" wrapText="1"/>
    </xf>
    <xf numFmtId="0" fontId="27" fillId="21" borderId="58" xfId="0" applyFont="1" applyFill="1" applyBorder="1" applyAlignment="1" applyProtection="1">
      <alignment horizontal="center" vertical="center" wrapText="1"/>
    </xf>
    <xf numFmtId="0" fontId="27" fillId="21" borderId="21" xfId="0" applyFont="1" applyFill="1" applyBorder="1" applyAlignment="1" applyProtection="1">
      <alignment horizontal="center" vertical="center" wrapText="1"/>
    </xf>
    <xf numFmtId="0" fontId="27" fillId="21" borderId="23" xfId="0" applyFont="1" applyFill="1" applyBorder="1" applyAlignment="1" applyProtection="1">
      <alignment horizontal="center" vertical="center" wrapText="1"/>
    </xf>
    <xf numFmtId="0" fontId="27" fillId="21" borderId="64" xfId="0" applyFont="1" applyFill="1" applyBorder="1" applyAlignment="1" applyProtection="1">
      <alignment horizontal="center" vertical="center" wrapText="1"/>
    </xf>
    <xf numFmtId="168" fontId="1" fillId="2" borderId="6" xfId="1" applyNumberFormat="1" applyFont="1" applyFill="1" applyBorder="1" applyAlignment="1" applyProtection="1">
      <alignment horizontal="center" vertical="center" wrapText="1"/>
    </xf>
    <xf numFmtId="168" fontId="1" fillId="2" borderId="65" xfId="1" applyNumberFormat="1" applyFont="1" applyFill="1" applyBorder="1" applyAlignment="1" applyProtection="1">
      <alignment horizontal="center" vertical="center" wrapText="1"/>
    </xf>
    <xf numFmtId="168" fontId="27" fillId="21" borderId="26" xfId="0" applyNumberFormat="1" applyFont="1" applyFill="1" applyBorder="1" applyAlignment="1" applyProtection="1">
      <alignment horizontal="center" vertical="center" wrapText="1"/>
    </xf>
    <xf numFmtId="0" fontId="27" fillId="21" borderId="8" xfId="0" applyFont="1" applyFill="1" applyBorder="1" applyAlignment="1" applyProtection="1">
      <alignment horizontal="center" vertical="center" wrapText="1"/>
    </xf>
    <xf numFmtId="0" fontId="27" fillId="21" borderId="10" xfId="0" applyFont="1" applyFill="1" applyBorder="1" applyAlignment="1" applyProtection="1">
      <alignment horizontal="center" vertical="center" wrapText="1"/>
    </xf>
    <xf numFmtId="0" fontId="27" fillId="21" borderId="37" xfId="0" applyFont="1" applyFill="1" applyBorder="1" applyAlignment="1" applyProtection="1">
      <alignment horizontal="center" vertical="center" wrapText="1"/>
    </xf>
    <xf numFmtId="168" fontId="1" fillId="2" borderId="9" xfId="1" applyNumberFormat="1" applyFont="1" applyFill="1" applyBorder="1" applyAlignment="1" applyProtection="1">
      <alignment horizontal="center" vertical="center" wrapText="1"/>
    </xf>
    <xf numFmtId="168" fontId="1" fillId="2" borderId="34" xfId="1" applyNumberFormat="1" applyFont="1" applyFill="1" applyBorder="1" applyAlignment="1" applyProtection="1">
      <alignment horizontal="center" vertical="center" wrapText="1"/>
    </xf>
    <xf numFmtId="168" fontId="27" fillId="21" borderId="29" xfId="0" applyNumberFormat="1" applyFont="1" applyFill="1" applyBorder="1" applyAlignment="1" applyProtection="1">
      <alignment horizontal="center" vertical="center" wrapText="1"/>
    </xf>
    <xf numFmtId="0" fontId="27" fillId="21" borderId="10" xfId="0" applyFont="1" applyFill="1" applyBorder="1" applyAlignment="1" applyProtection="1">
      <alignment horizontal="center" vertical="center" wrapText="1"/>
    </xf>
    <xf numFmtId="168" fontId="1" fillId="2" borderId="60" xfId="1" applyNumberFormat="1" applyFont="1" applyFill="1" applyBorder="1" applyAlignment="1" applyProtection="1">
      <alignment horizontal="center" vertical="center" wrapText="1"/>
    </xf>
    <xf numFmtId="0" fontId="11" fillId="21" borderId="8" xfId="0" applyFont="1" applyFill="1" applyBorder="1" applyAlignment="1" applyProtection="1">
      <alignment horizontal="center" vertical="center" wrapText="1"/>
    </xf>
    <xf numFmtId="0" fontId="11" fillId="21" borderId="10" xfId="0" applyFont="1" applyFill="1" applyBorder="1" applyAlignment="1" applyProtection="1">
      <alignment horizontal="center" vertical="center" wrapText="1"/>
    </xf>
    <xf numFmtId="0" fontId="11" fillId="21" borderId="37" xfId="0" applyFont="1" applyFill="1" applyBorder="1" applyAlignment="1" applyProtection="1">
      <alignment horizontal="center" vertical="center" wrapText="1"/>
    </xf>
    <xf numFmtId="0" fontId="27" fillId="21" borderId="1" xfId="0" applyFont="1" applyFill="1" applyBorder="1" applyAlignment="1" applyProtection="1">
      <alignment horizontal="center" vertical="center" wrapText="1"/>
    </xf>
    <xf numFmtId="0" fontId="27" fillId="21" borderId="5" xfId="0" applyFont="1" applyFill="1" applyBorder="1" applyAlignment="1" applyProtection="1">
      <alignment horizontal="center" vertical="center" wrapText="1"/>
    </xf>
    <xf numFmtId="0" fontId="27" fillId="21" borderId="46" xfId="0" applyFont="1" applyFill="1" applyBorder="1" applyAlignment="1" applyProtection="1">
      <alignment horizontal="center" vertical="center" wrapText="1"/>
    </xf>
    <xf numFmtId="168" fontId="1" fillId="2" borderId="62" xfId="1" applyNumberFormat="1" applyFont="1" applyFill="1" applyBorder="1" applyAlignment="1" applyProtection="1">
      <alignment horizontal="center" vertical="center" wrapText="1"/>
    </xf>
    <xf numFmtId="168" fontId="27" fillId="21" borderId="51" xfId="0" applyNumberFormat="1" applyFont="1" applyFill="1" applyBorder="1" applyAlignment="1" applyProtection="1">
      <alignment horizontal="center" vertical="center" wrapText="1"/>
    </xf>
    <xf numFmtId="0" fontId="48" fillId="0" borderId="0" xfId="0" applyFont="1" applyProtection="1"/>
    <xf numFmtId="0" fontId="27" fillId="21" borderId="50" xfId="0" applyFont="1" applyFill="1" applyBorder="1" applyAlignment="1" applyProtection="1">
      <alignment horizontal="center" vertical="center" wrapText="1"/>
    </xf>
    <xf numFmtId="0" fontId="27" fillId="21" borderId="65" xfId="0" applyFont="1" applyFill="1" applyBorder="1" applyAlignment="1" applyProtection="1">
      <alignment horizontal="center" vertical="center" wrapText="1"/>
    </xf>
    <xf numFmtId="0" fontId="27" fillId="21" borderId="29" xfId="0" applyFont="1" applyFill="1" applyBorder="1" applyAlignment="1" applyProtection="1">
      <alignment horizontal="center" vertical="center" wrapText="1"/>
    </xf>
    <xf numFmtId="0" fontId="27" fillId="21" borderId="34" xfId="0" applyFont="1" applyFill="1" applyBorder="1" applyAlignment="1" applyProtection="1">
      <alignment horizontal="center" vertical="center" wrapText="1"/>
    </xf>
    <xf numFmtId="0" fontId="27" fillId="21" borderId="27" xfId="0" applyFont="1" applyFill="1" applyBorder="1" applyAlignment="1" applyProtection="1">
      <alignment horizontal="center" vertical="center" wrapText="1"/>
    </xf>
    <xf numFmtId="0" fontId="27" fillId="21" borderId="34" xfId="0" applyFont="1" applyFill="1" applyBorder="1" applyAlignment="1" applyProtection="1">
      <alignment horizontal="center" vertical="center" wrapText="1"/>
    </xf>
    <xf numFmtId="0" fontId="11" fillId="21" borderId="34" xfId="0" applyFont="1" applyFill="1" applyBorder="1" applyAlignment="1" applyProtection="1">
      <alignment horizontal="center" vertical="center" wrapText="1"/>
    </xf>
    <xf numFmtId="0" fontId="11" fillId="21" borderId="27" xfId="0" applyFont="1" applyFill="1" applyBorder="1" applyAlignment="1" applyProtection="1">
      <alignment horizontal="center" vertical="center" wrapText="1"/>
    </xf>
    <xf numFmtId="0" fontId="27" fillId="21" borderId="61" xfId="0" applyFont="1" applyFill="1" applyBorder="1" applyAlignment="1" applyProtection="1">
      <alignment horizontal="center" vertical="center" wrapText="1"/>
    </xf>
    <xf numFmtId="0" fontId="27" fillId="21" borderId="28" xfId="0" applyFont="1" applyFill="1" applyBorder="1" applyAlignment="1" applyProtection="1">
      <alignment horizontal="center" vertical="center" wrapText="1"/>
    </xf>
    <xf numFmtId="0" fontId="11" fillId="0" borderId="0" xfId="0" applyFont="1" applyProtection="1"/>
    <xf numFmtId="0" fontId="27" fillId="21" borderId="66" xfId="0" applyFont="1" applyFill="1" applyBorder="1" applyAlignment="1" applyProtection="1">
      <alignment horizontal="center" vertical="center" wrapText="1"/>
    </xf>
    <xf numFmtId="0" fontId="27" fillId="21" borderId="30" xfId="0" applyFont="1" applyFill="1" applyBorder="1" applyAlignment="1" applyProtection="1">
      <alignment horizontal="center" vertical="center" wrapText="1"/>
    </xf>
    <xf numFmtId="0" fontId="27" fillId="21" borderId="55" xfId="0" applyFont="1" applyFill="1" applyBorder="1" applyAlignment="1" applyProtection="1">
      <alignment horizontal="center" vertical="center" wrapText="1"/>
    </xf>
    <xf numFmtId="168" fontId="1" fillId="2" borderId="22" xfId="1" applyNumberFormat="1" applyFont="1" applyFill="1" applyBorder="1" applyAlignment="1" applyProtection="1">
      <alignment horizontal="center" vertical="center" wrapText="1"/>
    </xf>
    <xf numFmtId="168" fontId="1" fillId="2" borderId="23" xfId="1" applyNumberFormat="1" applyFont="1" applyFill="1" applyBorder="1" applyAlignment="1" applyProtection="1">
      <alignment horizontal="center" vertical="center" wrapText="1"/>
    </xf>
    <xf numFmtId="168" fontId="27" fillId="21" borderId="45" xfId="0" applyNumberFormat="1" applyFont="1" applyFill="1" applyBorder="1" applyAlignment="1" applyProtection="1">
      <alignment horizontal="center" vertical="center" wrapText="1"/>
    </xf>
    <xf numFmtId="0" fontId="27" fillId="21" borderId="11" xfId="0" applyFont="1" applyFill="1" applyBorder="1" applyAlignment="1" applyProtection="1">
      <alignment horizontal="center" vertical="center" wrapText="1"/>
    </xf>
    <xf numFmtId="168" fontId="1" fillId="2" borderId="10" xfId="1" applyNumberFormat="1" applyFont="1" applyFill="1" applyBorder="1" applyAlignment="1" applyProtection="1">
      <alignment horizontal="center" vertical="center" wrapText="1"/>
    </xf>
    <xf numFmtId="168" fontId="27" fillId="21" borderId="64" xfId="0" applyNumberFormat="1" applyFont="1" applyFill="1" applyBorder="1" applyAlignment="1" applyProtection="1">
      <alignment horizontal="center" vertical="center" wrapText="1"/>
    </xf>
    <xf numFmtId="168" fontId="1" fillId="2" borderId="8" xfId="1" applyNumberFormat="1" applyFont="1" applyFill="1" applyBorder="1" applyAlignment="1" applyProtection="1">
      <alignment horizontal="center" vertical="center" wrapText="1"/>
    </xf>
    <xf numFmtId="0" fontId="11" fillId="21" borderId="11" xfId="0" applyFont="1" applyFill="1" applyBorder="1" applyAlignment="1" applyProtection="1">
      <alignment horizontal="center" vertical="center" wrapText="1"/>
    </xf>
    <xf numFmtId="0" fontId="27" fillId="21" borderId="14" xfId="0" applyFont="1" applyFill="1" applyBorder="1" applyAlignment="1" applyProtection="1">
      <alignment horizontal="center" vertical="center" wrapText="1"/>
    </xf>
    <xf numFmtId="168" fontId="1" fillId="2" borderId="1" xfId="1" applyNumberFormat="1" applyFont="1" applyFill="1" applyBorder="1" applyAlignment="1" applyProtection="1">
      <alignment horizontal="center" vertical="center" wrapText="1"/>
    </xf>
    <xf numFmtId="168" fontId="1" fillId="2" borderId="4" xfId="1" applyNumberFormat="1" applyFont="1" applyFill="1" applyBorder="1" applyAlignment="1" applyProtection="1">
      <alignment horizontal="center" vertical="center" wrapText="1"/>
    </xf>
    <xf numFmtId="168" fontId="1" fillId="2" borderId="5" xfId="1" applyNumberFormat="1" applyFont="1" applyFill="1" applyBorder="1" applyAlignment="1" applyProtection="1">
      <alignment horizontal="center" vertical="center" wrapText="1"/>
    </xf>
    <xf numFmtId="168" fontId="27" fillId="21" borderId="35" xfId="0" applyNumberFormat="1" applyFont="1" applyFill="1" applyBorder="1" applyAlignment="1" applyProtection="1">
      <alignment horizontal="center" vertical="center" wrapText="1"/>
    </xf>
    <xf numFmtId="0" fontId="27" fillId="21" borderId="15" xfId="0" applyFont="1" applyFill="1" applyBorder="1" applyAlignment="1" applyProtection="1">
      <alignment horizontal="center" vertical="center" wrapText="1"/>
    </xf>
    <xf numFmtId="172" fontId="11" fillId="0" borderId="26" xfId="0" applyNumberFormat="1" applyFont="1" applyBorder="1" applyAlignment="1" applyProtection="1">
      <alignment horizontal="left" vertical="center"/>
    </xf>
    <xf numFmtId="0" fontId="0" fillId="0" borderId="0" xfId="0" applyAlignment="1" applyProtection="1">
      <alignment horizontal="center" vertical="center"/>
    </xf>
    <xf numFmtId="0" fontId="12" fillId="0" borderId="0" xfId="16" applyFont="1" applyProtection="1"/>
    <xf numFmtId="0" fontId="10" fillId="0" borderId="0" xfId="0" applyFont="1" applyProtection="1"/>
    <xf numFmtId="0" fontId="27" fillId="21" borderId="24" xfId="0" applyFont="1" applyFill="1" applyBorder="1" applyAlignment="1" applyProtection="1">
      <alignment horizontal="center" vertical="center" wrapText="1"/>
    </xf>
    <xf numFmtId="0" fontId="27" fillId="21" borderId="25" xfId="0" applyFont="1" applyFill="1" applyBorder="1" applyAlignment="1" applyProtection="1">
      <alignment horizontal="center" vertical="center" wrapText="1"/>
    </xf>
    <xf numFmtId="0" fontId="27" fillId="21" borderId="48" xfId="0" applyFont="1" applyFill="1" applyBorder="1" applyAlignment="1" applyProtection="1">
      <alignment horizontal="center" vertical="center" wrapText="1"/>
    </xf>
    <xf numFmtId="0" fontId="27" fillId="21" borderId="40" xfId="0" applyFont="1" applyFill="1" applyBorder="1" applyAlignment="1" applyProtection="1">
      <alignment horizontal="center" vertical="center" wrapText="1"/>
    </xf>
    <xf numFmtId="168" fontId="1" fillId="2" borderId="11" xfId="1" applyNumberFormat="1" applyFont="1" applyFill="1" applyBorder="1" applyAlignment="1" applyProtection="1">
      <alignment horizontal="center" vertical="center" wrapText="1"/>
    </xf>
    <xf numFmtId="168" fontId="1" fillId="2" borderId="14" xfId="1" applyNumberFormat="1" applyFont="1" applyFill="1" applyBorder="1" applyAlignment="1" applyProtection="1">
      <alignment horizontal="center" vertical="center" wrapText="1"/>
    </xf>
    <xf numFmtId="0" fontId="7" fillId="7" borderId="6" xfId="11" applyFont="1" applyFill="1" applyBorder="1" applyAlignment="1" applyProtection="1">
      <alignment horizontal="center" vertical="center"/>
    </xf>
    <xf numFmtId="168" fontId="8" fillId="7" borderId="9" xfId="1" applyNumberFormat="1" applyFont="1" applyFill="1" applyBorder="1" applyProtection="1"/>
    <xf numFmtId="168" fontId="8" fillId="7" borderId="10" xfId="1" applyNumberFormat="1" applyFont="1" applyFill="1" applyBorder="1" applyProtection="1"/>
  </cellXfs>
  <cellStyles count="29">
    <cellStyle name="Millares" xfId="1" builtinId="3"/>
    <cellStyle name="Millares 2" xfId="6" xr:uid="{00000000-0005-0000-0000-000001000000}"/>
    <cellStyle name="Millares 2 2" xfId="21" xr:uid="{F497E4CA-1FD6-443C-959E-685A595A21C6}"/>
    <cellStyle name="Millares 3" xfId="13" xr:uid="{00000000-0005-0000-0000-000002000000}"/>
    <cellStyle name="Millares 3 2" xfId="25" xr:uid="{0369BDAF-F8EB-4793-B09F-74AAAE358078}"/>
    <cellStyle name="Millares 4" xfId="18" xr:uid="{6ACB8B8E-183B-47D4-85C4-CC26986FEC35}"/>
    <cellStyle name="Moneda" xfId="2" builtinId="4"/>
    <cellStyle name="Moneda 2" xfId="7" xr:uid="{00000000-0005-0000-0000-000004000000}"/>
    <cellStyle name="Moneda 2 2" xfId="22" xr:uid="{E9D4287E-7A9D-4702-84EC-77341CE2B180}"/>
    <cellStyle name="Moneda 3" xfId="19" xr:uid="{792C41FE-574E-492A-83EC-F281535E1737}"/>
    <cellStyle name="Normal" xfId="0" builtinId="0"/>
    <cellStyle name="Normal 2" xfId="5" xr:uid="{00000000-0005-0000-0000-000006000000}"/>
    <cellStyle name="Normal 2 2" xfId="9" xr:uid="{00000000-0005-0000-0000-000007000000}"/>
    <cellStyle name="Normal 3" xfId="4" xr:uid="{00000000-0005-0000-0000-000008000000}"/>
    <cellStyle name="Normal 3 2" xfId="20" xr:uid="{4B3118B0-F5E7-41C0-9E21-42A1AD21F411}"/>
    <cellStyle name="Normal 4" xfId="11" xr:uid="{00000000-0005-0000-0000-000009000000}"/>
    <cellStyle name="Normal 4 2" xfId="23" xr:uid="{F5380178-1A28-4DD6-8029-93C10FEB967C}"/>
    <cellStyle name="Normal 5" xfId="12" xr:uid="{00000000-0005-0000-0000-00000A000000}"/>
    <cellStyle name="Normal 5 2" xfId="15" xr:uid="{00000000-0005-0000-0000-00000B000000}"/>
    <cellStyle name="Normal 5 2 2" xfId="27" xr:uid="{F141B7C2-C7FB-4E29-AB3C-619338349BC4}"/>
    <cellStyle name="Normal 5 3" xfId="24" xr:uid="{FE74F204-EC2D-44EF-A289-04A6CADF7F62}"/>
    <cellStyle name="Normal 6" xfId="17" xr:uid="{00000000-0005-0000-0000-00000C000000}"/>
    <cellStyle name="Normal 6 2" xfId="28" xr:uid="{D77DB85C-5274-43D6-AC99-E234DE49E1FE}"/>
    <cellStyle name="Normal 63" xfId="10" xr:uid="{00000000-0005-0000-0000-00000D000000}"/>
    <cellStyle name="Normal 63 2" xfId="16" xr:uid="{00000000-0005-0000-0000-00000E000000}"/>
    <cellStyle name="Porcentaje" xfId="3" builtinId="5"/>
    <cellStyle name="Porcentaje 2" xfId="14" xr:uid="{00000000-0005-0000-0000-000010000000}"/>
    <cellStyle name="Porcentaje 2 2" xfId="26" xr:uid="{947E5B05-7C63-4D97-99F8-7BC6BEE7743A}"/>
    <cellStyle name="Porcentual 2" xfId="8" xr:uid="{00000000-0005-0000-0000-000011000000}"/>
  </cellStyles>
  <dxfs count="7">
    <dxf>
      <font>
        <color theme="0"/>
      </font>
      <fill>
        <patternFill>
          <bgColor rgb="FFFF0000"/>
        </patternFill>
      </fill>
    </dxf>
    <dxf>
      <fill>
        <patternFill>
          <bgColor rgb="FFFF9999"/>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99"/>
      <color rgb="FFF38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887375b\Portafolio%202007%20-%2020011\SAS\Activo%20Petrobras\Petrobras\PORTAFOLIO%202007-2011\GERENCIA\GEMP\AVEC\AVEC2000\Jupter3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887375b\Portafolio%202007%20-%2020011\Mis%20documentos\RESERVAS%20COMPROMISOS%20A%20JU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Summary"/>
      <sheetName val="LoanCalc"/>
      <sheetName val="CorpTax"/>
      <sheetName val="Export"/>
      <sheetName val="Import"/>
      <sheetName val="Yspack"/>
      <sheetName val="list"/>
      <sheetName val="4-AGO-04"/>
      <sheetName val="Lists"/>
      <sheetName val="CAPEX ACACIAS 90K"/>
      <sheetName val="API93"/>
      <sheetName val="DMS-C"/>
      <sheetName val="CAPEX CHICHIMENE 100K"/>
      <sheetName val="EQUIPOS"/>
      <sheetName val="DIARIO"/>
      <sheetName val="MANO DE OBRA"/>
      <sheetName val="recurso OT 4"/>
      <sheetName val="UNIDAD DE MEDIDAS"/>
      <sheetName val="BASE"/>
      <sheetName val="Constantes Generales"/>
      <sheetName val="Prestaciones Sociales"/>
      <sheetName val="DATOSBP"/>
      <sheetName val="DATOSPB"/>
      <sheetName val="PESOS"/>
      <sheetName val="DATOS"/>
      <sheetName val="informe avance campo"/>
      <sheetName val="7422CW00"/>
      <sheetName val="RECURSOS"/>
      <sheetName val="PRECIARIO"/>
      <sheetName val="CRUDOS"/>
      <sheetName val="TERCEROS 02_12"/>
      <sheetName val="H4 Inf Adicional KP"/>
      <sheetName val="Jupter3b"/>
      <sheetName val="DISCOUNTS"/>
      <sheetName val="LISTA DE RECURSOS"/>
      <sheetName val="LISTA DE ACTIVIDADES"/>
      <sheetName val="LISTAS DE IMPRODUCTIVIDADES"/>
      <sheetName val="CTRL ACTAS"/>
      <sheetName val="ODS"/>
      <sheetName val="CAPEX_ACACIAS_90K"/>
      <sheetName val="STAT&quot;D&quot;"/>
      <sheetName val="Hoja1 (2)"/>
      <sheetName val="Hoja3 (2)"/>
      <sheetName val="INST"/>
      <sheetName val="MOD-DEV.XLS"/>
      <sheetName val="Tablas_Apoyo"/>
      <sheetName val="PROGRAMACION $"/>
      <sheetName val="PROGRAMACION HH"/>
      <sheetName val="Listas"/>
      <sheetName val="FRENTES ESPECIFICOS"/>
      <sheetName val="EN PODER DE ECP"/>
      <sheetName val="RESUMEN GENERAL"/>
      <sheetName val="sipra II fase IV"/>
      <sheetName val="ppto Obra"/>
      <sheetName val="gerencia - interv"/>
      <sheetName val="umm"/>
      <sheetName val="Precomisi"/>
      <sheetName val="RESUMEN CAPEX CONST"/>
      <sheetName val=" CAPEX EN EL t CONST"/>
      <sheetName val="asunciones"/>
      <sheetName val="Datos_CO"/>
      <sheetName val="RESUMEN"/>
      <sheetName val="UNITARIO SIN MATERIAL"/>
      <sheetName val="Cuadro de control de personal"/>
      <sheetName val="AUX."/>
      <sheetName val="Macro1"/>
      <sheetName val="INF. DIARIO"/>
      <sheetName val="INF. SEMANAL"/>
      <sheetName val="CLUSTER"/>
      <sheetName val="HH y HE"/>
      <sheetName val="HSE"/>
      <sheetName val="lluvias"/>
      <sheetName val="PDT"/>
      <sheetName val="EJECUCIÓN DIARIA"/>
      <sheetName val="Ejecutado Día A Día"/>
      <sheetName val="SEGUIMIENTO ECONOMICO WIP"/>
      <sheetName val="Ejecutado Presup.Diario"/>
      <sheetName val="Ejecutado Acum.Presup"/>
      <sheetName val="Ejecutado Acum.Fisico"/>
      <sheetName val="% Fisico Ejecutado"/>
      <sheetName val="CC"/>
      <sheetName val="Curva S"/>
      <sheetName val="PROYECCIONES"/>
      <sheetName val="DATABASE"/>
      <sheetName val="Listas despliegue"/>
      <sheetName val="PORTADA"/>
      <sheetName val="GENERALIDADES"/>
      <sheetName val="CAPEX"/>
      <sheetName val="CBE 1513"/>
      <sheetName val="Hoja1"/>
      <sheetName val="1.3.4"/>
      <sheetName val="1.4.4"/>
      <sheetName val="1.5.4"/>
      <sheetName val="1.5.5"/>
      <sheetName val="1.5.6"/>
      <sheetName val="1.5.7 "/>
      <sheetName val="CL-77"/>
      <sheetName val="CUADRO DE CANT"/>
      <sheetName val="Q. Ejec."/>
      <sheetName val="Resumen Gerencial"/>
      <sheetName val="DETALLADO SISTEMAS "/>
      <sheetName val="Sistemas Rev.5"/>
      <sheetName val="MATRIZ ACORDIONERO F2"/>
      <sheetName val="ETIQUETAS"/>
      <sheetName val="PARAMETROS"/>
      <sheetName val="PARAMETROS "/>
      <sheetName val="Curva S Llanos"/>
      <sheetName val="AUX"/>
      <sheetName val="MARCO"/>
      <sheetName val="Informe díario"/>
      <sheetName val="Picklist"/>
    </sheetNames>
    <sheetDataSet>
      <sheetData sheetId="0" refreshError="1">
        <row r="3">
          <cell r="M3" t="str">
            <v>PRESUPUESTO</v>
          </cell>
        </row>
        <row r="48">
          <cell r="U48">
            <v>17</v>
          </cell>
        </row>
      </sheetData>
      <sheetData sheetId="1" refreshError="1">
        <row r="3">
          <cell r="M3">
            <v>1</v>
          </cell>
        </row>
      </sheetData>
      <sheetData sheetId="2" refreshError="1"/>
      <sheetData sheetId="3" refreshError="1"/>
      <sheetData sheetId="4" refreshError="1">
        <row r="3">
          <cell r="M3">
            <v>1</v>
          </cell>
        </row>
        <row r="75">
          <cell r="G75">
            <v>1996</v>
          </cell>
        </row>
        <row r="76">
          <cell r="G76">
            <v>1997</v>
          </cell>
        </row>
        <row r="77">
          <cell r="G77">
            <v>1998</v>
          </cell>
        </row>
        <row r="78">
          <cell r="G78">
            <v>1999</v>
          </cell>
        </row>
        <row r="79">
          <cell r="G79">
            <v>2000</v>
          </cell>
        </row>
        <row r="80">
          <cell r="G80">
            <v>2001</v>
          </cell>
        </row>
        <row r="81">
          <cell r="G81">
            <v>2002</v>
          </cell>
        </row>
        <row r="82">
          <cell r="G82">
            <v>2003</v>
          </cell>
        </row>
        <row r="83">
          <cell r="G83">
            <v>2004</v>
          </cell>
        </row>
        <row r="84">
          <cell r="G84">
            <v>2005</v>
          </cell>
        </row>
        <row r="85">
          <cell r="G85">
            <v>2006</v>
          </cell>
        </row>
        <row r="86">
          <cell r="G86">
            <v>2007</v>
          </cell>
        </row>
        <row r="87">
          <cell r="G87">
            <v>2008</v>
          </cell>
        </row>
        <row r="88">
          <cell r="G88">
            <v>2009</v>
          </cell>
        </row>
        <row r="89">
          <cell r="G89">
            <v>2010</v>
          </cell>
        </row>
        <row r="90">
          <cell r="G90">
            <v>2011</v>
          </cell>
        </row>
        <row r="91">
          <cell r="G91">
            <v>2012</v>
          </cell>
        </row>
        <row r="92">
          <cell r="G92">
            <v>2013</v>
          </cell>
        </row>
        <row r="93">
          <cell r="G93">
            <v>2014</v>
          </cell>
        </row>
        <row r="94">
          <cell r="G94">
            <v>2015</v>
          </cell>
        </row>
        <row r="95">
          <cell r="G95">
            <v>2016</v>
          </cell>
        </row>
        <row r="96">
          <cell r="G96">
            <v>2017</v>
          </cell>
        </row>
        <row r="97">
          <cell r="G97">
            <v>2018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M3">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3">
          <cell r="M3">
            <v>0</v>
          </cell>
        </row>
      </sheetData>
      <sheetData sheetId="55">
        <row r="3">
          <cell r="M3">
            <v>0</v>
          </cell>
        </row>
      </sheetData>
      <sheetData sheetId="56">
        <row r="3">
          <cell r="M3">
            <v>0</v>
          </cell>
        </row>
      </sheetData>
      <sheetData sheetId="57">
        <row r="3">
          <cell r="M3">
            <v>0</v>
          </cell>
        </row>
      </sheetData>
      <sheetData sheetId="58">
        <row r="3">
          <cell r="M3">
            <v>0</v>
          </cell>
        </row>
      </sheetData>
      <sheetData sheetId="59">
        <row r="3">
          <cell r="M3">
            <v>0</v>
          </cell>
        </row>
      </sheetData>
      <sheetData sheetId="60">
        <row r="3">
          <cell r="M3">
            <v>0</v>
          </cell>
        </row>
      </sheetData>
      <sheetData sheetId="61">
        <row r="3">
          <cell r="M3">
            <v>0</v>
          </cell>
        </row>
      </sheetData>
      <sheetData sheetId="62">
        <row r="3">
          <cell r="M3" t="str">
            <v>Locación</v>
          </cell>
        </row>
      </sheetData>
      <sheetData sheetId="63" refreshError="1"/>
      <sheetData sheetId="64" refreshError="1"/>
      <sheetData sheetId="65" refreshError="1"/>
      <sheetData sheetId="66" refreshError="1"/>
      <sheetData sheetId="67" refreshError="1"/>
      <sheetData sheetId="68">
        <row r="3">
          <cell r="M3">
            <v>0</v>
          </cell>
        </row>
      </sheetData>
      <sheetData sheetId="69"/>
      <sheetData sheetId="70"/>
      <sheetData sheetId="71"/>
      <sheetData sheetId="72"/>
      <sheetData sheetId="73"/>
      <sheetData sheetId="74"/>
      <sheetData sheetId="75"/>
      <sheetData sheetId="76"/>
      <sheetData sheetId="77"/>
      <sheetData sheetId="78">
        <row r="3">
          <cell r="M3" t="str">
            <v>PRESUPUESTO</v>
          </cell>
        </row>
      </sheetData>
      <sheetData sheetId="79"/>
      <sheetData sheetId="80"/>
      <sheetData sheetId="81">
        <row r="3">
          <cell r="M3" t="str">
            <v>Locación</v>
          </cell>
        </row>
      </sheetData>
      <sheetData sheetId="82"/>
      <sheetData sheetId="83">
        <row r="3">
          <cell r="M3" t="str">
            <v>PRESUPUESTO</v>
          </cell>
        </row>
      </sheetData>
      <sheetData sheetId="84"/>
      <sheetData sheetId="85" refreshError="1"/>
      <sheetData sheetId="86" refreshError="1"/>
      <sheetData sheetId="87">
        <row r="3">
          <cell r="M3" t="str">
            <v>PRESUPUESTO</v>
          </cell>
        </row>
      </sheetData>
      <sheetData sheetId="88"/>
      <sheetData sheetId="89">
        <row r="3">
          <cell r="M3" t="str">
            <v>PRESUPUESTO</v>
          </cell>
        </row>
      </sheetData>
      <sheetData sheetId="90">
        <row r="3">
          <cell r="M3" t="str">
            <v>PRESUPUESTO</v>
          </cell>
        </row>
      </sheetData>
      <sheetData sheetId="91">
        <row r="3">
          <cell r="M3" t="str">
            <v>Locación</v>
          </cell>
        </row>
      </sheetData>
      <sheetData sheetId="92"/>
      <sheetData sheetId="93">
        <row r="3">
          <cell r="M3" t="str">
            <v>Locación</v>
          </cell>
        </row>
      </sheetData>
      <sheetData sheetId="94"/>
      <sheetData sheetId="95">
        <row r="3">
          <cell r="M3">
            <v>0</v>
          </cell>
        </row>
      </sheetData>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I - 21206"/>
      <sheetName val="API - 21827"/>
      <sheetName val="API - 22105"/>
      <sheetName val="API - 22915"/>
      <sheetName val="API - 27017"/>
      <sheetName val="API - 22010"/>
      <sheetName val="TOTAL"/>
      <sheetName val="API_-_21206"/>
      <sheetName val="API_-_21827"/>
      <sheetName val="API_-_22105"/>
      <sheetName val="API_-_22915"/>
      <sheetName val="API_-_27017"/>
      <sheetName val="API_-_22010"/>
      <sheetName val="API_-_212061"/>
      <sheetName val="API_-_218271"/>
      <sheetName val="API_-_221051"/>
      <sheetName val="API_-_229151"/>
      <sheetName val="API_-_270171"/>
      <sheetName val="API_-_220101"/>
      <sheetName val="Resultados"/>
      <sheetName val="DPC"/>
      <sheetName val="DIARIO"/>
      <sheetName val="RESINV"/>
      <sheetName val="list"/>
      <sheetName val="Tablas"/>
      <sheetName val="Escalafón"/>
      <sheetName val="Listas"/>
      <sheetName val="DATOS"/>
      <sheetName val="Resumen y Gra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2:AZ681"/>
  <sheetViews>
    <sheetView showGridLines="0" zoomScale="115" zoomScaleNormal="115" workbookViewId="0">
      <selection activeCell="D15" sqref="D15"/>
    </sheetView>
  </sheetViews>
  <sheetFormatPr baseColWidth="10" defaultColWidth="11.5703125" defaultRowHeight="12.75" x14ac:dyDescent="0.2"/>
  <cols>
    <col min="2" max="2" width="138.7109375" style="183" customWidth="1"/>
  </cols>
  <sheetData>
    <row r="2" spans="2:2" ht="13.5" thickBot="1" x14ac:dyDescent="0.25"/>
    <row r="3" spans="2:2" ht="15" x14ac:dyDescent="0.2">
      <c r="B3" s="560" t="s">
        <v>129</v>
      </c>
    </row>
    <row r="4" spans="2:2" ht="15.75" thickBot="1" x14ac:dyDescent="0.25">
      <c r="B4" s="559" t="s">
        <v>190</v>
      </c>
    </row>
    <row r="5" spans="2:2" ht="15.75" thickBot="1" x14ac:dyDescent="0.25">
      <c r="B5" s="184"/>
    </row>
    <row r="6" spans="2:2" ht="15.75" thickBot="1" x14ac:dyDescent="0.25">
      <c r="B6" s="558" t="s">
        <v>130</v>
      </c>
    </row>
    <row r="7" spans="2:2" ht="45" x14ac:dyDescent="0.2">
      <c r="B7" s="184" t="s">
        <v>350</v>
      </c>
    </row>
    <row r="8" spans="2:2" ht="30" x14ac:dyDescent="0.2">
      <c r="B8" s="184" t="s">
        <v>152</v>
      </c>
    </row>
    <row r="9" spans="2:2" ht="15" x14ac:dyDescent="0.2">
      <c r="B9" s="184" t="s">
        <v>257</v>
      </c>
    </row>
    <row r="10" spans="2:2" ht="15" x14ac:dyDescent="0.2">
      <c r="B10" s="184" t="s">
        <v>252</v>
      </c>
    </row>
    <row r="11" spans="2:2" ht="15" x14ac:dyDescent="0.2">
      <c r="B11" s="184" t="s">
        <v>137</v>
      </c>
    </row>
    <row r="12" spans="2:2" ht="15" x14ac:dyDescent="0.2">
      <c r="B12" s="184" t="s">
        <v>253</v>
      </c>
    </row>
    <row r="13" spans="2:2" ht="15" x14ac:dyDescent="0.2">
      <c r="B13" s="184" t="s">
        <v>254</v>
      </c>
    </row>
    <row r="14" spans="2:2" ht="30" x14ac:dyDescent="0.2">
      <c r="B14" s="184" t="s">
        <v>255</v>
      </c>
    </row>
    <row r="15" spans="2:2" ht="30" x14ac:dyDescent="0.2">
      <c r="B15" s="184" t="s">
        <v>256</v>
      </c>
    </row>
    <row r="16" spans="2:2" ht="45" x14ac:dyDescent="0.2">
      <c r="B16" s="184" t="s">
        <v>258</v>
      </c>
    </row>
    <row r="17" spans="2:2" ht="45" x14ac:dyDescent="0.2">
      <c r="B17" s="184" t="s">
        <v>259</v>
      </c>
    </row>
    <row r="18" spans="2:2" ht="15" x14ac:dyDescent="0.2">
      <c r="B18" s="184" t="s">
        <v>260</v>
      </c>
    </row>
    <row r="19" spans="2:2" ht="15" x14ac:dyDescent="0.2">
      <c r="B19" s="184" t="s">
        <v>261</v>
      </c>
    </row>
    <row r="20" spans="2:2" ht="15" x14ac:dyDescent="0.2">
      <c r="B20" s="184" t="s">
        <v>137</v>
      </c>
    </row>
    <row r="21" spans="2:2" ht="15" x14ac:dyDescent="0.2">
      <c r="B21" s="184" t="s">
        <v>140</v>
      </c>
    </row>
    <row r="22" spans="2:2" ht="15" x14ac:dyDescent="0.2">
      <c r="B22" s="184" t="s">
        <v>138</v>
      </c>
    </row>
    <row r="23" spans="2:2" ht="15" x14ac:dyDescent="0.2">
      <c r="B23" s="184" t="s">
        <v>139</v>
      </c>
    </row>
    <row r="24" spans="2:2" ht="30" x14ac:dyDescent="0.2">
      <c r="B24" s="184" t="s">
        <v>262</v>
      </c>
    </row>
    <row r="25" spans="2:2" ht="30" x14ac:dyDescent="0.2">
      <c r="B25" s="184" t="s">
        <v>263</v>
      </c>
    </row>
    <row r="26" spans="2:2" ht="15.75" thickBot="1" x14ac:dyDescent="0.25">
      <c r="B26" s="184"/>
    </row>
    <row r="27" spans="2:2" ht="15.75" thickBot="1" x14ac:dyDescent="0.25">
      <c r="B27" s="558" t="s">
        <v>131</v>
      </c>
    </row>
    <row r="28" spans="2:2" ht="30" x14ac:dyDescent="0.2">
      <c r="B28" s="184" t="s">
        <v>351</v>
      </c>
    </row>
    <row r="29" spans="2:2" ht="30" x14ac:dyDescent="0.2">
      <c r="B29" s="184" t="s">
        <v>352</v>
      </c>
    </row>
    <row r="30" spans="2:2" ht="15" x14ac:dyDescent="0.2">
      <c r="B30" s="184" t="s">
        <v>265</v>
      </c>
    </row>
    <row r="31" spans="2:2" ht="30" x14ac:dyDescent="0.2">
      <c r="B31" s="185" t="s">
        <v>233</v>
      </c>
    </row>
    <row r="32" spans="2:2" ht="30" x14ac:dyDescent="0.2">
      <c r="B32" s="185" t="s">
        <v>141</v>
      </c>
    </row>
    <row r="33" spans="2:2" ht="30" x14ac:dyDescent="0.2">
      <c r="B33" s="185" t="s">
        <v>264</v>
      </c>
    </row>
    <row r="34" spans="2:2" ht="15.75" thickBot="1" x14ac:dyDescent="0.25">
      <c r="B34" s="184"/>
    </row>
    <row r="35" spans="2:2" ht="15.75" thickBot="1" x14ac:dyDescent="0.25">
      <c r="B35" s="558" t="s">
        <v>132</v>
      </c>
    </row>
    <row r="36" spans="2:2" ht="30" x14ac:dyDescent="0.2">
      <c r="B36" s="184" t="s">
        <v>266</v>
      </c>
    </row>
    <row r="37" spans="2:2" ht="30" x14ac:dyDescent="0.2">
      <c r="B37" s="184" t="s">
        <v>267</v>
      </c>
    </row>
    <row r="38" spans="2:2" ht="30" x14ac:dyDescent="0.2">
      <c r="B38" s="184" t="s">
        <v>268</v>
      </c>
    </row>
    <row r="39" spans="2:2" ht="15.75" thickBot="1" x14ac:dyDescent="0.25">
      <c r="B39" s="186"/>
    </row>
    <row r="40" spans="2:2" ht="15.75" thickBot="1" x14ac:dyDescent="0.25">
      <c r="B40" s="558" t="s">
        <v>133</v>
      </c>
    </row>
    <row r="41" spans="2:2" ht="15" x14ac:dyDescent="0.2">
      <c r="B41" s="184" t="s">
        <v>353</v>
      </c>
    </row>
    <row r="42" spans="2:2" ht="15.75" thickBot="1" x14ac:dyDescent="0.25">
      <c r="B42" s="186"/>
    </row>
    <row r="43" spans="2:2" ht="15.75" thickBot="1" x14ac:dyDescent="0.25">
      <c r="B43" s="557" t="s">
        <v>134</v>
      </c>
    </row>
    <row r="44" spans="2:2" ht="15" x14ac:dyDescent="0.2">
      <c r="B44" s="184" t="s">
        <v>269</v>
      </c>
    </row>
    <row r="45" spans="2:2" ht="30" x14ac:dyDescent="0.2">
      <c r="B45" s="184" t="s">
        <v>236</v>
      </c>
    </row>
    <row r="46" spans="2:2" ht="15" x14ac:dyDescent="0.2">
      <c r="B46" s="185" t="s">
        <v>142</v>
      </c>
    </row>
    <row r="47" spans="2:2" ht="15" x14ac:dyDescent="0.2">
      <c r="B47" s="185" t="s">
        <v>193</v>
      </c>
    </row>
    <row r="48" spans="2:2" ht="15" x14ac:dyDescent="0.2">
      <c r="B48" s="206" t="s">
        <v>194</v>
      </c>
    </row>
    <row r="49" spans="2:52" ht="15" x14ac:dyDescent="0.2">
      <c r="B49" s="185" t="s">
        <v>195</v>
      </c>
    </row>
    <row r="50" spans="2:52" ht="15" x14ac:dyDescent="0.2">
      <c r="B50" s="185" t="s">
        <v>196</v>
      </c>
    </row>
    <row r="51" spans="2:52" ht="30" x14ac:dyDescent="0.2">
      <c r="B51" s="184" t="s">
        <v>237</v>
      </c>
    </row>
    <row r="52" spans="2:52" ht="15" x14ac:dyDescent="0.2">
      <c r="B52" s="185" t="s">
        <v>143</v>
      </c>
      <c r="AZ52" s="224"/>
    </row>
    <row r="53" spans="2:52" ht="15" x14ac:dyDescent="0.2">
      <c r="B53" s="185" t="s">
        <v>197</v>
      </c>
    </row>
    <row r="54" spans="2:52" ht="15" x14ac:dyDescent="0.2">
      <c r="B54" s="185" t="s">
        <v>194</v>
      </c>
    </row>
    <row r="55" spans="2:52" ht="15" x14ac:dyDescent="0.2">
      <c r="B55" s="185" t="s">
        <v>195</v>
      </c>
    </row>
    <row r="56" spans="2:52" ht="15" x14ac:dyDescent="0.2">
      <c r="B56" s="185" t="s">
        <v>198</v>
      </c>
    </row>
    <row r="57" spans="2:52" ht="60" x14ac:dyDescent="0.2">
      <c r="B57" s="225" t="s">
        <v>204</v>
      </c>
    </row>
    <row r="58" spans="2:52" ht="30" x14ac:dyDescent="0.2">
      <c r="B58" s="184" t="s">
        <v>203</v>
      </c>
    </row>
    <row r="59" spans="2:52" ht="15.75" thickBot="1" x14ac:dyDescent="0.25">
      <c r="B59" s="184"/>
    </row>
    <row r="60" spans="2:52" ht="15.75" thickBot="1" x14ac:dyDescent="0.25">
      <c r="B60" s="556" t="s">
        <v>135</v>
      </c>
    </row>
    <row r="61" spans="2:52" ht="30" x14ac:dyDescent="0.2">
      <c r="B61" s="184" t="s">
        <v>270</v>
      </c>
    </row>
    <row r="62" spans="2:52" ht="15" x14ac:dyDescent="0.2">
      <c r="B62" s="184" t="s">
        <v>271</v>
      </c>
    </row>
    <row r="63" spans="2:52" ht="15" x14ac:dyDescent="0.2">
      <c r="B63" s="184" t="s">
        <v>144</v>
      </c>
    </row>
    <row r="64" spans="2:52" ht="15" x14ac:dyDescent="0.2">
      <c r="B64" s="184" t="s">
        <v>145</v>
      </c>
    </row>
    <row r="65" spans="2:2" ht="15" x14ac:dyDescent="0.2">
      <c r="B65" s="184" t="s">
        <v>146</v>
      </c>
    </row>
    <row r="66" spans="2:2" ht="30" x14ac:dyDescent="0.2">
      <c r="B66" s="184" t="s">
        <v>272</v>
      </c>
    </row>
    <row r="67" spans="2:2" ht="45" x14ac:dyDescent="0.2">
      <c r="B67" s="184" t="s">
        <v>354</v>
      </c>
    </row>
    <row r="68" spans="2:2" ht="15.75" thickBot="1" x14ac:dyDescent="0.25">
      <c r="B68" s="186"/>
    </row>
    <row r="69" spans="2:2" ht="15.75" thickBot="1" x14ac:dyDescent="0.25">
      <c r="B69" s="556" t="s">
        <v>136</v>
      </c>
    </row>
    <row r="70" spans="2:2" ht="15" x14ac:dyDescent="0.2">
      <c r="B70" s="184" t="s">
        <v>370</v>
      </c>
    </row>
    <row r="71" spans="2:2" ht="15" x14ac:dyDescent="0.2">
      <c r="B71" s="184" t="s">
        <v>273</v>
      </c>
    </row>
    <row r="72" spans="2:2" ht="30" x14ac:dyDescent="0.2">
      <c r="B72" s="184" t="s">
        <v>274</v>
      </c>
    </row>
    <row r="73" spans="2:2" ht="15" x14ac:dyDescent="0.2">
      <c r="B73" s="184" t="s">
        <v>275</v>
      </c>
    </row>
    <row r="74" spans="2:2" ht="15" x14ac:dyDescent="0.2">
      <c r="B74" s="184" t="s">
        <v>276</v>
      </c>
    </row>
    <row r="75" spans="2:2" ht="45" x14ac:dyDescent="0.2">
      <c r="B75" s="184" t="s">
        <v>277</v>
      </c>
    </row>
    <row r="76" spans="2:2" ht="15.75" thickBot="1" x14ac:dyDescent="0.25">
      <c r="B76" s="184"/>
    </row>
    <row r="77" spans="2:2" ht="15.75" thickBot="1" x14ac:dyDescent="0.25">
      <c r="B77" s="555" t="s">
        <v>189</v>
      </c>
    </row>
    <row r="78" spans="2:2" ht="15" x14ac:dyDescent="0.2">
      <c r="B78" s="184" t="s">
        <v>278</v>
      </c>
    </row>
    <row r="79" spans="2:2" ht="30" x14ac:dyDescent="0.2">
      <c r="B79" s="184" t="s">
        <v>355</v>
      </c>
    </row>
    <row r="80" spans="2:2" ht="45" x14ac:dyDescent="0.2">
      <c r="B80" s="184" t="s">
        <v>279</v>
      </c>
    </row>
    <row r="81" spans="2:2" ht="30" x14ac:dyDescent="0.2">
      <c r="B81" s="184" t="s">
        <v>280</v>
      </c>
    </row>
    <row r="82" spans="2:2" ht="30" x14ac:dyDescent="0.2">
      <c r="B82" s="184" t="s">
        <v>356</v>
      </c>
    </row>
    <row r="83" spans="2:2" ht="30" x14ac:dyDescent="0.2">
      <c r="B83" s="184" t="s">
        <v>281</v>
      </c>
    </row>
    <row r="84" spans="2:2" ht="15" x14ac:dyDescent="0.2">
      <c r="B84" s="184" t="s">
        <v>282</v>
      </c>
    </row>
    <row r="85" spans="2:2" ht="30" x14ac:dyDescent="0.2">
      <c r="B85" s="184" t="s">
        <v>283</v>
      </c>
    </row>
    <row r="86" spans="2:2" ht="15.75" thickBot="1" x14ac:dyDescent="0.25">
      <c r="B86" s="184"/>
    </row>
    <row r="87" spans="2:2" ht="15.75" thickBot="1" x14ac:dyDescent="0.25">
      <c r="B87" s="554" t="s">
        <v>192</v>
      </c>
    </row>
    <row r="88" spans="2:2" ht="30" x14ac:dyDescent="0.2">
      <c r="B88" s="184" t="s">
        <v>284</v>
      </c>
    </row>
    <row r="89" spans="2:2" ht="15" x14ac:dyDescent="0.2">
      <c r="B89" s="184" t="s">
        <v>341</v>
      </c>
    </row>
    <row r="90" spans="2:2" ht="15.75" thickBot="1" x14ac:dyDescent="0.25">
      <c r="B90" s="184"/>
    </row>
    <row r="91" spans="2:2" ht="15.75" thickBot="1" x14ac:dyDescent="0.25">
      <c r="B91" s="553" t="s">
        <v>342</v>
      </c>
    </row>
    <row r="92" spans="2:2" ht="15" x14ac:dyDescent="0.2">
      <c r="B92" s="184" t="s">
        <v>343</v>
      </c>
    </row>
    <row r="93" spans="2:2" ht="15" x14ac:dyDescent="0.2">
      <c r="B93" s="184" t="s">
        <v>344</v>
      </c>
    </row>
    <row r="94" spans="2:2" ht="15" x14ac:dyDescent="0.2">
      <c r="B94" s="184" t="s">
        <v>345</v>
      </c>
    </row>
    <row r="95" spans="2:2" ht="15" x14ac:dyDescent="0.2">
      <c r="B95" s="184" t="s">
        <v>346</v>
      </c>
    </row>
    <row r="96" spans="2:2" ht="15" x14ac:dyDescent="0.2">
      <c r="B96" s="184" t="s">
        <v>347</v>
      </c>
    </row>
    <row r="97" spans="1:52" ht="15" x14ac:dyDescent="0.2">
      <c r="B97" s="184" t="s">
        <v>348</v>
      </c>
    </row>
    <row r="98" spans="1:52" ht="15" x14ac:dyDescent="0.2">
      <c r="B98" s="184" t="s">
        <v>349</v>
      </c>
    </row>
    <row r="99" spans="1:52" ht="15" x14ac:dyDescent="0.2">
      <c r="B99" s="184"/>
    </row>
    <row r="100" spans="1:52" ht="15" x14ac:dyDescent="0.2">
      <c r="B100" s="184"/>
      <c r="AZ100" s="224" t="s">
        <v>357</v>
      </c>
    </row>
    <row r="101" spans="1:52" ht="15" x14ac:dyDescent="0.2">
      <c r="B101" s="184"/>
    </row>
    <row r="102" spans="1:52" ht="15" x14ac:dyDescent="0.2">
      <c r="B102" s="184"/>
    </row>
    <row r="103" spans="1:52" ht="15.75" thickBot="1" x14ac:dyDescent="0.25">
      <c r="B103" s="187"/>
    </row>
    <row r="104" spans="1:52" ht="60.75" thickBot="1" x14ac:dyDescent="0.25">
      <c r="B104" s="552" t="s">
        <v>285</v>
      </c>
    </row>
    <row r="106" spans="1:52" x14ac:dyDescent="0.2">
      <c r="A106" s="188" t="s">
        <v>340</v>
      </c>
    </row>
    <row r="107" spans="1:52" x14ac:dyDescent="0.2">
      <c r="A107" s="189"/>
      <c r="B107" s="190" t="s">
        <v>147</v>
      </c>
    </row>
    <row r="108" spans="1:52" x14ac:dyDescent="0.2">
      <c r="A108" s="191"/>
      <c r="B108" s="190" t="s">
        <v>148</v>
      </c>
    </row>
    <row r="109" spans="1:52" x14ac:dyDescent="0.2">
      <c r="A109" s="192"/>
      <c r="B109" s="190" t="s">
        <v>149</v>
      </c>
    </row>
    <row r="110" spans="1:52" x14ac:dyDescent="0.2">
      <c r="A110" s="193"/>
      <c r="B110" s="190" t="s">
        <v>150</v>
      </c>
    </row>
    <row r="111" spans="1:52" x14ac:dyDescent="0.2">
      <c r="A111" s="207"/>
      <c r="B111" s="190" t="s">
        <v>151</v>
      </c>
    </row>
    <row r="114" spans="52:52" x14ac:dyDescent="0.2">
      <c r="AZ114" s="224" t="s">
        <v>292</v>
      </c>
    </row>
    <row r="681" spans="5:5" x14ac:dyDescent="0.2">
      <c r="E681" s="224" t="s">
        <v>201</v>
      </c>
    </row>
  </sheetData>
  <sheetProtection algorithmName="SHA-512" hashValue="QFAkrIqIx/Venwcv6mDxOpMnDs6ZTeNqO0uI1ZHyOEjuEZ1k8W8Y7bnigTGbJeqpvCk3r+6boOP08rFlZ6uiKA==" saltValue="PulnpvD3X06rVA4CmjMjq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499984740745262"/>
    <pageSetUpPr fitToPage="1"/>
  </sheetPr>
  <dimension ref="B1:AZ666"/>
  <sheetViews>
    <sheetView showGridLines="0" zoomScaleNormal="100" workbookViewId="0"/>
  </sheetViews>
  <sheetFormatPr baseColWidth="10" defaultColWidth="9.140625" defaultRowHeight="12.75" x14ac:dyDescent="0.2"/>
  <cols>
    <col min="1" max="1" width="3.5703125" style="3" customWidth="1"/>
    <col min="2" max="2" width="68.42578125" style="3" customWidth="1"/>
    <col min="3" max="4" width="15.5703125" style="3" customWidth="1"/>
    <col min="5" max="5" width="11.140625" style="3" bestFit="1" customWidth="1"/>
    <col min="6" max="6" width="45.28515625" style="3" customWidth="1"/>
    <col min="7" max="7" width="9.140625" style="3"/>
    <col min="8" max="8" width="11.42578125" style="3" customWidth="1"/>
    <col min="9" max="16384" width="9.140625" style="3"/>
  </cols>
  <sheetData>
    <row r="1" spans="2:11" ht="13.5" thickBot="1" x14ac:dyDescent="0.25"/>
    <row r="2" spans="2:11" ht="16.5" thickBot="1" x14ac:dyDescent="0.25">
      <c r="B2" s="602"/>
      <c r="C2" s="603"/>
      <c r="D2" s="604"/>
    </row>
    <row r="3" spans="2:11" ht="15.75" x14ac:dyDescent="0.2">
      <c r="B3" s="94" t="s">
        <v>0</v>
      </c>
      <c r="C3" s="574">
        <f>+'Pronósticos 1P mensual x 2 años'!$C$3</f>
        <v>0</v>
      </c>
      <c r="D3" s="5"/>
    </row>
    <row r="4" spans="2:11" ht="15.75" x14ac:dyDescent="0.2">
      <c r="B4" s="91" t="s">
        <v>7</v>
      </c>
      <c r="C4" s="575">
        <f>+'Pronósticos 1P mensual x 2 años'!$C$4</f>
        <v>0</v>
      </c>
      <c r="D4" s="5"/>
    </row>
    <row r="5" spans="2:11" ht="15.75" x14ac:dyDescent="0.2">
      <c r="B5" s="91" t="s">
        <v>8</v>
      </c>
      <c r="C5" s="575">
        <f>+'Pronósticos 1P mensual x 2 años'!$C$5</f>
        <v>0</v>
      </c>
      <c r="D5" s="5"/>
    </row>
    <row r="6" spans="2:11" ht="16.5" thickBot="1" x14ac:dyDescent="0.3">
      <c r="B6" s="92" t="s">
        <v>103</v>
      </c>
      <c r="C6" s="576">
        <f>+'Pronósticos 1P mensual x 2 años'!$C$6</f>
        <v>46022</v>
      </c>
      <c r="D6" s="5"/>
    </row>
    <row r="7" spans="2:11" ht="16.5" thickBot="1" x14ac:dyDescent="0.25">
      <c r="B7" s="18"/>
      <c r="C7" s="4"/>
      <c r="D7" s="5"/>
    </row>
    <row r="8" spans="2:11" ht="18" x14ac:dyDescent="0.2">
      <c r="B8" s="598" t="s">
        <v>10</v>
      </c>
      <c r="C8" s="599"/>
      <c r="D8" s="668"/>
      <c r="F8" s="655" t="s">
        <v>113</v>
      </c>
      <c r="G8" s="656"/>
      <c r="H8" s="657"/>
      <c r="I8" s="33"/>
      <c r="J8" s="33"/>
      <c r="K8" s="33"/>
    </row>
    <row r="9" spans="2:11" ht="16.5" thickBot="1" x14ac:dyDescent="0.25">
      <c r="B9" s="14"/>
      <c r="C9" s="4"/>
      <c r="D9" s="5"/>
      <c r="F9" s="658"/>
      <c r="G9" s="659"/>
      <c r="H9" s="660"/>
    </row>
    <row r="10" spans="2:11" ht="15" x14ac:dyDescent="0.2">
      <c r="B10" s="663" t="s">
        <v>1</v>
      </c>
      <c r="C10" s="413" t="s">
        <v>116</v>
      </c>
      <c r="D10" s="414" t="s">
        <v>65</v>
      </c>
    </row>
    <row r="11" spans="2:11" ht="15.75" thickBot="1" x14ac:dyDescent="0.25">
      <c r="B11" s="664"/>
      <c r="C11" s="80" t="s">
        <v>6</v>
      </c>
      <c r="D11" s="88" t="s">
        <v>6</v>
      </c>
    </row>
    <row r="12" spans="2:11" ht="17.25" customHeight="1" x14ac:dyDescent="0.2">
      <c r="B12" s="8" t="s">
        <v>74</v>
      </c>
      <c r="C12" s="415">
        <f>+'Probadas '!AO11</f>
        <v>0</v>
      </c>
      <c r="D12" s="416">
        <f>+'Probadas '!AO43</f>
        <v>0</v>
      </c>
      <c r="F12" s="111" t="s">
        <v>119</v>
      </c>
      <c r="G12" s="113" t="s">
        <v>114</v>
      </c>
      <c r="H12" s="577">
        <f>SUM(Capex!D23:H23)</f>
        <v>0</v>
      </c>
    </row>
    <row r="13" spans="2:11" ht="17.25" customHeight="1" thickBot="1" x14ac:dyDescent="0.25">
      <c r="B13" s="8" t="s">
        <v>75</v>
      </c>
      <c r="C13" s="415">
        <f>+'Probadas '!AO12</f>
        <v>0</v>
      </c>
      <c r="D13" s="416">
        <f>+'Probadas '!AO44</f>
        <v>0</v>
      </c>
      <c r="F13" s="19" t="s">
        <v>115</v>
      </c>
      <c r="G13" s="114" t="s">
        <v>120</v>
      </c>
      <c r="H13" s="578">
        <f>SUM(Capex!D35:H35)</f>
        <v>0</v>
      </c>
    </row>
    <row r="14" spans="2:11" ht="15.95" customHeight="1" x14ac:dyDescent="0.2">
      <c r="B14" s="8" t="s">
        <v>76</v>
      </c>
      <c r="C14" s="415">
        <f>+'Probadas '!AO13</f>
        <v>0</v>
      </c>
      <c r="D14" s="416">
        <f>+'Probadas '!AO45</f>
        <v>0</v>
      </c>
    </row>
    <row r="15" spans="2:11" ht="15.95" customHeight="1" x14ac:dyDescent="0.2">
      <c r="B15" s="8" t="s">
        <v>77</v>
      </c>
      <c r="C15" s="415">
        <f>+'Probadas '!AO14</f>
        <v>0</v>
      </c>
      <c r="D15" s="416">
        <f>+'Probadas '!AO46</f>
        <v>0</v>
      </c>
    </row>
    <row r="16" spans="2:11" ht="15.95" customHeight="1" x14ac:dyDescent="0.2">
      <c r="B16" s="11" t="s">
        <v>334</v>
      </c>
      <c r="C16" s="415">
        <f>'Probadas '!AO39</f>
        <v>0</v>
      </c>
      <c r="D16" s="417" t="s">
        <v>9</v>
      </c>
    </row>
    <row r="17" spans="2:8" ht="15.95" customHeight="1" x14ac:dyDescent="0.2">
      <c r="B17" s="8" t="s">
        <v>98</v>
      </c>
      <c r="C17" s="415">
        <f>+'Inf. Yac'!T9</f>
        <v>0</v>
      </c>
      <c r="D17" s="416">
        <f>+'Inf. Yac'!T44</f>
        <v>0</v>
      </c>
    </row>
    <row r="18" spans="2:8" ht="15.95" customHeight="1" x14ac:dyDescent="0.2">
      <c r="B18" s="37"/>
      <c r="C18" s="418"/>
      <c r="D18" s="419"/>
    </row>
    <row r="19" spans="2:8" ht="15.95" customHeight="1" x14ac:dyDescent="0.2">
      <c r="B19" s="8" t="s">
        <v>55</v>
      </c>
      <c r="C19" s="669"/>
      <c r="D19" s="670"/>
      <c r="E19" s="16"/>
    </row>
    <row r="20" spans="2:8" ht="15.95" customHeight="1" x14ac:dyDescent="0.2">
      <c r="B20" s="8" t="s">
        <v>90</v>
      </c>
      <c r="C20" s="415">
        <f>'Probadas '!AO23</f>
        <v>0</v>
      </c>
      <c r="D20" s="416">
        <f>'Probadas '!AO55</f>
        <v>0</v>
      </c>
      <c r="H20" s="1"/>
    </row>
    <row r="21" spans="2:8" ht="15.95" customHeight="1" x14ac:dyDescent="0.2">
      <c r="B21" s="8" t="s">
        <v>78</v>
      </c>
      <c r="C21" s="420" t="s">
        <v>9</v>
      </c>
      <c r="D21" s="416">
        <f>'Probadas '!AO56</f>
        <v>0</v>
      </c>
      <c r="H21" s="1"/>
    </row>
    <row r="22" spans="2:8" ht="15.95" customHeight="1" x14ac:dyDescent="0.2">
      <c r="B22" s="8" t="s">
        <v>80</v>
      </c>
      <c r="C22" s="415">
        <f>'Probadas '!AO20</f>
        <v>0</v>
      </c>
      <c r="D22" s="416">
        <f>'Probadas '!AO52</f>
        <v>0</v>
      </c>
      <c r="H22" s="1"/>
    </row>
    <row r="23" spans="2:8" ht="15.95" customHeight="1" x14ac:dyDescent="0.2">
      <c r="B23" s="8" t="s">
        <v>79</v>
      </c>
      <c r="C23" s="415">
        <f>'Probadas '!AO24</f>
        <v>0</v>
      </c>
      <c r="D23" s="416">
        <f>'Probadas '!AO57</f>
        <v>0</v>
      </c>
      <c r="H23" s="1"/>
    </row>
    <row r="24" spans="2:8" ht="15.95" customHeight="1" x14ac:dyDescent="0.2">
      <c r="B24" s="8" t="s">
        <v>108</v>
      </c>
      <c r="C24" s="415">
        <f>'Probadas '!AO25</f>
        <v>0</v>
      </c>
      <c r="D24" s="416">
        <f>'Probadas '!AO58</f>
        <v>0</v>
      </c>
      <c r="H24" s="1"/>
    </row>
    <row r="25" spans="2:8" ht="15.95" customHeight="1" x14ac:dyDescent="0.2">
      <c r="B25" s="8" t="s">
        <v>82</v>
      </c>
      <c r="C25" s="415">
        <f>'Probadas '!AO26</f>
        <v>0</v>
      </c>
      <c r="D25" s="416">
        <f>'Probadas '!AO59</f>
        <v>0</v>
      </c>
      <c r="H25" s="1"/>
    </row>
    <row r="26" spans="2:8" ht="15.95" customHeight="1" x14ac:dyDescent="0.2">
      <c r="B26" s="8" t="s">
        <v>81</v>
      </c>
      <c r="C26" s="415">
        <f>'Probadas '!AO27</f>
        <v>0</v>
      </c>
      <c r="D26" s="416">
        <f>'Probadas '!AO60</f>
        <v>0</v>
      </c>
    </row>
    <row r="27" spans="2:8" ht="15.95" customHeight="1" x14ac:dyDescent="0.2">
      <c r="B27" s="8"/>
      <c r="C27" s="421"/>
      <c r="D27" s="422"/>
    </row>
    <row r="28" spans="2:8" ht="15" customHeight="1" x14ac:dyDescent="0.2">
      <c r="B28" s="8" t="s">
        <v>49</v>
      </c>
      <c r="C28" s="423"/>
      <c r="D28" s="424"/>
      <c r="F28" s="201"/>
    </row>
    <row r="29" spans="2:8" ht="15.95" customHeight="1" x14ac:dyDescent="0.2">
      <c r="B29" s="8" t="s">
        <v>199</v>
      </c>
      <c r="C29" s="415">
        <f>'Probadas '!AO30</f>
        <v>0</v>
      </c>
      <c r="D29" s="416">
        <f>'Probadas '!AO63</f>
        <v>0</v>
      </c>
      <c r="F29" s="198"/>
    </row>
    <row r="30" spans="2:8" ht="15.95" customHeight="1" x14ac:dyDescent="0.2">
      <c r="B30" s="48" t="s">
        <v>84</v>
      </c>
      <c r="C30" s="415">
        <f>'Probadas '!AO31</f>
        <v>0</v>
      </c>
      <c r="D30" s="416">
        <f>'Probadas '!AO64</f>
        <v>0</v>
      </c>
    </row>
    <row r="31" spans="2:8" ht="15.95" customHeight="1" thickBot="1" x14ac:dyDescent="0.25">
      <c r="B31" s="19" t="s">
        <v>83</v>
      </c>
      <c r="C31" s="425">
        <f>'Probadas '!AO32</f>
        <v>0</v>
      </c>
      <c r="D31" s="426">
        <f>'Probadas '!AO65</f>
        <v>0</v>
      </c>
    </row>
    <row r="32" spans="2:8" ht="15.95" customHeight="1" thickBot="1" x14ac:dyDescent="0.25">
      <c r="B32" s="6"/>
      <c r="C32" s="427"/>
      <c r="D32" s="428"/>
    </row>
    <row r="33" spans="2:6" ht="15.95" customHeight="1" x14ac:dyDescent="0.2">
      <c r="B33" s="665" t="s">
        <v>1</v>
      </c>
      <c r="C33" s="661" t="s">
        <v>6</v>
      </c>
      <c r="D33" s="661" t="s">
        <v>6</v>
      </c>
    </row>
    <row r="34" spans="2:6" ht="30.75" customHeight="1" thickBot="1" x14ac:dyDescent="0.25">
      <c r="B34" s="666"/>
      <c r="C34" s="662"/>
      <c r="D34" s="662"/>
    </row>
    <row r="35" spans="2:6" ht="15.95" customHeight="1" x14ac:dyDescent="0.2">
      <c r="B35" s="112" t="s">
        <v>88</v>
      </c>
      <c r="C35" s="429">
        <f>+'Probables '!AO11</f>
        <v>0</v>
      </c>
      <c r="D35" s="430">
        <f>+'Probables '!AO24</f>
        <v>0</v>
      </c>
    </row>
    <row r="36" spans="2:6" ht="15.95" customHeight="1" x14ac:dyDescent="0.2">
      <c r="B36" s="41" t="s">
        <v>335</v>
      </c>
      <c r="C36" s="431">
        <f>+'Probables '!AO20</f>
        <v>0</v>
      </c>
      <c r="D36" s="432"/>
    </row>
    <row r="37" spans="2:6" ht="15.95" customHeight="1" x14ac:dyDescent="0.2">
      <c r="B37" s="41"/>
      <c r="C37" s="433"/>
      <c r="D37" s="434"/>
    </row>
    <row r="38" spans="2:6" ht="15.95" customHeight="1" x14ac:dyDescent="0.2">
      <c r="B38" s="41" t="s">
        <v>49</v>
      </c>
      <c r="C38" s="433"/>
      <c r="D38" s="434"/>
      <c r="F38" s="201"/>
    </row>
    <row r="39" spans="2:6" ht="15.95" customHeight="1" x14ac:dyDescent="0.2">
      <c r="B39" s="210" t="s">
        <v>186</v>
      </c>
      <c r="C39" s="579">
        <f>'Probables '!AO14</f>
        <v>0</v>
      </c>
      <c r="D39" s="580">
        <f>'Probables '!AO27</f>
        <v>0</v>
      </c>
      <c r="F39" s="201"/>
    </row>
    <row r="40" spans="2:6" ht="15.95" customHeight="1" x14ac:dyDescent="0.2">
      <c r="B40" s="210" t="s">
        <v>187</v>
      </c>
      <c r="C40" s="579">
        <f>'Probables '!AO15</f>
        <v>0</v>
      </c>
      <c r="D40" s="580">
        <f>'Probables '!AO28</f>
        <v>0</v>
      </c>
      <c r="F40" s="201"/>
    </row>
    <row r="41" spans="2:6" ht="15.95" customHeight="1" thickBot="1" x14ac:dyDescent="0.25">
      <c r="B41" s="42" t="s">
        <v>106</v>
      </c>
      <c r="C41" s="435">
        <f>+'Probables '!AO16</f>
        <v>0</v>
      </c>
      <c r="D41" s="436">
        <f>+'Probables '!AO29</f>
        <v>0</v>
      </c>
      <c r="F41" s="198"/>
    </row>
    <row r="42" spans="2:6" ht="15.95" customHeight="1" x14ac:dyDescent="0.2">
      <c r="B42" s="667" t="s">
        <v>1</v>
      </c>
      <c r="C42" s="662" t="s">
        <v>6</v>
      </c>
      <c r="D42" s="662" t="s">
        <v>6</v>
      </c>
      <c r="F42" s="201"/>
    </row>
    <row r="43" spans="2:6" ht="33.950000000000003" customHeight="1" thickBot="1" x14ac:dyDescent="0.25">
      <c r="B43" s="666"/>
      <c r="C43" s="662"/>
      <c r="D43" s="662"/>
    </row>
    <row r="44" spans="2:6" ht="15.95" customHeight="1" x14ac:dyDescent="0.2">
      <c r="B44" s="112" t="s">
        <v>296</v>
      </c>
      <c r="C44" s="429">
        <f>+'Posibles '!AO11</f>
        <v>0</v>
      </c>
      <c r="D44" s="430">
        <f>+'Posibles '!AO24</f>
        <v>0</v>
      </c>
      <c r="F44" s="201"/>
    </row>
    <row r="45" spans="2:6" ht="15.95" customHeight="1" x14ac:dyDescent="0.2">
      <c r="B45" s="41" t="s">
        <v>336</v>
      </c>
      <c r="C45" s="431">
        <f>+'Posibles '!AO20</f>
        <v>0</v>
      </c>
      <c r="D45" s="432"/>
      <c r="F45" s="198"/>
    </row>
    <row r="46" spans="2:6" ht="14.25" x14ac:dyDescent="0.2">
      <c r="B46" s="41"/>
      <c r="C46" s="437"/>
      <c r="D46" s="438"/>
    </row>
    <row r="47" spans="2:6" ht="14.25" x14ac:dyDescent="0.2">
      <c r="B47" s="41" t="s">
        <v>49</v>
      </c>
      <c r="C47" s="437"/>
      <c r="D47" s="438"/>
      <c r="F47" s="201"/>
    </row>
    <row r="48" spans="2:6" ht="14.25" x14ac:dyDescent="0.2">
      <c r="B48" s="210" t="s">
        <v>200</v>
      </c>
      <c r="C48" s="581">
        <f>'Posibles '!AO14</f>
        <v>0</v>
      </c>
      <c r="D48" s="582">
        <f>'Posibles '!AO27</f>
        <v>0</v>
      </c>
      <c r="F48" s="201"/>
    </row>
    <row r="49" spans="2:52" ht="14.25" x14ac:dyDescent="0.2">
      <c r="B49" s="210" t="s">
        <v>202</v>
      </c>
      <c r="C49" s="581">
        <f>'Posibles '!AO15</f>
        <v>0</v>
      </c>
      <c r="D49" s="582">
        <f>'Posibles '!AO28</f>
        <v>0</v>
      </c>
      <c r="F49" s="201"/>
    </row>
    <row r="50" spans="2:52" ht="15" thickBot="1" x14ac:dyDescent="0.25">
      <c r="B50" s="42" t="s">
        <v>105</v>
      </c>
      <c r="C50" s="435">
        <f>+'Posibles '!AO16</f>
        <v>0</v>
      </c>
      <c r="D50" s="436">
        <f>+'Posibles '!AO29</f>
        <v>0</v>
      </c>
      <c r="F50" s="198"/>
    </row>
    <row r="51" spans="2:52" x14ac:dyDescent="0.2">
      <c r="C51" s="418"/>
      <c r="D51" s="418"/>
      <c r="F51" s="201"/>
    </row>
    <row r="52" spans="2:52" x14ac:dyDescent="0.2">
      <c r="C52" s="418"/>
      <c r="D52" s="418"/>
      <c r="AZ52" s="223"/>
    </row>
    <row r="53" spans="2:52" ht="15" hidden="1" thickBot="1" x14ac:dyDescent="0.25">
      <c r="B53" s="587" t="s">
        <v>358</v>
      </c>
      <c r="C53" s="588">
        <f>C15+C31+C35+C41+C44+C50</f>
        <v>0</v>
      </c>
      <c r="D53" s="589">
        <f>D15+D31+D35+D41+D44+D50+C45+C36+C16</f>
        <v>0</v>
      </c>
    </row>
    <row r="54" spans="2:52" x14ac:dyDescent="0.2">
      <c r="C54" s="418"/>
      <c r="D54" s="418"/>
    </row>
    <row r="55" spans="2:52" x14ac:dyDescent="0.2">
      <c r="C55" s="418"/>
      <c r="D55" s="418"/>
    </row>
    <row r="56" spans="2:52" x14ac:dyDescent="0.2">
      <c r="C56" s="418"/>
      <c r="D56" s="418"/>
    </row>
    <row r="57" spans="2:52" x14ac:dyDescent="0.2">
      <c r="C57" s="418"/>
      <c r="D57" s="418"/>
    </row>
    <row r="58" spans="2:52" x14ac:dyDescent="0.2">
      <c r="C58" s="418"/>
      <c r="D58" s="418"/>
    </row>
    <row r="59" spans="2:52" x14ac:dyDescent="0.2">
      <c r="C59" s="418"/>
      <c r="D59" s="418"/>
    </row>
    <row r="60" spans="2:52" x14ac:dyDescent="0.2">
      <c r="C60" s="418"/>
      <c r="D60" s="418"/>
    </row>
    <row r="61" spans="2:52" x14ac:dyDescent="0.2">
      <c r="C61" s="418"/>
      <c r="D61" s="418"/>
    </row>
    <row r="62" spans="2:52" x14ac:dyDescent="0.2">
      <c r="C62" s="418"/>
      <c r="D62" s="418"/>
    </row>
    <row r="63" spans="2:52" x14ac:dyDescent="0.2">
      <c r="C63" s="418"/>
      <c r="D63" s="418"/>
    </row>
    <row r="64" spans="2:52" x14ac:dyDescent="0.2">
      <c r="C64" s="418"/>
      <c r="D64" s="418"/>
    </row>
    <row r="65" spans="3:4" x14ac:dyDescent="0.2">
      <c r="C65" s="418"/>
      <c r="D65" s="418"/>
    </row>
    <row r="66" spans="3:4" x14ac:dyDescent="0.2">
      <c r="C66" s="418"/>
      <c r="D66" s="418"/>
    </row>
    <row r="67" spans="3:4" x14ac:dyDescent="0.2">
      <c r="C67" s="418"/>
      <c r="D67" s="418"/>
    </row>
    <row r="68" spans="3:4" x14ac:dyDescent="0.2">
      <c r="C68" s="418"/>
      <c r="D68" s="418"/>
    </row>
    <row r="69" spans="3:4" x14ac:dyDescent="0.2">
      <c r="C69" s="418"/>
      <c r="D69" s="418"/>
    </row>
    <row r="70" spans="3:4" x14ac:dyDescent="0.2">
      <c r="C70" s="418"/>
      <c r="D70" s="418"/>
    </row>
    <row r="71" spans="3:4" x14ac:dyDescent="0.2">
      <c r="C71" s="418"/>
      <c r="D71" s="418"/>
    </row>
    <row r="72" spans="3:4" x14ac:dyDescent="0.2">
      <c r="C72" s="418"/>
      <c r="D72" s="418"/>
    </row>
    <row r="73" spans="3:4" x14ac:dyDescent="0.2">
      <c r="C73" s="418"/>
      <c r="D73" s="418"/>
    </row>
    <row r="74" spans="3:4" x14ac:dyDescent="0.2">
      <c r="C74" s="418"/>
      <c r="D74" s="418"/>
    </row>
    <row r="75" spans="3:4" x14ac:dyDescent="0.2">
      <c r="C75" s="418"/>
      <c r="D75" s="418"/>
    </row>
    <row r="76" spans="3:4" x14ac:dyDescent="0.2">
      <c r="C76" s="418"/>
      <c r="D76" s="418"/>
    </row>
    <row r="77" spans="3:4" x14ac:dyDescent="0.2">
      <c r="C77" s="418"/>
      <c r="D77" s="418"/>
    </row>
    <row r="78" spans="3:4" x14ac:dyDescent="0.2">
      <c r="C78" s="418"/>
      <c r="D78" s="418"/>
    </row>
    <row r="79" spans="3:4" x14ac:dyDescent="0.2">
      <c r="C79" s="418"/>
      <c r="D79" s="418"/>
    </row>
    <row r="80" spans="3:4" x14ac:dyDescent="0.2">
      <c r="C80" s="418"/>
      <c r="D80" s="418"/>
    </row>
    <row r="81" spans="3:4" x14ac:dyDescent="0.2">
      <c r="C81" s="418"/>
      <c r="D81" s="418"/>
    </row>
    <row r="82" spans="3:4" x14ac:dyDescent="0.2">
      <c r="C82" s="418"/>
      <c r="D82" s="418"/>
    </row>
    <row r="83" spans="3:4" x14ac:dyDescent="0.2">
      <c r="C83" s="418"/>
      <c r="D83" s="418"/>
    </row>
    <row r="84" spans="3:4" x14ac:dyDescent="0.2">
      <c r="C84" s="418"/>
      <c r="D84" s="418"/>
    </row>
    <row r="85" spans="3:4" x14ac:dyDescent="0.2">
      <c r="C85" s="418"/>
      <c r="D85" s="418"/>
    </row>
    <row r="86" spans="3:4" x14ac:dyDescent="0.2">
      <c r="C86" s="418"/>
      <c r="D86" s="418"/>
    </row>
    <row r="87" spans="3:4" x14ac:dyDescent="0.2">
      <c r="C87" s="418"/>
      <c r="D87" s="418"/>
    </row>
    <row r="88" spans="3:4" x14ac:dyDescent="0.2">
      <c r="C88" s="418"/>
      <c r="D88" s="418"/>
    </row>
    <row r="89" spans="3:4" x14ac:dyDescent="0.2">
      <c r="C89" s="418"/>
      <c r="D89" s="418"/>
    </row>
    <row r="90" spans="3:4" x14ac:dyDescent="0.2">
      <c r="C90" s="418"/>
      <c r="D90" s="418"/>
    </row>
    <row r="91" spans="3:4" x14ac:dyDescent="0.2">
      <c r="C91" s="418"/>
      <c r="D91" s="418"/>
    </row>
    <row r="92" spans="3:4" x14ac:dyDescent="0.2">
      <c r="C92" s="418"/>
      <c r="D92" s="418"/>
    </row>
    <row r="93" spans="3:4" x14ac:dyDescent="0.2">
      <c r="C93" s="418"/>
      <c r="D93" s="418"/>
    </row>
    <row r="94" spans="3:4" x14ac:dyDescent="0.2">
      <c r="C94" s="418"/>
      <c r="D94" s="418"/>
    </row>
    <row r="95" spans="3:4" x14ac:dyDescent="0.2">
      <c r="C95" s="418"/>
      <c r="D95" s="418"/>
    </row>
    <row r="96" spans="3:4" x14ac:dyDescent="0.2">
      <c r="C96" s="418"/>
      <c r="D96" s="418"/>
    </row>
    <row r="97" spans="3:52" x14ac:dyDescent="0.2">
      <c r="C97" s="418"/>
      <c r="D97" s="418"/>
    </row>
    <row r="98" spans="3:52" x14ac:dyDescent="0.2">
      <c r="C98" s="418"/>
      <c r="D98" s="418"/>
    </row>
    <row r="99" spans="3:52" x14ac:dyDescent="0.2">
      <c r="C99" s="418"/>
      <c r="D99" s="418"/>
    </row>
    <row r="100" spans="3:52" x14ac:dyDescent="0.2">
      <c r="C100" s="418"/>
      <c r="D100" s="418"/>
      <c r="AZ100" s="223" t="s">
        <v>357</v>
      </c>
    </row>
    <row r="101" spans="3:52" x14ac:dyDescent="0.2">
      <c r="C101" s="418"/>
      <c r="D101" s="418"/>
    </row>
    <row r="102" spans="3:52" x14ac:dyDescent="0.2">
      <c r="C102" s="418"/>
      <c r="D102" s="418"/>
    </row>
    <row r="103" spans="3:52" x14ac:dyDescent="0.2">
      <c r="C103" s="418"/>
      <c r="D103" s="418"/>
    </row>
    <row r="104" spans="3:52" x14ac:dyDescent="0.2">
      <c r="C104" s="418"/>
      <c r="D104" s="418"/>
    </row>
    <row r="105" spans="3:52" x14ac:dyDescent="0.2">
      <c r="C105" s="418"/>
      <c r="D105" s="418"/>
    </row>
    <row r="106" spans="3:52" x14ac:dyDescent="0.2">
      <c r="C106" s="418"/>
      <c r="D106" s="418"/>
    </row>
    <row r="107" spans="3:52" x14ac:dyDescent="0.2">
      <c r="C107" s="418"/>
      <c r="D107" s="418"/>
    </row>
    <row r="108" spans="3:52" x14ac:dyDescent="0.2">
      <c r="C108" s="418"/>
      <c r="D108" s="418"/>
    </row>
    <row r="109" spans="3:52" x14ac:dyDescent="0.2">
      <c r="C109" s="418"/>
      <c r="D109" s="418"/>
    </row>
    <row r="110" spans="3:52" x14ac:dyDescent="0.2">
      <c r="C110" s="418"/>
      <c r="D110" s="418"/>
    </row>
    <row r="111" spans="3:52" x14ac:dyDescent="0.2">
      <c r="C111" s="418"/>
      <c r="D111" s="418"/>
    </row>
    <row r="112" spans="3:52" x14ac:dyDescent="0.2">
      <c r="C112" s="418"/>
      <c r="D112" s="418"/>
    </row>
    <row r="113" spans="3:4" x14ac:dyDescent="0.2">
      <c r="C113" s="418"/>
      <c r="D113" s="418"/>
    </row>
    <row r="114" spans="3:4" x14ac:dyDescent="0.2">
      <c r="C114" s="418"/>
      <c r="D114" s="418"/>
    </row>
    <row r="115" spans="3:4" x14ac:dyDescent="0.2">
      <c r="C115" s="418"/>
      <c r="D115" s="418"/>
    </row>
    <row r="116" spans="3:4" x14ac:dyDescent="0.2">
      <c r="C116" s="418"/>
      <c r="D116" s="418"/>
    </row>
    <row r="117" spans="3:4" x14ac:dyDescent="0.2">
      <c r="C117" s="418"/>
      <c r="D117" s="418"/>
    </row>
    <row r="118" spans="3:4" x14ac:dyDescent="0.2">
      <c r="C118" s="418"/>
      <c r="D118" s="418"/>
    </row>
    <row r="119" spans="3:4" x14ac:dyDescent="0.2">
      <c r="C119" s="418"/>
      <c r="D119" s="418"/>
    </row>
    <row r="120" spans="3:4" x14ac:dyDescent="0.2">
      <c r="C120" s="418"/>
      <c r="D120" s="418"/>
    </row>
    <row r="121" spans="3:4" x14ac:dyDescent="0.2">
      <c r="C121" s="418"/>
      <c r="D121" s="418"/>
    </row>
    <row r="122" spans="3:4" x14ac:dyDescent="0.2">
      <c r="C122" s="418"/>
      <c r="D122" s="418"/>
    </row>
    <row r="123" spans="3:4" x14ac:dyDescent="0.2">
      <c r="C123" s="418"/>
      <c r="D123" s="418"/>
    </row>
    <row r="124" spans="3:4" x14ac:dyDescent="0.2">
      <c r="C124" s="418"/>
      <c r="D124" s="418"/>
    </row>
    <row r="125" spans="3:4" x14ac:dyDescent="0.2">
      <c r="C125" s="418"/>
      <c r="D125" s="418"/>
    </row>
    <row r="126" spans="3:4" x14ac:dyDescent="0.2">
      <c r="C126" s="418"/>
      <c r="D126" s="418"/>
    </row>
    <row r="127" spans="3:4" x14ac:dyDescent="0.2">
      <c r="C127" s="418"/>
      <c r="D127" s="418"/>
    </row>
    <row r="128" spans="3:4" x14ac:dyDescent="0.2">
      <c r="C128" s="418"/>
      <c r="D128" s="418"/>
    </row>
    <row r="129" spans="3:4" x14ac:dyDescent="0.2">
      <c r="C129" s="418"/>
      <c r="D129" s="418"/>
    </row>
    <row r="130" spans="3:4" x14ac:dyDescent="0.2">
      <c r="C130" s="418"/>
      <c r="D130" s="418"/>
    </row>
    <row r="131" spans="3:4" x14ac:dyDescent="0.2">
      <c r="C131" s="418"/>
      <c r="D131" s="418"/>
    </row>
    <row r="132" spans="3:4" x14ac:dyDescent="0.2">
      <c r="C132" s="418"/>
      <c r="D132" s="418"/>
    </row>
    <row r="133" spans="3:4" x14ac:dyDescent="0.2">
      <c r="C133" s="418"/>
      <c r="D133" s="418"/>
    </row>
    <row r="134" spans="3:4" x14ac:dyDescent="0.2">
      <c r="C134" s="418"/>
      <c r="D134" s="418"/>
    </row>
    <row r="135" spans="3:4" x14ac:dyDescent="0.2">
      <c r="C135" s="418"/>
      <c r="D135" s="418"/>
    </row>
    <row r="136" spans="3:4" x14ac:dyDescent="0.2">
      <c r="C136" s="418"/>
      <c r="D136" s="418"/>
    </row>
    <row r="137" spans="3:4" x14ac:dyDescent="0.2">
      <c r="C137" s="418"/>
      <c r="D137" s="418"/>
    </row>
    <row r="138" spans="3:4" x14ac:dyDescent="0.2">
      <c r="C138" s="418"/>
      <c r="D138" s="418"/>
    </row>
    <row r="139" spans="3:4" x14ac:dyDescent="0.2">
      <c r="C139" s="418"/>
      <c r="D139" s="418"/>
    </row>
    <row r="140" spans="3:4" x14ac:dyDescent="0.2">
      <c r="C140" s="418"/>
      <c r="D140" s="418"/>
    </row>
    <row r="141" spans="3:4" x14ac:dyDescent="0.2">
      <c r="C141" s="418"/>
      <c r="D141" s="418"/>
    </row>
    <row r="142" spans="3:4" x14ac:dyDescent="0.2">
      <c r="C142" s="418"/>
      <c r="D142" s="418"/>
    </row>
    <row r="143" spans="3:4" x14ac:dyDescent="0.2">
      <c r="C143" s="418"/>
      <c r="D143" s="418"/>
    </row>
    <row r="144" spans="3:4" x14ac:dyDescent="0.2">
      <c r="C144" s="418"/>
      <c r="D144" s="418"/>
    </row>
    <row r="145" spans="3:4" x14ac:dyDescent="0.2">
      <c r="C145" s="418"/>
      <c r="D145" s="418"/>
    </row>
    <row r="146" spans="3:4" x14ac:dyDescent="0.2">
      <c r="C146" s="418"/>
      <c r="D146" s="418"/>
    </row>
    <row r="147" spans="3:4" x14ac:dyDescent="0.2">
      <c r="C147" s="418"/>
      <c r="D147" s="418"/>
    </row>
    <row r="148" spans="3:4" x14ac:dyDescent="0.2">
      <c r="C148" s="418"/>
      <c r="D148" s="418"/>
    </row>
    <row r="149" spans="3:4" x14ac:dyDescent="0.2">
      <c r="C149" s="418"/>
      <c r="D149" s="418"/>
    </row>
    <row r="150" spans="3:4" x14ac:dyDescent="0.2">
      <c r="C150" s="418"/>
      <c r="D150" s="418"/>
    </row>
    <row r="151" spans="3:4" x14ac:dyDescent="0.2">
      <c r="C151" s="418"/>
      <c r="D151" s="418"/>
    </row>
    <row r="152" spans="3:4" x14ac:dyDescent="0.2">
      <c r="C152" s="418"/>
      <c r="D152" s="418"/>
    </row>
    <row r="153" spans="3:4" x14ac:dyDescent="0.2">
      <c r="C153" s="418"/>
      <c r="D153" s="418"/>
    </row>
    <row r="154" spans="3:4" x14ac:dyDescent="0.2">
      <c r="C154" s="418"/>
      <c r="D154" s="418"/>
    </row>
    <row r="155" spans="3:4" x14ac:dyDescent="0.2">
      <c r="C155" s="418"/>
      <c r="D155" s="418"/>
    </row>
    <row r="156" spans="3:4" x14ac:dyDescent="0.2">
      <c r="C156" s="418"/>
      <c r="D156" s="418"/>
    </row>
    <row r="157" spans="3:4" x14ac:dyDescent="0.2">
      <c r="C157" s="418"/>
      <c r="D157" s="418"/>
    </row>
    <row r="158" spans="3:4" x14ac:dyDescent="0.2">
      <c r="C158" s="418"/>
      <c r="D158" s="418"/>
    </row>
    <row r="159" spans="3:4" x14ac:dyDescent="0.2">
      <c r="C159" s="418"/>
      <c r="D159" s="418"/>
    </row>
    <row r="160" spans="3:4" x14ac:dyDescent="0.2">
      <c r="C160" s="418"/>
      <c r="D160" s="418"/>
    </row>
    <row r="161" spans="3:4" x14ac:dyDescent="0.2">
      <c r="C161" s="418"/>
      <c r="D161" s="418"/>
    </row>
    <row r="162" spans="3:4" x14ac:dyDescent="0.2">
      <c r="C162" s="418"/>
      <c r="D162" s="418"/>
    </row>
    <row r="163" spans="3:4" x14ac:dyDescent="0.2">
      <c r="C163" s="418"/>
      <c r="D163" s="418"/>
    </row>
    <row r="164" spans="3:4" x14ac:dyDescent="0.2">
      <c r="C164" s="418"/>
      <c r="D164" s="418"/>
    </row>
    <row r="165" spans="3:4" x14ac:dyDescent="0.2">
      <c r="C165" s="418"/>
      <c r="D165" s="418"/>
    </row>
    <row r="166" spans="3:4" x14ac:dyDescent="0.2">
      <c r="C166" s="418"/>
      <c r="D166" s="418"/>
    </row>
    <row r="167" spans="3:4" x14ac:dyDescent="0.2">
      <c r="C167" s="418"/>
      <c r="D167" s="418"/>
    </row>
    <row r="168" spans="3:4" x14ac:dyDescent="0.2">
      <c r="C168" s="418"/>
      <c r="D168" s="418"/>
    </row>
    <row r="169" spans="3:4" x14ac:dyDescent="0.2">
      <c r="C169" s="418"/>
      <c r="D169" s="418"/>
    </row>
    <row r="170" spans="3:4" x14ac:dyDescent="0.2">
      <c r="C170" s="418"/>
      <c r="D170" s="418"/>
    </row>
    <row r="171" spans="3:4" x14ac:dyDescent="0.2">
      <c r="C171" s="418"/>
      <c r="D171" s="418"/>
    </row>
    <row r="172" spans="3:4" x14ac:dyDescent="0.2">
      <c r="C172" s="418"/>
      <c r="D172" s="418"/>
    </row>
    <row r="173" spans="3:4" x14ac:dyDescent="0.2">
      <c r="C173" s="418"/>
      <c r="D173" s="418"/>
    </row>
    <row r="174" spans="3:4" x14ac:dyDescent="0.2">
      <c r="C174" s="418"/>
      <c r="D174" s="418"/>
    </row>
    <row r="175" spans="3:4" x14ac:dyDescent="0.2">
      <c r="C175" s="418"/>
      <c r="D175" s="418"/>
    </row>
    <row r="176" spans="3:4" x14ac:dyDescent="0.2">
      <c r="C176" s="418"/>
      <c r="D176" s="418"/>
    </row>
    <row r="177" spans="3:4" x14ac:dyDescent="0.2">
      <c r="C177" s="418"/>
      <c r="D177" s="418"/>
    </row>
    <row r="178" spans="3:4" x14ac:dyDescent="0.2">
      <c r="C178" s="418"/>
      <c r="D178" s="418"/>
    </row>
    <row r="179" spans="3:4" x14ac:dyDescent="0.2">
      <c r="C179" s="418"/>
      <c r="D179" s="418"/>
    </row>
    <row r="180" spans="3:4" x14ac:dyDescent="0.2">
      <c r="C180" s="418"/>
      <c r="D180" s="418"/>
    </row>
    <row r="181" spans="3:4" x14ac:dyDescent="0.2">
      <c r="C181" s="418"/>
      <c r="D181" s="418"/>
    </row>
    <row r="182" spans="3:4" x14ac:dyDescent="0.2">
      <c r="C182" s="418"/>
      <c r="D182" s="418"/>
    </row>
    <row r="183" spans="3:4" x14ac:dyDescent="0.2">
      <c r="C183" s="418"/>
      <c r="D183" s="418"/>
    </row>
    <row r="184" spans="3:4" x14ac:dyDescent="0.2">
      <c r="C184" s="418"/>
      <c r="D184" s="418"/>
    </row>
    <row r="185" spans="3:4" x14ac:dyDescent="0.2">
      <c r="C185" s="418"/>
      <c r="D185" s="418"/>
    </row>
    <row r="186" spans="3:4" x14ac:dyDescent="0.2">
      <c r="C186" s="418"/>
      <c r="D186" s="418"/>
    </row>
    <row r="187" spans="3:4" x14ac:dyDescent="0.2">
      <c r="C187" s="418"/>
      <c r="D187" s="418"/>
    </row>
    <row r="188" spans="3:4" x14ac:dyDescent="0.2">
      <c r="C188" s="418"/>
      <c r="D188" s="418"/>
    </row>
    <row r="189" spans="3:4" x14ac:dyDescent="0.2">
      <c r="C189" s="418"/>
      <c r="D189" s="418"/>
    </row>
    <row r="190" spans="3:4" x14ac:dyDescent="0.2">
      <c r="C190" s="418"/>
      <c r="D190" s="418"/>
    </row>
    <row r="191" spans="3:4" x14ac:dyDescent="0.2">
      <c r="C191" s="418"/>
      <c r="D191" s="418"/>
    </row>
    <row r="192" spans="3:4" x14ac:dyDescent="0.2">
      <c r="C192" s="418"/>
      <c r="D192" s="418"/>
    </row>
    <row r="193" spans="3:4" x14ac:dyDescent="0.2">
      <c r="C193" s="418"/>
      <c r="D193" s="418"/>
    </row>
    <row r="194" spans="3:4" x14ac:dyDescent="0.2">
      <c r="C194" s="418"/>
      <c r="D194" s="418"/>
    </row>
    <row r="195" spans="3:4" x14ac:dyDescent="0.2">
      <c r="C195" s="418"/>
      <c r="D195" s="418"/>
    </row>
    <row r="196" spans="3:4" x14ac:dyDescent="0.2">
      <c r="C196" s="418"/>
      <c r="D196" s="418"/>
    </row>
    <row r="197" spans="3:4" x14ac:dyDescent="0.2">
      <c r="C197" s="418"/>
      <c r="D197" s="418"/>
    </row>
    <row r="198" spans="3:4" x14ac:dyDescent="0.2">
      <c r="C198" s="418"/>
      <c r="D198" s="418"/>
    </row>
    <row r="199" spans="3:4" x14ac:dyDescent="0.2">
      <c r="C199" s="418"/>
      <c r="D199" s="418"/>
    </row>
    <row r="200" spans="3:4" x14ac:dyDescent="0.2">
      <c r="C200" s="418"/>
      <c r="D200" s="418"/>
    </row>
    <row r="201" spans="3:4" x14ac:dyDescent="0.2">
      <c r="C201" s="418"/>
      <c r="D201" s="418"/>
    </row>
    <row r="202" spans="3:4" x14ac:dyDescent="0.2">
      <c r="C202" s="418"/>
      <c r="D202" s="418"/>
    </row>
    <row r="203" spans="3:4" x14ac:dyDescent="0.2">
      <c r="C203" s="418"/>
      <c r="D203" s="418"/>
    </row>
    <row r="204" spans="3:4" x14ac:dyDescent="0.2">
      <c r="C204" s="418"/>
      <c r="D204" s="418"/>
    </row>
    <row r="205" spans="3:4" x14ac:dyDescent="0.2">
      <c r="C205" s="418"/>
      <c r="D205" s="418"/>
    </row>
    <row r="206" spans="3:4" x14ac:dyDescent="0.2">
      <c r="C206" s="418"/>
      <c r="D206" s="418"/>
    </row>
    <row r="207" spans="3:4" x14ac:dyDescent="0.2">
      <c r="C207" s="418"/>
      <c r="D207" s="418"/>
    </row>
    <row r="208" spans="3:4" x14ac:dyDescent="0.2">
      <c r="C208" s="418"/>
      <c r="D208" s="418"/>
    </row>
    <row r="209" spans="3:4" x14ac:dyDescent="0.2">
      <c r="C209" s="418"/>
      <c r="D209" s="418"/>
    </row>
    <row r="210" spans="3:4" x14ac:dyDescent="0.2">
      <c r="C210" s="418"/>
      <c r="D210" s="418"/>
    </row>
    <row r="211" spans="3:4" x14ac:dyDescent="0.2">
      <c r="C211" s="418"/>
      <c r="D211" s="418"/>
    </row>
    <row r="212" spans="3:4" x14ac:dyDescent="0.2">
      <c r="C212" s="418"/>
      <c r="D212" s="418"/>
    </row>
    <row r="213" spans="3:4" x14ac:dyDescent="0.2">
      <c r="C213" s="418"/>
      <c r="D213" s="418"/>
    </row>
    <row r="214" spans="3:4" x14ac:dyDescent="0.2">
      <c r="C214" s="418"/>
      <c r="D214" s="418"/>
    </row>
    <row r="215" spans="3:4" x14ac:dyDescent="0.2">
      <c r="C215" s="418"/>
      <c r="D215" s="418"/>
    </row>
    <row r="216" spans="3:4" x14ac:dyDescent="0.2">
      <c r="C216" s="418"/>
      <c r="D216" s="418"/>
    </row>
    <row r="217" spans="3:4" x14ac:dyDescent="0.2">
      <c r="C217" s="418"/>
      <c r="D217" s="418"/>
    </row>
    <row r="218" spans="3:4" x14ac:dyDescent="0.2">
      <c r="C218" s="418"/>
      <c r="D218" s="418"/>
    </row>
    <row r="219" spans="3:4" x14ac:dyDescent="0.2">
      <c r="C219" s="418"/>
      <c r="D219" s="418"/>
    </row>
    <row r="220" spans="3:4" x14ac:dyDescent="0.2">
      <c r="C220" s="418"/>
      <c r="D220" s="418"/>
    </row>
    <row r="221" spans="3:4" x14ac:dyDescent="0.2">
      <c r="C221" s="418"/>
      <c r="D221" s="418"/>
    </row>
    <row r="222" spans="3:4" x14ac:dyDescent="0.2">
      <c r="C222" s="418"/>
      <c r="D222" s="418"/>
    </row>
    <row r="223" spans="3:4" x14ac:dyDescent="0.2">
      <c r="C223" s="418"/>
      <c r="D223" s="418"/>
    </row>
    <row r="224" spans="3:4" x14ac:dyDescent="0.2">
      <c r="C224" s="418"/>
      <c r="D224" s="418"/>
    </row>
    <row r="225" spans="3:4" x14ac:dyDescent="0.2">
      <c r="C225" s="418"/>
      <c r="D225" s="418"/>
    </row>
    <row r="226" spans="3:4" x14ac:dyDescent="0.2">
      <c r="C226" s="418"/>
      <c r="D226" s="418"/>
    </row>
    <row r="227" spans="3:4" x14ac:dyDescent="0.2">
      <c r="C227" s="418"/>
      <c r="D227" s="418"/>
    </row>
    <row r="228" spans="3:4" x14ac:dyDescent="0.2">
      <c r="C228" s="418"/>
      <c r="D228" s="418"/>
    </row>
    <row r="229" spans="3:4" x14ac:dyDescent="0.2">
      <c r="C229" s="418"/>
      <c r="D229" s="418"/>
    </row>
    <row r="230" spans="3:4" x14ac:dyDescent="0.2">
      <c r="C230" s="418"/>
      <c r="D230" s="418"/>
    </row>
    <row r="231" spans="3:4" x14ac:dyDescent="0.2">
      <c r="C231" s="418"/>
      <c r="D231" s="418"/>
    </row>
    <row r="232" spans="3:4" x14ac:dyDescent="0.2">
      <c r="C232" s="418"/>
      <c r="D232" s="418"/>
    </row>
    <row r="233" spans="3:4" x14ac:dyDescent="0.2">
      <c r="C233" s="418"/>
      <c r="D233" s="418"/>
    </row>
    <row r="234" spans="3:4" x14ac:dyDescent="0.2">
      <c r="C234" s="418"/>
      <c r="D234" s="418"/>
    </row>
    <row r="235" spans="3:4" x14ac:dyDescent="0.2">
      <c r="C235" s="418"/>
      <c r="D235" s="418"/>
    </row>
    <row r="236" spans="3:4" x14ac:dyDescent="0.2">
      <c r="C236" s="418"/>
      <c r="D236" s="418"/>
    </row>
    <row r="237" spans="3:4" x14ac:dyDescent="0.2">
      <c r="C237" s="418"/>
      <c r="D237" s="418"/>
    </row>
    <row r="238" spans="3:4" x14ac:dyDescent="0.2">
      <c r="C238" s="418"/>
      <c r="D238" s="418"/>
    </row>
    <row r="239" spans="3:4" x14ac:dyDescent="0.2">
      <c r="C239" s="418"/>
      <c r="D239" s="418"/>
    </row>
    <row r="240" spans="3:4" x14ac:dyDescent="0.2">
      <c r="C240" s="418"/>
      <c r="D240" s="418"/>
    </row>
    <row r="241" spans="3:4" x14ac:dyDescent="0.2">
      <c r="C241" s="418"/>
      <c r="D241" s="418"/>
    </row>
    <row r="242" spans="3:4" x14ac:dyDescent="0.2">
      <c r="C242" s="418"/>
      <c r="D242" s="418"/>
    </row>
    <row r="243" spans="3:4" x14ac:dyDescent="0.2">
      <c r="C243" s="418"/>
      <c r="D243" s="418"/>
    </row>
    <row r="244" spans="3:4" x14ac:dyDescent="0.2">
      <c r="C244" s="418"/>
      <c r="D244" s="418"/>
    </row>
    <row r="245" spans="3:4" x14ac:dyDescent="0.2">
      <c r="C245" s="418"/>
      <c r="D245" s="418"/>
    </row>
    <row r="246" spans="3:4" x14ac:dyDescent="0.2">
      <c r="C246" s="418"/>
      <c r="D246" s="418"/>
    </row>
    <row r="247" spans="3:4" x14ac:dyDescent="0.2">
      <c r="C247" s="418"/>
      <c r="D247" s="418"/>
    </row>
    <row r="248" spans="3:4" x14ac:dyDescent="0.2">
      <c r="C248" s="418"/>
      <c r="D248" s="418"/>
    </row>
    <row r="249" spans="3:4" x14ac:dyDescent="0.2">
      <c r="C249" s="418"/>
      <c r="D249" s="418"/>
    </row>
    <row r="250" spans="3:4" x14ac:dyDescent="0.2">
      <c r="C250" s="418"/>
      <c r="D250" s="418"/>
    </row>
    <row r="251" spans="3:4" x14ac:dyDescent="0.2">
      <c r="C251" s="418"/>
      <c r="D251" s="418"/>
    </row>
    <row r="252" spans="3:4" x14ac:dyDescent="0.2">
      <c r="C252" s="418"/>
      <c r="D252" s="418"/>
    </row>
    <row r="253" spans="3:4" x14ac:dyDescent="0.2">
      <c r="C253" s="418"/>
      <c r="D253" s="418"/>
    </row>
    <row r="254" spans="3:4" x14ac:dyDescent="0.2">
      <c r="C254" s="418"/>
      <c r="D254" s="418"/>
    </row>
    <row r="255" spans="3:4" x14ac:dyDescent="0.2">
      <c r="C255" s="418"/>
      <c r="D255" s="418"/>
    </row>
    <row r="256" spans="3:4" x14ac:dyDescent="0.2">
      <c r="C256" s="418"/>
      <c r="D256" s="418"/>
    </row>
    <row r="257" spans="3:4" x14ac:dyDescent="0.2">
      <c r="C257" s="418"/>
      <c r="D257" s="418"/>
    </row>
    <row r="258" spans="3:4" x14ac:dyDescent="0.2">
      <c r="C258" s="418"/>
      <c r="D258" s="418"/>
    </row>
    <row r="259" spans="3:4" x14ac:dyDescent="0.2">
      <c r="C259" s="418"/>
      <c r="D259" s="418"/>
    </row>
    <row r="666" spans="5:5" x14ac:dyDescent="0.2">
      <c r="E666" s="223" t="s">
        <v>201</v>
      </c>
    </row>
  </sheetData>
  <sheetProtection algorithmName="SHA-512" hashValue="KA7nyfB1oGfDJoaI/cEpnCHCl6FSJ0O0kxzLFGR9DqZLwfv/EgkfndN/4eJgcKm/EhOFji1wKvonB1BDJPY+7Q==" saltValue="8al644QYX3goLLjEqJWNNQ==" spinCount="100000" sheet="1" objects="1" scenarios="1"/>
  <mergeCells count="11">
    <mergeCell ref="B42:B43"/>
    <mergeCell ref="B8:D8"/>
    <mergeCell ref="C19:D19"/>
    <mergeCell ref="C42:C43"/>
    <mergeCell ref="D42:D43"/>
    <mergeCell ref="F8:H9"/>
    <mergeCell ref="C33:C34"/>
    <mergeCell ref="D33:D34"/>
    <mergeCell ref="B2:D2"/>
    <mergeCell ref="B10:B11"/>
    <mergeCell ref="B33:B34"/>
  </mergeCells>
  <phoneticPr fontId="15" type="noConversion"/>
  <printOptions horizontalCentered="1"/>
  <pageMargins left="0.75" right="0.75" top="0.55000000000000004" bottom="0.54" header="0.5" footer="0.5"/>
  <pageSetup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8E4B-9D83-44E9-A71E-77EA6C68357B}">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75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E4" s="754"/>
      <c r="F4" s="689" t="s">
        <v>359</v>
      </c>
      <c r="G4" s="690"/>
      <c r="H4" s="691">
        <v>0</v>
      </c>
    </row>
    <row r="5" spans="2:43" ht="15.75" x14ac:dyDescent="0.2">
      <c r="B5" s="684" t="s">
        <v>103</v>
      </c>
      <c r="C5" s="692">
        <f>'Pronósticos 1P mensual x 2 años'!C6</f>
        <v>46022</v>
      </c>
      <c r="D5" s="680"/>
    </row>
    <row r="6" spans="2:43" ht="15.75" x14ac:dyDescent="0.25">
      <c r="B6" s="684" t="s">
        <v>300</v>
      </c>
      <c r="C6" s="693" t="s">
        <v>3</v>
      </c>
      <c r="D6" s="755"/>
    </row>
    <row r="7" spans="2:43" ht="16.5" thickBot="1" x14ac:dyDescent="0.25">
      <c r="B7" s="694" t="s">
        <v>301</v>
      </c>
      <c r="C7" s="695"/>
      <c r="D7" s="680"/>
    </row>
    <row r="8" spans="2:43" ht="13.5" thickBot="1" x14ac:dyDescent="0.25">
      <c r="E8" s="756"/>
    </row>
    <row r="9" spans="2:43" ht="15.75" thickBot="1" x14ac:dyDescent="0.25">
      <c r="B9" s="757" t="s">
        <v>302</v>
      </c>
      <c r="C9" s="758"/>
      <c r="D9" s="759"/>
      <c r="E9" s="760" t="str">
        <f>YEAR(C5)&amp;" (REAL)"</f>
        <v>2025 (REAL)</v>
      </c>
      <c r="F9" s="700">
        <f>'Probadas '!D10</f>
        <v>2026</v>
      </c>
      <c r="G9" s="700">
        <f>+F9+1</f>
        <v>2027</v>
      </c>
      <c r="H9" s="700">
        <f t="shared" ref="H9:AP9" si="0">G9+1</f>
        <v>2028</v>
      </c>
      <c r="I9" s="700">
        <f t="shared" si="0"/>
        <v>2029</v>
      </c>
      <c r="J9" s="700">
        <f t="shared" si="0"/>
        <v>2030</v>
      </c>
      <c r="K9" s="700">
        <f t="shared" si="0"/>
        <v>2031</v>
      </c>
      <c r="L9" s="700">
        <f t="shared" si="0"/>
        <v>2032</v>
      </c>
      <c r="M9" s="700">
        <f t="shared" si="0"/>
        <v>2033</v>
      </c>
      <c r="N9" s="700">
        <f t="shared" si="0"/>
        <v>2034</v>
      </c>
      <c r="O9" s="700">
        <f t="shared" si="0"/>
        <v>2035</v>
      </c>
      <c r="P9" s="700">
        <f t="shared" si="0"/>
        <v>2036</v>
      </c>
      <c r="Q9" s="700">
        <f t="shared" si="0"/>
        <v>2037</v>
      </c>
      <c r="R9" s="700">
        <f t="shared" si="0"/>
        <v>2038</v>
      </c>
      <c r="S9" s="700">
        <f t="shared" si="0"/>
        <v>2039</v>
      </c>
      <c r="T9" s="700">
        <f t="shared" si="0"/>
        <v>2040</v>
      </c>
      <c r="U9" s="700">
        <f t="shared" si="0"/>
        <v>2041</v>
      </c>
      <c r="V9" s="700">
        <f t="shared" si="0"/>
        <v>2042</v>
      </c>
      <c r="W9" s="700">
        <f t="shared" si="0"/>
        <v>2043</v>
      </c>
      <c r="X9" s="700">
        <f t="shared" si="0"/>
        <v>2044</v>
      </c>
      <c r="Y9" s="700">
        <f t="shared" si="0"/>
        <v>2045</v>
      </c>
      <c r="Z9" s="700">
        <f t="shared" si="0"/>
        <v>2046</v>
      </c>
      <c r="AA9" s="700">
        <f t="shared" si="0"/>
        <v>2047</v>
      </c>
      <c r="AB9" s="700">
        <f t="shared" si="0"/>
        <v>2048</v>
      </c>
      <c r="AC9" s="700">
        <f t="shared" si="0"/>
        <v>2049</v>
      </c>
      <c r="AD9" s="700">
        <f t="shared" si="0"/>
        <v>2050</v>
      </c>
      <c r="AE9" s="700">
        <f t="shared" si="0"/>
        <v>2051</v>
      </c>
      <c r="AF9" s="700">
        <f t="shared" si="0"/>
        <v>2052</v>
      </c>
      <c r="AG9" s="700">
        <f t="shared" si="0"/>
        <v>2053</v>
      </c>
      <c r="AH9" s="700">
        <f t="shared" si="0"/>
        <v>2054</v>
      </c>
      <c r="AI9" s="700">
        <f t="shared" si="0"/>
        <v>2055</v>
      </c>
      <c r="AJ9" s="700">
        <f t="shared" si="0"/>
        <v>2056</v>
      </c>
      <c r="AK9" s="700">
        <f t="shared" si="0"/>
        <v>2057</v>
      </c>
      <c r="AL9" s="700">
        <f t="shared" si="0"/>
        <v>2058</v>
      </c>
      <c r="AM9" s="700">
        <f t="shared" si="0"/>
        <v>2059</v>
      </c>
      <c r="AN9" s="700">
        <f t="shared" si="0"/>
        <v>2060</v>
      </c>
      <c r="AO9" s="700">
        <f t="shared" si="0"/>
        <v>2061</v>
      </c>
      <c r="AP9" s="700">
        <f t="shared" si="0"/>
        <v>2062</v>
      </c>
      <c r="AQ9" s="701" t="s">
        <v>6</v>
      </c>
    </row>
    <row r="10" spans="2:43" ht="15" x14ac:dyDescent="0.2">
      <c r="B10" s="725" t="s">
        <v>303</v>
      </c>
      <c r="C10" s="726"/>
      <c r="D10" s="727" t="s">
        <v>315</v>
      </c>
      <c r="E10" s="583"/>
      <c r="F10" s="739">
        <f>Capex!D26</f>
        <v>0</v>
      </c>
      <c r="G10" s="739">
        <f>Capex!E26</f>
        <v>0</v>
      </c>
      <c r="H10" s="739">
        <f>Capex!F26</f>
        <v>0</v>
      </c>
      <c r="I10" s="739">
        <f>Capex!G26</f>
        <v>0</v>
      </c>
      <c r="J10" s="739">
        <f>Capex!H26</f>
        <v>0</v>
      </c>
      <c r="K10" s="739">
        <f>Capex!I26</f>
        <v>0</v>
      </c>
      <c r="L10" s="739">
        <f>Capex!J26</f>
        <v>0</v>
      </c>
      <c r="M10" s="739">
        <f>Capex!K26</f>
        <v>0</v>
      </c>
      <c r="N10" s="739">
        <f>Capex!L26</f>
        <v>0</v>
      </c>
      <c r="O10" s="739">
        <f>Capex!M26</f>
        <v>0</v>
      </c>
      <c r="P10" s="739">
        <f>Capex!N26</f>
        <v>0</v>
      </c>
      <c r="Q10" s="739">
        <f>Capex!O26</f>
        <v>0</v>
      </c>
      <c r="R10" s="739">
        <f>Capex!P26</f>
        <v>0</v>
      </c>
      <c r="S10" s="739">
        <f>Capex!Q26</f>
        <v>0</v>
      </c>
      <c r="T10" s="739">
        <f>Capex!R26</f>
        <v>0</v>
      </c>
      <c r="U10" s="739">
        <f>Capex!S26</f>
        <v>0</v>
      </c>
      <c r="V10" s="739">
        <f>Capex!T26</f>
        <v>0</v>
      </c>
      <c r="W10" s="739">
        <f>Capex!U26</f>
        <v>0</v>
      </c>
      <c r="X10" s="739">
        <f>Capex!V26</f>
        <v>0</v>
      </c>
      <c r="Y10" s="739">
        <f>Capex!W26</f>
        <v>0</v>
      </c>
      <c r="Z10" s="739">
        <f>Capex!X26</f>
        <v>0</v>
      </c>
      <c r="AA10" s="739">
        <f>Capex!Y26</f>
        <v>0</v>
      </c>
      <c r="AB10" s="739">
        <f>Capex!Z26</f>
        <v>0</v>
      </c>
      <c r="AC10" s="739">
        <f>Capex!AA26</f>
        <v>0</v>
      </c>
      <c r="AD10" s="739">
        <f>Capex!AB26</f>
        <v>0</v>
      </c>
      <c r="AE10" s="739">
        <f>Capex!AC26</f>
        <v>0</v>
      </c>
      <c r="AF10" s="739">
        <f>Capex!AD26</f>
        <v>0</v>
      </c>
      <c r="AG10" s="739">
        <f>Capex!AE26</f>
        <v>0</v>
      </c>
      <c r="AH10" s="739">
        <f>Capex!AF26</f>
        <v>0</v>
      </c>
      <c r="AI10" s="739">
        <f>Capex!AG26</f>
        <v>0</v>
      </c>
      <c r="AJ10" s="739">
        <f>Capex!AH26</f>
        <v>0</v>
      </c>
      <c r="AK10" s="739">
        <f>Capex!AI26</f>
        <v>0</v>
      </c>
      <c r="AL10" s="739">
        <f>Capex!AJ26</f>
        <v>0</v>
      </c>
      <c r="AM10" s="739">
        <f>Capex!AK26</f>
        <v>0</v>
      </c>
      <c r="AN10" s="739">
        <f>Capex!AL26</f>
        <v>0</v>
      </c>
      <c r="AO10" s="739">
        <f>Capex!AM26</f>
        <v>0</v>
      </c>
      <c r="AP10" s="740">
        <f>Capex!AN26</f>
        <v>0</v>
      </c>
      <c r="AQ10" s="713">
        <f t="shared" ref="AQ10:AQ20" si="1">SUM(F10:AP10)</f>
        <v>0</v>
      </c>
    </row>
    <row r="11" spans="2:43" ht="15" x14ac:dyDescent="0.2">
      <c r="B11" s="708" t="s">
        <v>304</v>
      </c>
      <c r="C11" s="728" t="s">
        <v>73</v>
      </c>
      <c r="D11" s="729" t="s">
        <v>369</v>
      </c>
      <c r="E11" s="566"/>
      <c r="F11" s="711">
        <f>'Probadas '!D11</f>
        <v>0</v>
      </c>
      <c r="G11" s="711">
        <f>'Probadas '!E11</f>
        <v>0</v>
      </c>
      <c r="H11" s="711">
        <f>'Probadas '!F11</f>
        <v>0</v>
      </c>
      <c r="I11" s="711">
        <f>'Probadas '!G11</f>
        <v>0</v>
      </c>
      <c r="J11" s="711">
        <f>'Probadas '!H11</f>
        <v>0</v>
      </c>
      <c r="K11" s="711">
        <f>'Probadas '!I11</f>
        <v>0</v>
      </c>
      <c r="L11" s="711">
        <f>'Probadas '!J11</f>
        <v>0</v>
      </c>
      <c r="M11" s="711">
        <f>'Probadas '!K11</f>
        <v>0</v>
      </c>
      <c r="N11" s="711">
        <f>'Probadas '!L11</f>
        <v>0</v>
      </c>
      <c r="O11" s="711">
        <f>'Probadas '!M11</f>
        <v>0</v>
      </c>
      <c r="P11" s="711">
        <f>'Probadas '!N11</f>
        <v>0</v>
      </c>
      <c r="Q11" s="711">
        <f>'Probadas '!O11</f>
        <v>0</v>
      </c>
      <c r="R11" s="711">
        <f>'Probadas '!P11</f>
        <v>0</v>
      </c>
      <c r="S11" s="711">
        <f>'Probadas '!Q11</f>
        <v>0</v>
      </c>
      <c r="T11" s="711">
        <f>'Probadas '!R11</f>
        <v>0</v>
      </c>
      <c r="U11" s="711">
        <f>'Probadas '!S11</f>
        <v>0</v>
      </c>
      <c r="V11" s="711">
        <f>'Probadas '!T11</f>
        <v>0</v>
      </c>
      <c r="W11" s="711">
        <f>'Probadas '!U11</f>
        <v>0</v>
      </c>
      <c r="X11" s="711">
        <f>'Probadas '!V11</f>
        <v>0</v>
      </c>
      <c r="Y11" s="711">
        <f>'Probadas '!W11</f>
        <v>0</v>
      </c>
      <c r="Z11" s="711">
        <f>'Probadas '!X11</f>
        <v>0</v>
      </c>
      <c r="AA11" s="711">
        <f>'Probadas '!Y11</f>
        <v>0</v>
      </c>
      <c r="AB11" s="711">
        <f>'Probadas '!Z11</f>
        <v>0</v>
      </c>
      <c r="AC11" s="711">
        <f>'Probadas '!AA11</f>
        <v>0</v>
      </c>
      <c r="AD11" s="711">
        <f>'Probadas '!AB11</f>
        <v>0</v>
      </c>
      <c r="AE11" s="711">
        <f>'Probadas '!AC11</f>
        <v>0</v>
      </c>
      <c r="AF11" s="711">
        <f>'Probadas '!AD11</f>
        <v>0</v>
      </c>
      <c r="AG11" s="711">
        <f>'Probadas '!AE11</f>
        <v>0</v>
      </c>
      <c r="AH11" s="711">
        <f>'Probadas '!AF11</f>
        <v>0</v>
      </c>
      <c r="AI11" s="711">
        <f>'Probadas '!AG11</f>
        <v>0</v>
      </c>
      <c r="AJ11" s="711">
        <f>'Probadas '!AH11</f>
        <v>0</v>
      </c>
      <c r="AK11" s="711">
        <f>'Probadas '!AI11</f>
        <v>0</v>
      </c>
      <c r="AL11" s="711">
        <f>'Probadas '!AJ11</f>
        <v>0</v>
      </c>
      <c r="AM11" s="711">
        <f>'Probadas '!AK11</f>
        <v>0</v>
      </c>
      <c r="AN11" s="711">
        <f>'Probadas '!AL11</f>
        <v>0</v>
      </c>
      <c r="AO11" s="711">
        <f>'Probadas '!AM11</f>
        <v>0</v>
      </c>
      <c r="AP11" s="743">
        <f>'Probadas '!AN11</f>
        <v>0</v>
      </c>
      <c r="AQ11" s="713">
        <f t="shared" si="1"/>
        <v>0</v>
      </c>
    </row>
    <row r="12" spans="2:43" ht="15" x14ac:dyDescent="0.2">
      <c r="B12" s="708"/>
      <c r="C12" s="728" t="s">
        <v>65</v>
      </c>
      <c r="D12" s="729" t="s">
        <v>316</v>
      </c>
      <c r="E12" s="566"/>
      <c r="F12" s="711">
        <f>'Probadas '!D43</f>
        <v>0</v>
      </c>
      <c r="G12" s="711">
        <f>'Probadas '!E43</f>
        <v>0</v>
      </c>
      <c r="H12" s="711">
        <f>'Probadas '!F43</f>
        <v>0</v>
      </c>
      <c r="I12" s="711">
        <f>'Probadas '!G43</f>
        <v>0</v>
      </c>
      <c r="J12" s="711">
        <f>'Probadas '!H43</f>
        <v>0</v>
      </c>
      <c r="K12" s="711">
        <f>'Probadas '!I43</f>
        <v>0</v>
      </c>
      <c r="L12" s="711">
        <f>'Probadas '!J43</f>
        <v>0</v>
      </c>
      <c r="M12" s="711">
        <f>'Probadas '!K43</f>
        <v>0</v>
      </c>
      <c r="N12" s="711">
        <f>'Probadas '!L43</f>
        <v>0</v>
      </c>
      <c r="O12" s="711">
        <f>'Probadas '!M43</f>
        <v>0</v>
      </c>
      <c r="P12" s="711">
        <f>'Probadas '!N43</f>
        <v>0</v>
      </c>
      <c r="Q12" s="711">
        <f>'Probadas '!O43</f>
        <v>0</v>
      </c>
      <c r="R12" s="711">
        <f>'Probadas '!P43</f>
        <v>0</v>
      </c>
      <c r="S12" s="711">
        <f>'Probadas '!Q43</f>
        <v>0</v>
      </c>
      <c r="T12" s="711">
        <f>'Probadas '!R43</f>
        <v>0</v>
      </c>
      <c r="U12" s="711">
        <f>'Probadas '!S43</f>
        <v>0</v>
      </c>
      <c r="V12" s="711">
        <f>'Probadas '!T43</f>
        <v>0</v>
      </c>
      <c r="W12" s="711">
        <f>'Probadas '!U43</f>
        <v>0</v>
      </c>
      <c r="X12" s="711">
        <f>'Probadas '!V43</f>
        <v>0</v>
      </c>
      <c r="Y12" s="711">
        <f>'Probadas '!W43</f>
        <v>0</v>
      </c>
      <c r="Z12" s="711">
        <f>'Probadas '!X43</f>
        <v>0</v>
      </c>
      <c r="AA12" s="711">
        <f>'Probadas '!Y43</f>
        <v>0</v>
      </c>
      <c r="AB12" s="711">
        <f>'Probadas '!Z43</f>
        <v>0</v>
      </c>
      <c r="AC12" s="711">
        <f>'Probadas '!AA43</f>
        <v>0</v>
      </c>
      <c r="AD12" s="711">
        <f>'Probadas '!AB43</f>
        <v>0</v>
      </c>
      <c r="AE12" s="711">
        <f>'Probadas '!AC43</f>
        <v>0</v>
      </c>
      <c r="AF12" s="711">
        <f>'Probadas '!AD43</f>
        <v>0</v>
      </c>
      <c r="AG12" s="711">
        <f>'Probadas '!AE43</f>
        <v>0</v>
      </c>
      <c r="AH12" s="711">
        <f>'Probadas '!AF43</f>
        <v>0</v>
      </c>
      <c r="AI12" s="711">
        <f>'Probadas '!AG43</f>
        <v>0</v>
      </c>
      <c r="AJ12" s="711">
        <f>'Probadas '!AH43</f>
        <v>0</v>
      </c>
      <c r="AK12" s="711">
        <f>'Probadas '!AI43</f>
        <v>0</v>
      </c>
      <c r="AL12" s="711">
        <f>'Probadas '!AJ43</f>
        <v>0</v>
      </c>
      <c r="AM12" s="711">
        <f>'Probadas '!AK43</f>
        <v>0</v>
      </c>
      <c r="AN12" s="711">
        <f>'Probadas '!AL43</f>
        <v>0</v>
      </c>
      <c r="AO12" s="711">
        <f>'Probadas '!AM43</f>
        <v>0</v>
      </c>
      <c r="AP12" s="743">
        <f>'Probadas '!AN43</f>
        <v>0</v>
      </c>
      <c r="AQ12" s="713">
        <f t="shared" si="1"/>
        <v>0</v>
      </c>
    </row>
    <row r="13" spans="2:43" ht="30" x14ac:dyDescent="0.2">
      <c r="B13" s="708"/>
      <c r="C13" s="728" t="s">
        <v>337</v>
      </c>
      <c r="D13" s="729" t="s">
        <v>369</v>
      </c>
      <c r="E13" s="566"/>
      <c r="F13" s="711">
        <f>'Probadas '!D36</f>
        <v>0</v>
      </c>
      <c r="G13" s="711">
        <f>'Probadas '!E36</f>
        <v>0</v>
      </c>
      <c r="H13" s="711">
        <f>'Probadas '!F36</f>
        <v>0</v>
      </c>
      <c r="I13" s="711">
        <f>'Probadas '!G36</f>
        <v>0</v>
      </c>
      <c r="J13" s="711">
        <f>'Probadas '!H36</f>
        <v>0</v>
      </c>
      <c r="K13" s="711">
        <f>'Probadas '!I36</f>
        <v>0</v>
      </c>
      <c r="L13" s="711">
        <f>'Probadas '!J36</f>
        <v>0</v>
      </c>
      <c r="M13" s="711">
        <f>'Probadas '!K36</f>
        <v>0</v>
      </c>
      <c r="N13" s="711">
        <f>'Probadas '!L36</f>
        <v>0</v>
      </c>
      <c r="O13" s="711">
        <f>'Probadas '!M36</f>
        <v>0</v>
      </c>
      <c r="P13" s="711">
        <f>'Probadas '!N36</f>
        <v>0</v>
      </c>
      <c r="Q13" s="711">
        <f>'Probadas '!O36</f>
        <v>0</v>
      </c>
      <c r="R13" s="711">
        <f>'Probadas '!P36</f>
        <v>0</v>
      </c>
      <c r="S13" s="711">
        <f>'Probadas '!Q36</f>
        <v>0</v>
      </c>
      <c r="T13" s="711">
        <f>'Probadas '!R36</f>
        <v>0</v>
      </c>
      <c r="U13" s="711">
        <f>'Probadas '!S36</f>
        <v>0</v>
      </c>
      <c r="V13" s="711">
        <f>'Probadas '!T36</f>
        <v>0</v>
      </c>
      <c r="W13" s="711">
        <f>'Probadas '!U36</f>
        <v>0</v>
      </c>
      <c r="X13" s="711">
        <f>'Probadas '!V36</f>
        <v>0</v>
      </c>
      <c r="Y13" s="711">
        <f>'Probadas '!W36</f>
        <v>0</v>
      </c>
      <c r="Z13" s="711">
        <f>'Probadas '!X36</f>
        <v>0</v>
      </c>
      <c r="AA13" s="711">
        <f>'Probadas '!Y36</f>
        <v>0</v>
      </c>
      <c r="AB13" s="711">
        <f>'Probadas '!Z36</f>
        <v>0</v>
      </c>
      <c r="AC13" s="711">
        <f>'Probadas '!AA36</f>
        <v>0</v>
      </c>
      <c r="AD13" s="711">
        <f>'Probadas '!AB36</f>
        <v>0</v>
      </c>
      <c r="AE13" s="711">
        <f>'Probadas '!AC36</f>
        <v>0</v>
      </c>
      <c r="AF13" s="711">
        <f>'Probadas '!AD36</f>
        <v>0</v>
      </c>
      <c r="AG13" s="711">
        <f>'Probadas '!AE36</f>
        <v>0</v>
      </c>
      <c r="AH13" s="711">
        <f>'Probadas '!AF36</f>
        <v>0</v>
      </c>
      <c r="AI13" s="711">
        <f>'Probadas '!AG36</f>
        <v>0</v>
      </c>
      <c r="AJ13" s="711">
        <f>'Probadas '!AH36</f>
        <v>0</v>
      </c>
      <c r="AK13" s="711">
        <f>'Probadas '!AI36</f>
        <v>0</v>
      </c>
      <c r="AL13" s="711">
        <f>'Probadas '!AJ36</f>
        <v>0</v>
      </c>
      <c r="AM13" s="711">
        <f>'Probadas '!AK36</f>
        <v>0</v>
      </c>
      <c r="AN13" s="711">
        <f>'Probadas '!AL36</f>
        <v>0</v>
      </c>
      <c r="AO13" s="711">
        <f>'Probadas '!AM36</f>
        <v>0</v>
      </c>
      <c r="AP13" s="743">
        <f>'Probadas '!AN36</f>
        <v>0</v>
      </c>
      <c r="AQ13" s="713">
        <f t="shared" si="1"/>
        <v>0</v>
      </c>
    </row>
    <row r="14" spans="2:43" ht="15" x14ac:dyDescent="0.2">
      <c r="B14" s="708" t="s">
        <v>305</v>
      </c>
      <c r="C14" s="728" t="s">
        <v>73</v>
      </c>
      <c r="D14" s="729" t="s">
        <v>369</v>
      </c>
      <c r="E14" s="566"/>
      <c r="F14" s="711">
        <f>'Probadas '!D17</f>
        <v>0</v>
      </c>
      <c r="G14" s="711">
        <f>'Probadas '!E17</f>
        <v>0</v>
      </c>
      <c r="H14" s="711">
        <f>'Probadas '!F17</f>
        <v>0</v>
      </c>
      <c r="I14" s="711">
        <f>'Probadas '!G17</f>
        <v>0</v>
      </c>
      <c r="J14" s="711">
        <f>'Probadas '!H17</f>
        <v>0</v>
      </c>
      <c r="K14" s="711">
        <f>'Probadas '!I17</f>
        <v>0</v>
      </c>
      <c r="L14" s="711">
        <f>'Probadas '!J17</f>
        <v>0</v>
      </c>
      <c r="M14" s="711">
        <f>'Probadas '!K17</f>
        <v>0</v>
      </c>
      <c r="N14" s="711">
        <f>'Probadas '!L17</f>
        <v>0</v>
      </c>
      <c r="O14" s="711">
        <f>'Probadas '!M17</f>
        <v>0</v>
      </c>
      <c r="P14" s="711">
        <f>'Probadas '!N17</f>
        <v>0</v>
      </c>
      <c r="Q14" s="711">
        <f>'Probadas '!O17</f>
        <v>0</v>
      </c>
      <c r="R14" s="711">
        <f>'Probadas '!P17</f>
        <v>0</v>
      </c>
      <c r="S14" s="711">
        <f>'Probadas '!Q17</f>
        <v>0</v>
      </c>
      <c r="T14" s="711">
        <f>'Probadas '!R17</f>
        <v>0</v>
      </c>
      <c r="U14" s="711">
        <f>'Probadas '!S17</f>
        <v>0</v>
      </c>
      <c r="V14" s="711">
        <f>'Probadas '!T17</f>
        <v>0</v>
      </c>
      <c r="W14" s="711">
        <f>'Probadas '!U17</f>
        <v>0</v>
      </c>
      <c r="X14" s="711">
        <f>'Probadas '!V17</f>
        <v>0</v>
      </c>
      <c r="Y14" s="711">
        <f>'Probadas '!W17</f>
        <v>0</v>
      </c>
      <c r="Z14" s="711">
        <f>'Probadas '!X17</f>
        <v>0</v>
      </c>
      <c r="AA14" s="711">
        <f>'Probadas '!Y17</f>
        <v>0</v>
      </c>
      <c r="AB14" s="711">
        <f>'Probadas '!Z17</f>
        <v>0</v>
      </c>
      <c r="AC14" s="711">
        <f>'Probadas '!AA17</f>
        <v>0</v>
      </c>
      <c r="AD14" s="711">
        <f>'Probadas '!AB17</f>
        <v>0</v>
      </c>
      <c r="AE14" s="711">
        <f>'Probadas '!AC17</f>
        <v>0</v>
      </c>
      <c r="AF14" s="711">
        <f>'Probadas '!AD17</f>
        <v>0</v>
      </c>
      <c r="AG14" s="711">
        <f>'Probadas '!AE17</f>
        <v>0</v>
      </c>
      <c r="AH14" s="711">
        <f>'Probadas '!AF17</f>
        <v>0</v>
      </c>
      <c r="AI14" s="711">
        <f>'Probadas '!AG17</f>
        <v>0</v>
      </c>
      <c r="AJ14" s="711">
        <f>'Probadas '!AH17</f>
        <v>0</v>
      </c>
      <c r="AK14" s="711">
        <f>'Probadas '!AI17</f>
        <v>0</v>
      </c>
      <c r="AL14" s="711">
        <f>'Probadas '!AJ17</f>
        <v>0</v>
      </c>
      <c r="AM14" s="711">
        <f>'Probadas '!AK17</f>
        <v>0</v>
      </c>
      <c r="AN14" s="711">
        <f>'Probadas '!AL17</f>
        <v>0</v>
      </c>
      <c r="AO14" s="711">
        <f>'Probadas '!AM17</f>
        <v>0</v>
      </c>
      <c r="AP14" s="743">
        <f>'Probadas '!AN17</f>
        <v>0</v>
      </c>
      <c r="AQ14" s="713">
        <f t="shared" si="1"/>
        <v>0</v>
      </c>
    </row>
    <row r="15" spans="2:43" ht="15" x14ac:dyDescent="0.2">
      <c r="B15" s="708"/>
      <c r="C15" s="728" t="s">
        <v>65</v>
      </c>
      <c r="D15" s="729" t="s">
        <v>316</v>
      </c>
      <c r="E15" s="566"/>
      <c r="F15" s="711">
        <f>'Probadas '!D49</f>
        <v>0</v>
      </c>
      <c r="G15" s="711">
        <f>'Probadas '!E49</f>
        <v>0</v>
      </c>
      <c r="H15" s="711">
        <f>'Probadas '!F49</f>
        <v>0</v>
      </c>
      <c r="I15" s="711">
        <f>'Probadas '!G49</f>
        <v>0</v>
      </c>
      <c r="J15" s="711">
        <f>'Probadas '!H49</f>
        <v>0</v>
      </c>
      <c r="K15" s="711">
        <f>'Probadas '!I49</f>
        <v>0</v>
      </c>
      <c r="L15" s="711">
        <f>'Probadas '!J49</f>
        <v>0</v>
      </c>
      <c r="M15" s="711">
        <f>'Probadas '!K49</f>
        <v>0</v>
      </c>
      <c r="N15" s="711">
        <f>'Probadas '!L49</f>
        <v>0</v>
      </c>
      <c r="O15" s="711">
        <f>'Probadas '!M49</f>
        <v>0</v>
      </c>
      <c r="P15" s="711">
        <f>'Probadas '!N49</f>
        <v>0</v>
      </c>
      <c r="Q15" s="711">
        <f>'Probadas '!O49</f>
        <v>0</v>
      </c>
      <c r="R15" s="711">
        <f>'Probadas '!P49</f>
        <v>0</v>
      </c>
      <c r="S15" s="711">
        <f>'Probadas '!Q49</f>
        <v>0</v>
      </c>
      <c r="T15" s="711">
        <f>'Probadas '!R49</f>
        <v>0</v>
      </c>
      <c r="U15" s="711">
        <f>'Probadas '!S49</f>
        <v>0</v>
      </c>
      <c r="V15" s="711">
        <f>'Probadas '!T49</f>
        <v>0</v>
      </c>
      <c r="W15" s="711">
        <f>'Probadas '!U49</f>
        <v>0</v>
      </c>
      <c r="X15" s="711">
        <f>'Probadas '!V49</f>
        <v>0</v>
      </c>
      <c r="Y15" s="711">
        <f>'Probadas '!W49</f>
        <v>0</v>
      </c>
      <c r="Z15" s="711">
        <f>'Probadas '!X49</f>
        <v>0</v>
      </c>
      <c r="AA15" s="711">
        <f>'Probadas '!Y49</f>
        <v>0</v>
      </c>
      <c r="AB15" s="711">
        <f>'Probadas '!Z49</f>
        <v>0</v>
      </c>
      <c r="AC15" s="711">
        <f>'Probadas '!AA49</f>
        <v>0</v>
      </c>
      <c r="AD15" s="711">
        <f>'Probadas '!AB49</f>
        <v>0</v>
      </c>
      <c r="AE15" s="711">
        <f>'Probadas '!AC49</f>
        <v>0</v>
      </c>
      <c r="AF15" s="711">
        <f>'Probadas '!AD49</f>
        <v>0</v>
      </c>
      <c r="AG15" s="711">
        <f>'Probadas '!AE49</f>
        <v>0</v>
      </c>
      <c r="AH15" s="711">
        <f>'Probadas '!AF49</f>
        <v>0</v>
      </c>
      <c r="AI15" s="711">
        <f>'Probadas '!AG49</f>
        <v>0</v>
      </c>
      <c r="AJ15" s="711">
        <f>'Probadas '!AH49</f>
        <v>0</v>
      </c>
      <c r="AK15" s="711">
        <f>'Probadas '!AI49</f>
        <v>0</v>
      </c>
      <c r="AL15" s="711">
        <f>'Probadas '!AJ49</f>
        <v>0</v>
      </c>
      <c r="AM15" s="711">
        <f>'Probadas '!AK49</f>
        <v>0</v>
      </c>
      <c r="AN15" s="711">
        <f>'Probadas '!AL49</f>
        <v>0</v>
      </c>
      <c r="AO15" s="711">
        <f>'Probadas '!AM49</f>
        <v>0</v>
      </c>
      <c r="AP15" s="743">
        <f>'Probadas '!AN49</f>
        <v>0</v>
      </c>
      <c r="AQ15" s="713">
        <f t="shared" si="1"/>
        <v>0</v>
      </c>
    </row>
    <row r="16" spans="2:43" ht="15" x14ac:dyDescent="0.2">
      <c r="B16" s="708" t="s">
        <v>306</v>
      </c>
      <c r="C16" s="728" t="s">
        <v>73</v>
      </c>
      <c r="D16" s="729"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713">
        <f t="shared" si="1"/>
        <v>0</v>
      </c>
    </row>
    <row r="17" spans="2:43" ht="15" x14ac:dyDescent="0.2">
      <c r="B17" s="708"/>
      <c r="C17" s="728" t="s">
        <v>65</v>
      </c>
      <c r="D17" s="729"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713">
        <f t="shared" si="1"/>
        <v>0</v>
      </c>
    </row>
    <row r="18" spans="2:43" ht="15" x14ac:dyDescent="0.2">
      <c r="B18" s="708" t="s">
        <v>307</v>
      </c>
      <c r="C18" s="728" t="s">
        <v>73</v>
      </c>
      <c r="D18" s="729" t="s">
        <v>317</v>
      </c>
      <c r="E18" s="566"/>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43">
        <f>Capex!AN16</f>
        <v>0</v>
      </c>
      <c r="AQ18" s="713">
        <f t="shared" si="1"/>
        <v>0</v>
      </c>
    </row>
    <row r="19" spans="2:43" ht="15" x14ac:dyDescent="0.2">
      <c r="B19" s="708"/>
      <c r="C19" s="728" t="s">
        <v>65</v>
      </c>
      <c r="D19" s="729" t="s">
        <v>318</v>
      </c>
      <c r="E19" s="566"/>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43">
        <f>Capex!AN18</f>
        <v>0</v>
      </c>
      <c r="AQ19" s="713">
        <f t="shared" si="1"/>
        <v>0</v>
      </c>
    </row>
    <row r="20" spans="2:43" ht="30" x14ac:dyDescent="0.2">
      <c r="B20" s="708"/>
      <c r="C20" s="728" t="s">
        <v>337</v>
      </c>
      <c r="D20" s="729" t="s">
        <v>317</v>
      </c>
      <c r="E20" s="566"/>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43">
        <f>Capex!AN17</f>
        <v>0</v>
      </c>
      <c r="AQ20" s="713">
        <f t="shared" si="1"/>
        <v>0</v>
      </c>
    </row>
    <row r="21" spans="2:43" ht="29.25" customHeight="1" x14ac:dyDescent="0.2">
      <c r="B21" s="708" t="s">
        <v>308</v>
      </c>
      <c r="C21" s="730"/>
      <c r="D21" s="729" t="s">
        <v>319</v>
      </c>
      <c r="E21" s="761">
        <f t="shared" ref="E21:AP21" si="2">((E11-E14-E16)*E18)+((E12-E15-E17)*E19)+(E13*E20)</f>
        <v>0</v>
      </c>
      <c r="F21" s="711">
        <f t="shared" si="2"/>
        <v>0</v>
      </c>
      <c r="G21" s="711">
        <f t="shared" si="2"/>
        <v>0</v>
      </c>
      <c r="H21" s="711">
        <f t="shared" si="2"/>
        <v>0</v>
      </c>
      <c r="I21" s="711">
        <f t="shared" si="2"/>
        <v>0</v>
      </c>
      <c r="J21" s="711">
        <f t="shared" si="2"/>
        <v>0</v>
      </c>
      <c r="K21" s="711">
        <f t="shared" si="2"/>
        <v>0</v>
      </c>
      <c r="L21" s="711">
        <f t="shared" si="2"/>
        <v>0</v>
      </c>
      <c r="M21" s="711">
        <f t="shared" si="2"/>
        <v>0</v>
      </c>
      <c r="N21" s="711">
        <f t="shared" si="2"/>
        <v>0</v>
      </c>
      <c r="O21" s="711">
        <f t="shared" si="2"/>
        <v>0</v>
      </c>
      <c r="P21" s="711">
        <f t="shared" si="2"/>
        <v>0</v>
      </c>
      <c r="Q21" s="711">
        <f t="shared" si="2"/>
        <v>0</v>
      </c>
      <c r="R21" s="711">
        <f t="shared" si="2"/>
        <v>0</v>
      </c>
      <c r="S21" s="711">
        <f t="shared" si="2"/>
        <v>0</v>
      </c>
      <c r="T21" s="711">
        <f t="shared" si="2"/>
        <v>0</v>
      </c>
      <c r="U21" s="711">
        <f t="shared" si="2"/>
        <v>0</v>
      </c>
      <c r="V21" s="711">
        <f t="shared" si="2"/>
        <v>0</v>
      </c>
      <c r="W21" s="711">
        <f t="shared" si="2"/>
        <v>0</v>
      </c>
      <c r="X21" s="711">
        <f t="shared" si="2"/>
        <v>0</v>
      </c>
      <c r="Y21" s="711">
        <f t="shared" si="2"/>
        <v>0</v>
      </c>
      <c r="Z21" s="711">
        <f t="shared" si="2"/>
        <v>0</v>
      </c>
      <c r="AA21" s="711">
        <f t="shared" si="2"/>
        <v>0</v>
      </c>
      <c r="AB21" s="711">
        <f t="shared" si="2"/>
        <v>0</v>
      </c>
      <c r="AC21" s="711">
        <f t="shared" si="2"/>
        <v>0</v>
      </c>
      <c r="AD21" s="711">
        <f t="shared" si="2"/>
        <v>0</v>
      </c>
      <c r="AE21" s="711">
        <f t="shared" si="2"/>
        <v>0</v>
      </c>
      <c r="AF21" s="711">
        <f t="shared" si="2"/>
        <v>0</v>
      </c>
      <c r="AG21" s="711">
        <f t="shared" si="2"/>
        <v>0</v>
      </c>
      <c r="AH21" s="711">
        <f t="shared" si="2"/>
        <v>0</v>
      </c>
      <c r="AI21" s="711">
        <f t="shared" si="2"/>
        <v>0</v>
      </c>
      <c r="AJ21" s="711">
        <f t="shared" si="2"/>
        <v>0</v>
      </c>
      <c r="AK21" s="711">
        <f t="shared" si="2"/>
        <v>0</v>
      </c>
      <c r="AL21" s="711">
        <f t="shared" si="2"/>
        <v>0</v>
      </c>
      <c r="AM21" s="711">
        <f t="shared" si="2"/>
        <v>0</v>
      </c>
      <c r="AN21" s="711">
        <f t="shared" si="2"/>
        <v>0</v>
      </c>
      <c r="AO21" s="711">
        <f t="shared" si="2"/>
        <v>0</v>
      </c>
      <c r="AP21" s="711">
        <f t="shared" si="2"/>
        <v>0</v>
      </c>
      <c r="AQ21" s="713">
        <f>SUM(F21:AP21)</f>
        <v>0</v>
      </c>
    </row>
    <row r="22" spans="2:43" ht="15" x14ac:dyDescent="0.2">
      <c r="B22" s="708" t="s">
        <v>309</v>
      </c>
      <c r="C22" s="730" t="s">
        <v>314</v>
      </c>
      <c r="D22" s="729" t="s">
        <v>320</v>
      </c>
      <c r="E22" s="566"/>
      <c r="F22" s="711">
        <f>Opex!D10+Opex!D11+Opex!D25+Opex!D26</f>
        <v>0</v>
      </c>
      <c r="G22" s="711">
        <f>Opex!E10+Opex!E11+Opex!E25+Opex!E26</f>
        <v>0</v>
      </c>
      <c r="H22" s="711">
        <f>Opex!F10+Opex!F11+Opex!F25+Opex!F26</f>
        <v>0</v>
      </c>
      <c r="I22" s="711">
        <f>Opex!G10+Opex!G11+Opex!G25+Opex!G26</f>
        <v>0</v>
      </c>
      <c r="J22" s="711">
        <f>Opex!H10+Opex!H11+Opex!H25+Opex!H26</f>
        <v>0</v>
      </c>
      <c r="K22" s="711">
        <f>Opex!I10+Opex!I11+Opex!I25+Opex!I26</f>
        <v>0</v>
      </c>
      <c r="L22" s="711">
        <f>Opex!J10+Opex!J11+Opex!J25+Opex!J26</f>
        <v>0</v>
      </c>
      <c r="M22" s="711">
        <f>Opex!K10+Opex!K11+Opex!K25+Opex!K26</f>
        <v>0</v>
      </c>
      <c r="N22" s="711">
        <f>Opex!L10+Opex!L11+Opex!L25+Opex!L26</f>
        <v>0</v>
      </c>
      <c r="O22" s="711">
        <f>Opex!M10+Opex!M11+Opex!M25+Opex!M26</f>
        <v>0</v>
      </c>
      <c r="P22" s="711">
        <f>Opex!N10+Opex!N11+Opex!N25+Opex!N26</f>
        <v>0</v>
      </c>
      <c r="Q22" s="711">
        <f>Opex!O10+Opex!O11+Opex!O25+Opex!O26</f>
        <v>0</v>
      </c>
      <c r="R22" s="711">
        <f>Opex!P10+Opex!P11+Opex!P25+Opex!P26</f>
        <v>0</v>
      </c>
      <c r="S22" s="711">
        <f>Opex!Q10+Opex!Q11+Opex!Q25+Opex!Q26</f>
        <v>0</v>
      </c>
      <c r="T22" s="711">
        <f>Opex!R10+Opex!R11+Opex!R25+Opex!R26</f>
        <v>0</v>
      </c>
      <c r="U22" s="711">
        <f>Opex!S10+Opex!S11+Opex!S25+Opex!S26</f>
        <v>0</v>
      </c>
      <c r="V22" s="711">
        <f>Opex!T10+Opex!T11+Opex!T25+Opex!T26</f>
        <v>0</v>
      </c>
      <c r="W22" s="711">
        <f>Opex!U10+Opex!U11+Opex!U25+Opex!U26</f>
        <v>0</v>
      </c>
      <c r="X22" s="711">
        <f>Opex!V10+Opex!V11+Opex!V25+Opex!V26</f>
        <v>0</v>
      </c>
      <c r="Y22" s="711">
        <f>Opex!W10+Opex!W11+Opex!W25+Opex!W26</f>
        <v>0</v>
      </c>
      <c r="Z22" s="711">
        <f>Opex!X10+Opex!X11+Opex!X25+Opex!X26</f>
        <v>0</v>
      </c>
      <c r="AA22" s="711">
        <f>Opex!Y10+Opex!Y11+Opex!Y25+Opex!Y26</f>
        <v>0</v>
      </c>
      <c r="AB22" s="711">
        <f>Opex!Z10+Opex!Z11+Opex!Z25+Opex!Z26</f>
        <v>0</v>
      </c>
      <c r="AC22" s="711">
        <f>Opex!AA10+Opex!AA11+Opex!AA25+Opex!AA26</f>
        <v>0</v>
      </c>
      <c r="AD22" s="711">
        <f>Opex!AB10+Opex!AB11+Opex!AB25+Opex!AB26</f>
        <v>0</v>
      </c>
      <c r="AE22" s="711">
        <f>Opex!AC10+Opex!AC11+Opex!AC25+Opex!AC26</f>
        <v>0</v>
      </c>
      <c r="AF22" s="711">
        <f>Opex!AD10+Opex!AD11+Opex!AD25+Opex!AD26</f>
        <v>0</v>
      </c>
      <c r="AG22" s="711">
        <f>Opex!AE10+Opex!AE11+Opex!AE25+Opex!AE26</f>
        <v>0</v>
      </c>
      <c r="AH22" s="711">
        <f>Opex!AF10+Opex!AF11+Opex!AF25+Opex!AF26</f>
        <v>0</v>
      </c>
      <c r="AI22" s="711">
        <f>Opex!AG10+Opex!AG11+Opex!AG25+Opex!AG26</f>
        <v>0</v>
      </c>
      <c r="AJ22" s="711">
        <f>Opex!AH10+Opex!AH11+Opex!AH25+Opex!AH26</f>
        <v>0</v>
      </c>
      <c r="AK22" s="711">
        <f>Opex!AI10+Opex!AI11+Opex!AI25+Opex!AI26</f>
        <v>0</v>
      </c>
      <c r="AL22" s="711">
        <f>Opex!AJ10+Opex!AJ11+Opex!AJ25+Opex!AJ26</f>
        <v>0</v>
      </c>
      <c r="AM22" s="711">
        <f>Opex!AK10+Opex!AK11+Opex!AK25+Opex!AK26</f>
        <v>0</v>
      </c>
      <c r="AN22" s="711">
        <f>Opex!AL10+Opex!AL11+Opex!AL25+Opex!AL26</f>
        <v>0</v>
      </c>
      <c r="AO22" s="711">
        <f>Opex!AM10+Opex!AM11+Opex!AM25+Opex!AM26</f>
        <v>0</v>
      </c>
      <c r="AP22" s="743">
        <f>Opex!AN10+Opex!AN11+Opex!AN25+Opex!AN26</f>
        <v>0</v>
      </c>
      <c r="AQ22" s="713">
        <f>SUM(F22:AP22)</f>
        <v>0</v>
      </c>
    </row>
    <row r="23" spans="2:43" ht="15" x14ac:dyDescent="0.2">
      <c r="B23" s="708" t="s">
        <v>310</v>
      </c>
      <c r="C23" s="730"/>
      <c r="D23" s="729" t="s">
        <v>320</v>
      </c>
      <c r="E23" s="566"/>
      <c r="F23" s="711">
        <f>Capex!D41+Capex!D50</f>
        <v>0</v>
      </c>
      <c r="G23" s="711">
        <f>Capex!AG57+Capex!AP57</f>
        <v>0</v>
      </c>
      <c r="H23" s="711">
        <f>Capex!AG58+Capex!AP58</f>
        <v>0</v>
      </c>
      <c r="I23" s="711">
        <f>Capex!AG59+Capex!AP59</f>
        <v>0</v>
      </c>
      <c r="J23" s="711">
        <f>Capex!AG60+Capex!AP60</f>
        <v>0</v>
      </c>
      <c r="K23" s="711">
        <f>Capex!AG65+Capex!AP65</f>
        <v>0</v>
      </c>
      <c r="L23" s="711">
        <f>Capex!AG66+Capex!AP66</f>
        <v>0</v>
      </c>
      <c r="M23" s="711">
        <f>Capex!AG67+Capex!AP67</f>
        <v>0</v>
      </c>
      <c r="N23" s="711">
        <f>Capex!AG68+Capex!AP68</f>
        <v>0</v>
      </c>
      <c r="O23" s="711">
        <f>Capex!AG69+Capex!AP69</f>
        <v>0</v>
      </c>
      <c r="P23" s="711">
        <f>Capex!AG70+Capex!AP70</f>
        <v>0</v>
      </c>
      <c r="Q23" s="711">
        <f>Capex!AG71+Capex!AP71</f>
        <v>0</v>
      </c>
      <c r="R23" s="711">
        <f>Capex!AG72+Capex!AP72</f>
        <v>0</v>
      </c>
      <c r="S23" s="711">
        <f>Capex!AG73+Capex!AP73</f>
        <v>0</v>
      </c>
      <c r="T23" s="711">
        <f>Capex!AG74+Capex!AP74</f>
        <v>0</v>
      </c>
      <c r="U23" s="711">
        <f>Capex!AG75+Capex!AP75</f>
        <v>0</v>
      </c>
      <c r="V23" s="711">
        <f>Capex!AG76+Capex!AP76</f>
        <v>0</v>
      </c>
      <c r="W23" s="711">
        <f>Capex!AG77+Capex!AP77</f>
        <v>0</v>
      </c>
      <c r="X23" s="711">
        <f>Capex!AG78+Capex!AP78</f>
        <v>0</v>
      </c>
      <c r="Y23" s="711">
        <f>Capex!AG79+Capex!AP79</f>
        <v>0</v>
      </c>
      <c r="Z23" s="711">
        <f>Capex!AG80+Capex!AP80</f>
        <v>0</v>
      </c>
      <c r="AA23" s="711">
        <f>Capex!AG81+Capex!AP81</f>
        <v>0</v>
      </c>
      <c r="AB23" s="711">
        <f>Capex!AG82+Capex!AP82</f>
        <v>0</v>
      </c>
      <c r="AC23" s="711">
        <f>Capex!AG83+Capex!AP83</f>
        <v>0</v>
      </c>
      <c r="AD23" s="711">
        <f>Capex!AG84+Capex!AP84</f>
        <v>0</v>
      </c>
      <c r="AE23" s="711">
        <f>Capex!AG85+Capex!AP85</f>
        <v>0</v>
      </c>
      <c r="AF23" s="711">
        <f>Capex!AG86+Capex!AP86</f>
        <v>0</v>
      </c>
      <c r="AG23" s="711">
        <f>Capex!AG87+Capex!AP87</f>
        <v>0</v>
      </c>
      <c r="AH23" s="711">
        <f>Capex!AG88+Capex!AP88</f>
        <v>0</v>
      </c>
      <c r="AI23" s="711">
        <f>Capex!AG89+Capex!AP89</f>
        <v>0</v>
      </c>
      <c r="AJ23" s="711">
        <f>Capex!AG90+Capex!AP90</f>
        <v>0</v>
      </c>
      <c r="AK23" s="711">
        <f>Capex!AG91+Capex!AP91</f>
        <v>0</v>
      </c>
      <c r="AL23" s="711">
        <f>Capex!AG92+Capex!AP92</f>
        <v>0</v>
      </c>
      <c r="AM23" s="711">
        <f>Capex!AG93+Capex!AP93</f>
        <v>0</v>
      </c>
      <c r="AN23" s="711">
        <f>Capex!AG94+Capex!AP94</f>
        <v>0</v>
      </c>
      <c r="AO23" s="711">
        <f>Capex!AG95+Capex!AP95</f>
        <v>0</v>
      </c>
      <c r="AP23" s="743">
        <f>Capex!AG96+Capex!AP96</f>
        <v>0</v>
      </c>
      <c r="AQ23" s="713">
        <f>SUM(F23:AP23)</f>
        <v>0</v>
      </c>
    </row>
    <row r="24" spans="2:43" ht="15" x14ac:dyDescent="0.2">
      <c r="B24" s="708" t="s">
        <v>311</v>
      </c>
      <c r="C24" s="730"/>
      <c r="D24" s="729" t="s">
        <v>320</v>
      </c>
      <c r="E24" s="566"/>
      <c r="F24" s="711">
        <f>Capex!D59</f>
        <v>0</v>
      </c>
      <c r="G24" s="711">
        <f>Capex!E59</f>
        <v>0</v>
      </c>
      <c r="H24" s="711">
        <f>Capex!F59</f>
        <v>0</v>
      </c>
      <c r="I24" s="711">
        <f>Capex!G59</f>
        <v>0</v>
      </c>
      <c r="J24" s="711">
        <f>Capex!H59</f>
        <v>0</v>
      </c>
      <c r="K24" s="711">
        <f>Capex!I59</f>
        <v>0</v>
      </c>
      <c r="L24" s="711">
        <f>Capex!J59</f>
        <v>0</v>
      </c>
      <c r="M24" s="711">
        <f>Capex!K59</f>
        <v>0</v>
      </c>
      <c r="N24" s="711">
        <f>Capex!L59</f>
        <v>0</v>
      </c>
      <c r="O24" s="711">
        <f>Capex!M59</f>
        <v>0</v>
      </c>
      <c r="P24" s="711">
        <f>Capex!N59</f>
        <v>0</v>
      </c>
      <c r="Q24" s="711">
        <f>Capex!O59</f>
        <v>0</v>
      </c>
      <c r="R24" s="711">
        <f>Capex!P59</f>
        <v>0</v>
      </c>
      <c r="S24" s="711">
        <f>Capex!Q59</f>
        <v>0</v>
      </c>
      <c r="T24" s="711">
        <f>Capex!R59</f>
        <v>0</v>
      </c>
      <c r="U24" s="711">
        <f>Capex!S59</f>
        <v>0</v>
      </c>
      <c r="V24" s="711">
        <f>Capex!T59</f>
        <v>0</v>
      </c>
      <c r="W24" s="711">
        <f>Capex!U59</f>
        <v>0</v>
      </c>
      <c r="X24" s="711">
        <f>Capex!V59</f>
        <v>0</v>
      </c>
      <c r="Y24" s="711">
        <f>Capex!W59</f>
        <v>0</v>
      </c>
      <c r="Z24" s="711">
        <f>Capex!X59</f>
        <v>0</v>
      </c>
      <c r="AA24" s="711">
        <f>Capex!Y59</f>
        <v>0</v>
      </c>
      <c r="AB24" s="711">
        <f>Capex!Z59</f>
        <v>0</v>
      </c>
      <c r="AC24" s="711">
        <f>Capex!AA59</f>
        <v>0</v>
      </c>
      <c r="AD24" s="711">
        <f>Capex!AB59</f>
        <v>0</v>
      </c>
      <c r="AE24" s="711">
        <f>Capex!AC59</f>
        <v>0</v>
      </c>
      <c r="AF24" s="711">
        <f>Capex!AD59</f>
        <v>0</v>
      </c>
      <c r="AG24" s="711">
        <f>Capex!AE59</f>
        <v>0</v>
      </c>
      <c r="AH24" s="711">
        <f>Capex!AF59</f>
        <v>0</v>
      </c>
      <c r="AI24" s="711">
        <f>Capex!AG59</f>
        <v>0</v>
      </c>
      <c r="AJ24" s="711">
        <f>Capex!AH59</f>
        <v>0</v>
      </c>
      <c r="AK24" s="711">
        <f>Capex!AI59</f>
        <v>0</v>
      </c>
      <c r="AL24" s="711">
        <f>Capex!AJ59</f>
        <v>0</v>
      </c>
      <c r="AM24" s="711">
        <f>Capex!AK59</f>
        <v>0</v>
      </c>
      <c r="AN24" s="711">
        <f>Capex!AL59</f>
        <v>0</v>
      </c>
      <c r="AO24" s="711">
        <f>Capex!AM59</f>
        <v>0</v>
      </c>
      <c r="AP24" s="743">
        <f>Capex!AN59</f>
        <v>0</v>
      </c>
      <c r="AQ24" s="713">
        <f>SUM(F24:AP24)</f>
        <v>0</v>
      </c>
    </row>
    <row r="25" spans="2:43" ht="15" x14ac:dyDescent="0.2">
      <c r="B25" s="716" t="s">
        <v>322</v>
      </c>
      <c r="C25" s="731"/>
      <c r="D25" s="732"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713">
        <f>SUM(F25:AP25)</f>
        <v>0</v>
      </c>
    </row>
    <row r="26" spans="2:43" ht="15" x14ac:dyDescent="0.2">
      <c r="B26" s="716" t="s">
        <v>323</v>
      </c>
      <c r="C26" s="731"/>
      <c r="D26" s="732"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713"/>
    </row>
    <row r="27" spans="2:43" ht="15" x14ac:dyDescent="0.2">
      <c r="B27" s="708" t="s">
        <v>312</v>
      </c>
      <c r="C27" s="730"/>
      <c r="D27" s="729" t="s">
        <v>320</v>
      </c>
      <c r="E27" s="761">
        <f t="shared" ref="E27:AP27" si="3">(E21/1000)-E22-E23-E24+E25-E26</f>
        <v>0</v>
      </c>
      <c r="F27" s="711">
        <f t="shared" si="3"/>
        <v>0</v>
      </c>
      <c r="G27" s="711">
        <f t="shared" si="3"/>
        <v>0</v>
      </c>
      <c r="H27" s="711">
        <f t="shared" si="3"/>
        <v>0</v>
      </c>
      <c r="I27" s="711">
        <f t="shared" si="3"/>
        <v>0</v>
      </c>
      <c r="J27" s="711">
        <f t="shared" si="3"/>
        <v>0</v>
      </c>
      <c r="K27" s="711">
        <f t="shared" si="3"/>
        <v>0</v>
      </c>
      <c r="L27" s="711">
        <f t="shared" si="3"/>
        <v>0</v>
      </c>
      <c r="M27" s="711">
        <f t="shared" si="3"/>
        <v>0</v>
      </c>
      <c r="N27" s="711">
        <f t="shared" si="3"/>
        <v>0</v>
      </c>
      <c r="O27" s="711">
        <f t="shared" si="3"/>
        <v>0</v>
      </c>
      <c r="P27" s="711">
        <f t="shared" si="3"/>
        <v>0</v>
      </c>
      <c r="Q27" s="711">
        <f t="shared" si="3"/>
        <v>0</v>
      </c>
      <c r="R27" s="711">
        <f t="shared" si="3"/>
        <v>0</v>
      </c>
      <c r="S27" s="711">
        <f t="shared" si="3"/>
        <v>0</v>
      </c>
      <c r="T27" s="711">
        <f t="shared" si="3"/>
        <v>0</v>
      </c>
      <c r="U27" s="711">
        <f t="shared" si="3"/>
        <v>0</v>
      </c>
      <c r="V27" s="711">
        <f t="shared" si="3"/>
        <v>0</v>
      </c>
      <c r="W27" s="711">
        <f t="shared" si="3"/>
        <v>0</v>
      </c>
      <c r="X27" s="711">
        <f t="shared" si="3"/>
        <v>0</v>
      </c>
      <c r="Y27" s="711">
        <f t="shared" si="3"/>
        <v>0</v>
      </c>
      <c r="Z27" s="711">
        <f t="shared" si="3"/>
        <v>0</v>
      </c>
      <c r="AA27" s="711">
        <f t="shared" si="3"/>
        <v>0</v>
      </c>
      <c r="AB27" s="711">
        <f t="shared" si="3"/>
        <v>0</v>
      </c>
      <c r="AC27" s="711">
        <f t="shared" si="3"/>
        <v>0</v>
      </c>
      <c r="AD27" s="711">
        <f t="shared" si="3"/>
        <v>0</v>
      </c>
      <c r="AE27" s="711">
        <f t="shared" si="3"/>
        <v>0</v>
      </c>
      <c r="AF27" s="711">
        <f t="shared" si="3"/>
        <v>0</v>
      </c>
      <c r="AG27" s="711">
        <f t="shared" si="3"/>
        <v>0</v>
      </c>
      <c r="AH27" s="711">
        <f t="shared" si="3"/>
        <v>0</v>
      </c>
      <c r="AI27" s="711">
        <f t="shared" si="3"/>
        <v>0</v>
      </c>
      <c r="AJ27" s="711">
        <f t="shared" si="3"/>
        <v>0</v>
      </c>
      <c r="AK27" s="711">
        <f t="shared" si="3"/>
        <v>0</v>
      </c>
      <c r="AL27" s="711">
        <f t="shared" si="3"/>
        <v>0</v>
      </c>
      <c r="AM27" s="711">
        <f t="shared" si="3"/>
        <v>0</v>
      </c>
      <c r="AN27" s="711">
        <f t="shared" si="3"/>
        <v>0</v>
      </c>
      <c r="AO27" s="711">
        <f t="shared" si="3"/>
        <v>0</v>
      </c>
      <c r="AP27" s="711">
        <f t="shared" si="3"/>
        <v>0</v>
      </c>
      <c r="AQ27" s="713">
        <f>SUM(F27:AP27)</f>
        <v>0</v>
      </c>
    </row>
    <row r="28" spans="2:43" ht="28.5" customHeight="1" thickBot="1" x14ac:dyDescent="0.25">
      <c r="B28" s="719" t="s">
        <v>313</v>
      </c>
      <c r="C28" s="733"/>
      <c r="D28" s="734" t="s">
        <v>320</v>
      </c>
      <c r="E28" s="762">
        <f>E27/(1+10%)^0</f>
        <v>0</v>
      </c>
      <c r="F28" s="749">
        <f>F27/(1+10%)^0</f>
        <v>0</v>
      </c>
      <c r="G28" s="749">
        <f>G27/(1+10%)^1</f>
        <v>0</v>
      </c>
      <c r="H28" s="749">
        <f>H27/(1+10%)^2</f>
        <v>0</v>
      </c>
      <c r="I28" s="749">
        <f>I27/(1+10%)^3</f>
        <v>0</v>
      </c>
      <c r="J28" s="749">
        <f>J27/(1+10%)^4</f>
        <v>0</v>
      </c>
      <c r="K28" s="749">
        <f>K27/(1+10%)^5</f>
        <v>0</v>
      </c>
      <c r="L28" s="749">
        <f>L27/(1+10%)^6</f>
        <v>0</v>
      </c>
      <c r="M28" s="749">
        <f>M27/(1+10%)^7</f>
        <v>0</v>
      </c>
      <c r="N28" s="749">
        <f>N27/(1+10%)^8</f>
        <v>0</v>
      </c>
      <c r="O28" s="749">
        <f>O27/(1+10%)^9</f>
        <v>0</v>
      </c>
      <c r="P28" s="749">
        <f>P27/(1+10%)^10</f>
        <v>0</v>
      </c>
      <c r="Q28" s="749">
        <f>Q27/(1+10%)^11</f>
        <v>0</v>
      </c>
      <c r="R28" s="749">
        <f>R27/(1+10%)^12</f>
        <v>0</v>
      </c>
      <c r="S28" s="749">
        <f>S27/(1+10%)^13</f>
        <v>0</v>
      </c>
      <c r="T28" s="749">
        <f>T27/(1+10%)^14</f>
        <v>0</v>
      </c>
      <c r="U28" s="749">
        <f>U27/(1+10%)^15</f>
        <v>0</v>
      </c>
      <c r="V28" s="749">
        <f>V27/(1+10%)^16</f>
        <v>0</v>
      </c>
      <c r="W28" s="749">
        <f>W27/(1+10%)^17</f>
        <v>0</v>
      </c>
      <c r="X28" s="749">
        <f>X27/(1+10%)^18</f>
        <v>0</v>
      </c>
      <c r="Y28" s="749">
        <f>Y27/(1+10%)^19</f>
        <v>0</v>
      </c>
      <c r="Z28" s="749">
        <f>Z27/(1+10%)^20</f>
        <v>0</v>
      </c>
      <c r="AA28" s="749">
        <f>AA27/(1+10%)^21</f>
        <v>0</v>
      </c>
      <c r="AB28" s="749">
        <f>AB27/(1+10%)^22</f>
        <v>0</v>
      </c>
      <c r="AC28" s="749">
        <f>AC27/(1+10%)^23</f>
        <v>0</v>
      </c>
      <c r="AD28" s="749">
        <f>AD27/(1+10%)^24</f>
        <v>0</v>
      </c>
      <c r="AE28" s="749">
        <f>AE27/(1+10%)^25</f>
        <v>0</v>
      </c>
      <c r="AF28" s="749">
        <f>AF27/(1+10%)^26</f>
        <v>0</v>
      </c>
      <c r="AG28" s="749">
        <f>AG27/(1+10%)^27</f>
        <v>0</v>
      </c>
      <c r="AH28" s="749">
        <f>AH27/(1+10%)^28</f>
        <v>0</v>
      </c>
      <c r="AI28" s="749">
        <f>AI27/(1+10%)^29</f>
        <v>0</v>
      </c>
      <c r="AJ28" s="749">
        <f>AJ27/(1+10%)^30</f>
        <v>0</v>
      </c>
      <c r="AK28" s="749">
        <f>AK27/(1+10%)^31</f>
        <v>0</v>
      </c>
      <c r="AL28" s="749">
        <f>AL27/(1+10%)^32</f>
        <v>0</v>
      </c>
      <c r="AM28" s="749">
        <f>AM27/(1+10%)^33</f>
        <v>0</v>
      </c>
      <c r="AN28" s="749">
        <f>AN27/(1+10%)^34</f>
        <v>0</v>
      </c>
      <c r="AO28" s="749">
        <f>AO27/(1+10%)^35</f>
        <v>0</v>
      </c>
      <c r="AP28" s="749">
        <f>AP27/(1+10%)^36</f>
        <v>0</v>
      </c>
      <c r="AQ28" s="723">
        <f>SUM(F28:AP28)</f>
        <v>0</v>
      </c>
    </row>
    <row r="52" spans="52:52" x14ac:dyDescent="0.2">
      <c r="AZ52" s="724"/>
    </row>
    <row r="100" spans="52:52" x14ac:dyDescent="0.2">
      <c r="AZ100" s="724" t="s">
        <v>357</v>
      </c>
    </row>
  </sheetData>
  <sheetProtection algorithmName="SHA-512" hashValue="Y6yShOhuE8dTnYPP/GtqIiYzlFF1412WDG+unOdwzKvGRDXuSV9V1Jlf1FYPQY0tQC6Ymr8587no98MipKlPXA==" saltValue="aEyGvSxd+oIUrCB37vYIrA=="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23:C23"/>
    <mergeCell ref="B24:C24"/>
    <mergeCell ref="B25:C25"/>
    <mergeCell ref="B26:C26"/>
    <mergeCell ref="B27:C27"/>
    <mergeCell ref="B14:B15"/>
    <mergeCell ref="B16:B17"/>
    <mergeCell ref="B18:B20"/>
    <mergeCell ref="B21:C21"/>
    <mergeCell ref="B22:C22"/>
    <mergeCell ref="B9:D9"/>
    <mergeCell ref="B10:C10"/>
    <mergeCell ref="B11:B13"/>
    <mergeCell ref="F2:G2"/>
    <mergeCell ref="F3:G3"/>
    <mergeCell ref="F4:G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FBD2-1DA5-4CBB-83E6-00BCE469DE61}">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68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F4" s="689" t="s">
        <v>299</v>
      </c>
      <c r="G4" s="690"/>
      <c r="H4" s="691">
        <v>0</v>
      </c>
    </row>
    <row r="5" spans="2:43" ht="15.75" x14ac:dyDescent="0.2">
      <c r="B5" s="684" t="s">
        <v>103</v>
      </c>
      <c r="C5" s="692">
        <f>'Pronósticos 1P mensual x 2 años'!C6</f>
        <v>46022</v>
      </c>
      <c r="D5" s="680"/>
    </row>
    <row r="6" spans="2:43" ht="15.75" x14ac:dyDescent="0.2">
      <c r="B6" s="684" t="s">
        <v>300</v>
      </c>
      <c r="C6" s="693" t="s">
        <v>4</v>
      </c>
      <c r="D6" s="680"/>
    </row>
    <row r="7" spans="2:43" ht="16.5" thickBot="1" x14ac:dyDescent="0.25">
      <c r="B7" s="694" t="s">
        <v>301</v>
      </c>
      <c r="C7" s="695"/>
      <c r="D7" s="680"/>
    </row>
    <row r="8" spans="2:43" ht="13.5" thickBot="1" x14ac:dyDescent="0.25"/>
    <row r="9" spans="2:43" ht="15.75" thickBot="1" x14ac:dyDescent="0.25">
      <c r="B9" s="696" t="s">
        <v>302</v>
      </c>
      <c r="C9" s="697"/>
      <c r="D9" s="698"/>
      <c r="E9" s="752" t="str">
        <f>YEAR(C5)&amp;" (REAL)"</f>
        <v>2025 (REAL)</v>
      </c>
      <c r="F9" s="737">
        <f>'Probadas '!D10</f>
        <v>2026</v>
      </c>
      <c r="G9" s="737">
        <f t="shared" ref="G9:AP9" si="0">F9+1</f>
        <v>2027</v>
      </c>
      <c r="H9" s="737">
        <f t="shared" si="0"/>
        <v>2028</v>
      </c>
      <c r="I9" s="737">
        <f t="shared" si="0"/>
        <v>2029</v>
      </c>
      <c r="J9" s="737">
        <f t="shared" si="0"/>
        <v>2030</v>
      </c>
      <c r="K9" s="737">
        <f t="shared" si="0"/>
        <v>2031</v>
      </c>
      <c r="L9" s="737">
        <f t="shared" si="0"/>
        <v>2032</v>
      </c>
      <c r="M9" s="737">
        <f t="shared" si="0"/>
        <v>2033</v>
      </c>
      <c r="N9" s="737">
        <f t="shared" si="0"/>
        <v>2034</v>
      </c>
      <c r="O9" s="737">
        <f t="shared" si="0"/>
        <v>2035</v>
      </c>
      <c r="P9" s="737">
        <f t="shared" si="0"/>
        <v>2036</v>
      </c>
      <c r="Q9" s="737">
        <f t="shared" si="0"/>
        <v>2037</v>
      </c>
      <c r="R9" s="737">
        <f t="shared" si="0"/>
        <v>2038</v>
      </c>
      <c r="S9" s="737">
        <f t="shared" si="0"/>
        <v>2039</v>
      </c>
      <c r="T9" s="737">
        <f t="shared" si="0"/>
        <v>2040</v>
      </c>
      <c r="U9" s="737">
        <f t="shared" si="0"/>
        <v>2041</v>
      </c>
      <c r="V9" s="737">
        <f t="shared" si="0"/>
        <v>2042</v>
      </c>
      <c r="W9" s="737">
        <f t="shared" si="0"/>
        <v>2043</v>
      </c>
      <c r="X9" s="737">
        <f t="shared" si="0"/>
        <v>2044</v>
      </c>
      <c r="Y9" s="737">
        <f t="shared" si="0"/>
        <v>2045</v>
      </c>
      <c r="Z9" s="737">
        <f t="shared" si="0"/>
        <v>2046</v>
      </c>
      <c r="AA9" s="737">
        <f t="shared" si="0"/>
        <v>2047</v>
      </c>
      <c r="AB9" s="737">
        <f t="shared" si="0"/>
        <v>2048</v>
      </c>
      <c r="AC9" s="737">
        <f t="shared" si="0"/>
        <v>2049</v>
      </c>
      <c r="AD9" s="737">
        <f t="shared" si="0"/>
        <v>2050</v>
      </c>
      <c r="AE9" s="737">
        <f t="shared" si="0"/>
        <v>2051</v>
      </c>
      <c r="AF9" s="737">
        <f t="shared" si="0"/>
        <v>2052</v>
      </c>
      <c r="AG9" s="737">
        <f t="shared" si="0"/>
        <v>2053</v>
      </c>
      <c r="AH9" s="737">
        <f t="shared" si="0"/>
        <v>2054</v>
      </c>
      <c r="AI9" s="737">
        <f t="shared" si="0"/>
        <v>2055</v>
      </c>
      <c r="AJ9" s="737">
        <f t="shared" si="0"/>
        <v>2056</v>
      </c>
      <c r="AK9" s="737">
        <f t="shared" si="0"/>
        <v>2057</v>
      </c>
      <c r="AL9" s="737">
        <f t="shared" si="0"/>
        <v>2058</v>
      </c>
      <c r="AM9" s="737">
        <f t="shared" si="0"/>
        <v>2059</v>
      </c>
      <c r="AN9" s="737">
        <f t="shared" si="0"/>
        <v>2060</v>
      </c>
      <c r="AO9" s="737">
        <f t="shared" si="0"/>
        <v>2061</v>
      </c>
      <c r="AP9" s="737">
        <f t="shared" si="0"/>
        <v>2062</v>
      </c>
      <c r="AQ9" s="701" t="s">
        <v>6</v>
      </c>
    </row>
    <row r="10" spans="2:43" ht="15" x14ac:dyDescent="0.2">
      <c r="B10" s="725" t="s">
        <v>303</v>
      </c>
      <c r="C10" s="726"/>
      <c r="D10" s="738" t="s">
        <v>315</v>
      </c>
      <c r="E10" s="583"/>
      <c r="F10" s="739">
        <f>Capex!D26</f>
        <v>0</v>
      </c>
      <c r="G10" s="739">
        <f>Capex!E26</f>
        <v>0</v>
      </c>
      <c r="H10" s="739">
        <f>Capex!F26</f>
        <v>0</v>
      </c>
      <c r="I10" s="739">
        <f>Capex!G26</f>
        <v>0</v>
      </c>
      <c r="J10" s="739">
        <f>Capex!H26</f>
        <v>0</v>
      </c>
      <c r="K10" s="739">
        <f>Capex!I26</f>
        <v>0</v>
      </c>
      <c r="L10" s="739">
        <f>Capex!J26</f>
        <v>0</v>
      </c>
      <c r="M10" s="739">
        <f>Capex!K26</f>
        <v>0</v>
      </c>
      <c r="N10" s="739">
        <f>Capex!L26</f>
        <v>0</v>
      </c>
      <c r="O10" s="739">
        <f>Capex!M26</f>
        <v>0</v>
      </c>
      <c r="P10" s="739">
        <f>Capex!N26</f>
        <v>0</v>
      </c>
      <c r="Q10" s="739">
        <f>Capex!O26</f>
        <v>0</v>
      </c>
      <c r="R10" s="739">
        <f>Capex!P26</f>
        <v>0</v>
      </c>
      <c r="S10" s="739">
        <f>Capex!Q26</f>
        <v>0</v>
      </c>
      <c r="T10" s="739">
        <f>Capex!R26</f>
        <v>0</v>
      </c>
      <c r="U10" s="739">
        <f>Capex!S26</f>
        <v>0</v>
      </c>
      <c r="V10" s="739">
        <f>Capex!T26</f>
        <v>0</v>
      </c>
      <c r="W10" s="739">
        <f>Capex!U26</f>
        <v>0</v>
      </c>
      <c r="X10" s="739">
        <f>Capex!V26</f>
        <v>0</v>
      </c>
      <c r="Y10" s="739">
        <f>Capex!W26</f>
        <v>0</v>
      </c>
      <c r="Z10" s="739">
        <f>Capex!X26</f>
        <v>0</v>
      </c>
      <c r="AA10" s="739">
        <f>Capex!Y26</f>
        <v>0</v>
      </c>
      <c r="AB10" s="739">
        <f>Capex!Z26</f>
        <v>0</v>
      </c>
      <c r="AC10" s="739">
        <f>Capex!AA26</f>
        <v>0</v>
      </c>
      <c r="AD10" s="739">
        <f>Capex!AB26</f>
        <v>0</v>
      </c>
      <c r="AE10" s="739">
        <f>Capex!AC26</f>
        <v>0</v>
      </c>
      <c r="AF10" s="739">
        <f>Capex!AD26</f>
        <v>0</v>
      </c>
      <c r="AG10" s="739">
        <f>Capex!AE26</f>
        <v>0</v>
      </c>
      <c r="AH10" s="739">
        <f>Capex!AF26</f>
        <v>0</v>
      </c>
      <c r="AI10" s="739">
        <f>Capex!AG26</f>
        <v>0</v>
      </c>
      <c r="AJ10" s="739">
        <f>Capex!AH26</f>
        <v>0</v>
      </c>
      <c r="AK10" s="739">
        <f>Capex!AI26</f>
        <v>0</v>
      </c>
      <c r="AL10" s="739">
        <f>Capex!AJ26</f>
        <v>0</v>
      </c>
      <c r="AM10" s="739">
        <f>Capex!AK26</f>
        <v>0</v>
      </c>
      <c r="AN10" s="739">
        <f>Capex!AL26</f>
        <v>0</v>
      </c>
      <c r="AO10" s="739">
        <f>Capex!AM26</f>
        <v>0</v>
      </c>
      <c r="AP10" s="740">
        <f>Capex!AN26</f>
        <v>0</v>
      </c>
      <c r="AQ10" s="744">
        <f t="shared" ref="AQ10:AQ28" si="1">SUM(F10:AP10)</f>
        <v>0</v>
      </c>
    </row>
    <row r="11" spans="2:43" ht="15" x14ac:dyDescent="0.2">
      <c r="B11" s="708" t="s">
        <v>304</v>
      </c>
      <c r="C11" s="728" t="s">
        <v>73</v>
      </c>
      <c r="D11" s="742" t="s">
        <v>369</v>
      </c>
      <c r="E11" s="566"/>
      <c r="F11" s="711">
        <f>'Probadas '!D12</f>
        <v>0</v>
      </c>
      <c r="G11" s="711">
        <f>'Probadas '!E12</f>
        <v>0</v>
      </c>
      <c r="H11" s="711">
        <f>'Probadas '!F12</f>
        <v>0</v>
      </c>
      <c r="I11" s="711">
        <f>'Probadas '!G12</f>
        <v>0</v>
      </c>
      <c r="J11" s="711">
        <f>'Probadas '!H12</f>
        <v>0</v>
      </c>
      <c r="K11" s="711">
        <f>'Probadas '!I12</f>
        <v>0</v>
      </c>
      <c r="L11" s="711">
        <f>'Probadas '!J12</f>
        <v>0</v>
      </c>
      <c r="M11" s="711">
        <f>'Probadas '!K12</f>
        <v>0</v>
      </c>
      <c r="N11" s="711">
        <f>'Probadas '!L12</f>
        <v>0</v>
      </c>
      <c r="O11" s="711">
        <f>'Probadas '!M12</f>
        <v>0</v>
      </c>
      <c r="P11" s="711">
        <f>'Probadas '!N12</f>
        <v>0</v>
      </c>
      <c r="Q11" s="711">
        <f>'Probadas '!O12</f>
        <v>0</v>
      </c>
      <c r="R11" s="711">
        <f>'Probadas '!P12</f>
        <v>0</v>
      </c>
      <c r="S11" s="711">
        <f>'Probadas '!Q12</f>
        <v>0</v>
      </c>
      <c r="T11" s="711">
        <f>'Probadas '!R12</f>
        <v>0</v>
      </c>
      <c r="U11" s="711">
        <f>'Probadas '!S12</f>
        <v>0</v>
      </c>
      <c r="V11" s="711">
        <f>'Probadas '!T12</f>
        <v>0</v>
      </c>
      <c r="W11" s="711">
        <f>'Probadas '!U12</f>
        <v>0</v>
      </c>
      <c r="X11" s="711">
        <f>'Probadas '!V12</f>
        <v>0</v>
      </c>
      <c r="Y11" s="711">
        <f>'Probadas '!W12</f>
        <v>0</v>
      </c>
      <c r="Z11" s="711">
        <f>'Probadas '!X12</f>
        <v>0</v>
      </c>
      <c r="AA11" s="711">
        <f>'Probadas '!Y12</f>
        <v>0</v>
      </c>
      <c r="AB11" s="711">
        <f>'Probadas '!Z12</f>
        <v>0</v>
      </c>
      <c r="AC11" s="711">
        <f>'Probadas '!AA12</f>
        <v>0</v>
      </c>
      <c r="AD11" s="711">
        <f>'Probadas '!AB12</f>
        <v>0</v>
      </c>
      <c r="AE11" s="711">
        <f>'Probadas '!AC12</f>
        <v>0</v>
      </c>
      <c r="AF11" s="711">
        <f>'Probadas '!AD12</f>
        <v>0</v>
      </c>
      <c r="AG11" s="711">
        <f>'Probadas '!AE12</f>
        <v>0</v>
      </c>
      <c r="AH11" s="711">
        <f>'Probadas '!AF12</f>
        <v>0</v>
      </c>
      <c r="AI11" s="711">
        <f>'Probadas '!AG12</f>
        <v>0</v>
      </c>
      <c r="AJ11" s="711">
        <f>'Probadas '!AH12</f>
        <v>0</v>
      </c>
      <c r="AK11" s="711">
        <f>'Probadas '!AI12</f>
        <v>0</v>
      </c>
      <c r="AL11" s="711">
        <f>'Probadas '!AJ12</f>
        <v>0</v>
      </c>
      <c r="AM11" s="711">
        <f>'Probadas '!AK12</f>
        <v>0</v>
      </c>
      <c r="AN11" s="711">
        <f>'Probadas '!AL12</f>
        <v>0</v>
      </c>
      <c r="AO11" s="711">
        <f>'Probadas '!AM12</f>
        <v>0</v>
      </c>
      <c r="AP11" s="743">
        <f>'Probadas '!AN12</f>
        <v>0</v>
      </c>
      <c r="AQ11" s="744">
        <f t="shared" si="1"/>
        <v>0</v>
      </c>
    </row>
    <row r="12" spans="2:43" ht="15" x14ac:dyDescent="0.2">
      <c r="B12" s="708"/>
      <c r="C12" s="728" t="s">
        <v>65</v>
      </c>
      <c r="D12" s="742" t="s">
        <v>316</v>
      </c>
      <c r="E12" s="566"/>
      <c r="F12" s="711">
        <f>'Probadas '!D44</f>
        <v>0</v>
      </c>
      <c r="G12" s="711">
        <f>'Probadas '!E44</f>
        <v>0</v>
      </c>
      <c r="H12" s="711">
        <f>'Probadas '!F44</f>
        <v>0</v>
      </c>
      <c r="I12" s="711">
        <f>'Probadas '!G44</f>
        <v>0</v>
      </c>
      <c r="J12" s="711">
        <f>'Probadas '!H44</f>
        <v>0</v>
      </c>
      <c r="K12" s="711">
        <f>'Probadas '!I44</f>
        <v>0</v>
      </c>
      <c r="L12" s="711">
        <f>'Probadas '!J44</f>
        <v>0</v>
      </c>
      <c r="M12" s="711">
        <f>'Probadas '!K44</f>
        <v>0</v>
      </c>
      <c r="N12" s="711">
        <f>'Probadas '!L44</f>
        <v>0</v>
      </c>
      <c r="O12" s="711">
        <f>'Probadas '!M44</f>
        <v>0</v>
      </c>
      <c r="P12" s="711">
        <f>'Probadas '!N44</f>
        <v>0</v>
      </c>
      <c r="Q12" s="711">
        <f>'Probadas '!O44</f>
        <v>0</v>
      </c>
      <c r="R12" s="711">
        <f>'Probadas '!P44</f>
        <v>0</v>
      </c>
      <c r="S12" s="711">
        <f>'Probadas '!Q44</f>
        <v>0</v>
      </c>
      <c r="T12" s="711">
        <f>'Probadas '!R44</f>
        <v>0</v>
      </c>
      <c r="U12" s="711">
        <f>'Probadas '!S44</f>
        <v>0</v>
      </c>
      <c r="V12" s="711">
        <f>'Probadas '!T44</f>
        <v>0</v>
      </c>
      <c r="W12" s="711">
        <f>'Probadas '!U44</f>
        <v>0</v>
      </c>
      <c r="X12" s="711">
        <f>'Probadas '!V44</f>
        <v>0</v>
      </c>
      <c r="Y12" s="711">
        <f>'Probadas '!W44</f>
        <v>0</v>
      </c>
      <c r="Z12" s="711">
        <f>'Probadas '!X44</f>
        <v>0</v>
      </c>
      <c r="AA12" s="711">
        <f>'Probadas '!Y44</f>
        <v>0</v>
      </c>
      <c r="AB12" s="711">
        <f>'Probadas '!Z44</f>
        <v>0</v>
      </c>
      <c r="AC12" s="711">
        <f>'Probadas '!AA44</f>
        <v>0</v>
      </c>
      <c r="AD12" s="711">
        <f>'Probadas '!AB44</f>
        <v>0</v>
      </c>
      <c r="AE12" s="711">
        <f>'Probadas '!AC44</f>
        <v>0</v>
      </c>
      <c r="AF12" s="711">
        <f>'Probadas '!AD44</f>
        <v>0</v>
      </c>
      <c r="AG12" s="711">
        <f>'Probadas '!AE44</f>
        <v>0</v>
      </c>
      <c r="AH12" s="711">
        <f>'Probadas '!AF44</f>
        <v>0</v>
      </c>
      <c r="AI12" s="711">
        <f>'Probadas '!AG44</f>
        <v>0</v>
      </c>
      <c r="AJ12" s="711">
        <f>'Probadas '!AH44</f>
        <v>0</v>
      </c>
      <c r="AK12" s="711">
        <f>'Probadas '!AI44</f>
        <v>0</v>
      </c>
      <c r="AL12" s="711">
        <f>'Probadas '!AJ44</f>
        <v>0</v>
      </c>
      <c r="AM12" s="711">
        <f>'Probadas '!AK44</f>
        <v>0</v>
      </c>
      <c r="AN12" s="711">
        <f>'Probadas '!AL44</f>
        <v>0</v>
      </c>
      <c r="AO12" s="711">
        <f>'Probadas '!AM44</f>
        <v>0</v>
      </c>
      <c r="AP12" s="743">
        <f>'Probadas '!AN44</f>
        <v>0</v>
      </c>
      <c r="AQ12" s="744">
        <f t="shared" si="1"/>
        <v>0</v>
      </c>
    </row>
    <row r="13" spans="2:43" ht="30" x14ac:dyDescent="0.2">
      <c r="B13" s="708"/>
      <c r="C13" s="728" t="s">
        <v>337</v>
      </c>
      <c r="D13" s="742" t="s">
        <v>369</v>
      </c>
      <c r="E13" s="566"/>
      <c r="F13" s="711">
        <f>'Probadas '!D37</f>
        <v>0</v>
      </c>
      <c r="G13" s="711">
        <f>'Probadas '!E37</f>
        <v>0</v>
      </c>
      <c r="H13" s="711">
        <f>'Probadas '!F37</f>
        <v>0</v>
      </c>
      <c r="I13" s="711">
        <f>'Probadas '!G37</f>
        <v>0</v>
      </c>
      <c r="J13" s="711">
        <f>'Probadas '!H37</f>
        <v>0</v>
      </c>
      <c r="K13" s="711">
        <f>'Probadas '!I37</f>
        <v>0</v>
      </c>
      <c r="L13" s="711">
        <f>'Probadas '!J37</f>
        <v>0</v>
      </c>
      <c r="M13" s="711">
        <f>'Probadas '!K37</f>
        <v>0</v>
      </c>
      <c r="N13" s="711">
        <f>'Probadas '!L37</f>
        <v>0</v>
      </c>
      <c r="O13" s="711">
        <f>'Probadas '!M37</f>
        <v>0</v>
      </c>
      <c r="P13" s="711">
        <f>'Probadas '!N37</f>
        <v>0</v>
      </c>
      <c r="Q13" s="711">
        <f>'Probadas '!O37</f>
        <v>0</v>
      </c>
      <c r="R13" s="711">
        <f>'Probadas '!P37</f>
        <v>0</v>
      </c>
      <c r="S13" s="711">
        <f>'Probadas '!Q37</f>
        <v>0</v>
      </c>
      <c r="T13" s="711">
        <f>'Probadas '!R37</f>
        <v>0</v>
      </c>
      <c r="U13" s="711">
        <f>'Probadas '!S37</f>
        <v>0</v>
      </c>
      <c r="V13" s="711">
        <f>'Probadas '!T37</f>
        <v>0</v>
      </c>
      <c r="W13" s="711">
        <f>'Probadas '!U37</f>
        <v>0</v>
      </c>
      <c r="X13" s="711">
        <f>'Probadas '!V37</f>
        <v>0</v>
      </c>
      <c r="Y13" s="711">
        <f>'Probadas '!W37</f>
        <v>0</v>
      </c>
      <c r="Z13" s="711">
        <f>'Probadas '!X37</f>
        <v>0</v>
      </c>
      <c r="AA13" s="711">
        <f>'Probadas '!Y37</f>
        <v>0</v>
      </c>
      <c r="AB13" s="711">
        <f>'Probadas '!Z37</f>
        <v>0</v>
      </c>
      <c r="AC13" s="711">
        <f>'Probadas '!AA37</f>
        <v>0</v>
      </c>
      <c r="AD13" s="711">
        <f>'Probadas '!AB37</f>
        <v>0</v>
      </c>
      <c r="AE13" s="711">
        <f>'Probadas '!AC37</f>
        <v>0</v>
      </c>
      <c r="AF13" s="711">
        <f>'Probadas '!AD37</f>
        <v>0</v>
      </c>
      <c r="AG13" s="711">
        <f>'Probadas '!AE37</f>
        <v>0</v>
      </c>
      <c r="AH13" s="711">
        <f>'Probadas '!AF37</f>
        <v>0</v>
      </c>
      <c r="AI13" s="711">
        <f>'Probadas '!AG37</f>
        <v>0</v>
      </c>
      <c r="AJ13" s="711">
        <f>'Probadas '!AH37</f>
        <v>0</v>
      </c>
      <c r="AK13" s="711">
        <f>'Probadas '!AI37</f>
        <v>0</v>
      </c>
      <c r="AL13" s="711">
        <f>'Probadas '!AJ37</f>
        <v>0</v>
      </c>
      <c r="AM13" s="711">
        <f>'Probadas '!AK37</f>
        <v>0</v>
      </c>
      <c r="AN13" s="711">
        <f>'Probadas '!AL37</f>
        <v>0</v>
      </c>
      <c r="AO13" s="711">
        <f>'Probadas '!AM37</f>
        <v>0</v>
      </c>
      <c r="AP13" s="743">
        <f>'Probadas '!AN37</f>
        <v>0</v>
      </c>
      <c r="AQ13" s="744">
        <f t="shared" si="1"/>
        <v>0</v>
      </c>
    </row>
    <row r="14" spans="2:43" ht="15" x14ac:dyDescent="0.2">
      <c r="B14" s="708" t="s">
        <v>305</v>
      </c>
      <c r="C14" s="728" t="s">
        <v>73</v>
      </c>
      <c r="D14" s="742" t="s">
        <v>369</v>
      </c>
      <c r="E14" s="566"/>
      <c r="F14" s="711">
        <f>'Probadas '!D18</f>
        <v>0</v>
      </c>
      <c r="G14" s="711">
        <f>'Probadas '!E18</f>
        <v>0</v>
      </c>
      <c r="H14" s="711">
        <f>'Probadas '!F18</f>
        <v>0</v>
      </c>
      <c r="I14" s="711">
        <f>'Probadas '!G18</f>
        <v>0</v>
      </c>
      <c r="J14" s="711">
        <f>'Probadas '!H18</f>
        <v>0</v>
      </c>
      <c r="K14" s="711">
        <f>'Probadas '!I18</f>
        <v>0</v>
      </c>
      <c r="L14" s="711">
        <f>'Probadas '!J18</f>
        <v>0</v>
      </c>
      <c r="M14" s="711">
        <f>'Probadas '!K18</f>
        <v>0</v>
      </c>
      <c r="N14" s="711">
        <f>'Probadas '!L18</f>
        <v>0</v>
      </c>
      <c r="O14" s="711">
        <f>'Probadas '!M18</f>
        <v>0</v>
      </c>
      <c r="P14" s="711">
        <f>'Probadas '!N18</f>
        <v>0</v>
      </c>
      <c r="Q14" s="711">
        <f>'Probadas '!O18</f>
        <v>0</v>
      </c>
      <c r="R14" s="711">
        <f>'Probadas '!P18</f>
        <v>0</v>
      </c>
      <c r="S14" s="711">
        <f>'Probadas '!Q18</f>
        <v>0</v>
      </c>
      <c r="T14" s="711">
        <f>'Probadas '!R18</f>
        <v>0</v>
      </c>
      <c r="U14" s="711">
        <f>'Probadas '!S18</f>
        <v>0</v>
      </c>
      <c r="V14" s="711">
        <f>'Probadas '!T18</f>
        <v>0</v>
      </c>
      <c r="W14" s="711">
        <f>'Probadas '!U18</f>
        <v>0</v>
      </c>
      <c r="X14" s="711">
        <f>'Probadas '!V18</f>
        <v>0</v>
      </c>
      <c r="Y14" s="711">
        <f>'Probadas '!W18</f>
        <v>0</v>
      </c>
      <c r="Z14" s="711">
        <f>'Probadas '!X18</f>
        <v>0</v>
      </c>
      <c r="AA14" s="711">
        <f>'Probadas '!Y18</f>
        <v>0</v>
      </c>
      <c r="AB14" s="711">
        <f>'Probadas '!Z18</f>
        <v>0</v>
      </c>
      <c r="AC14" s="711">
        <f>'Probadas '!AA18</f>
        <v>0</v>
      </c>
      <c r="AD14" s="711">
        <f>'Probadas '!AB18</f>
        <v>0</v>
      </c>
      <c r="AE14" s="711">
        <f>'Probadas '!AC18</f>
        <v>0</v>
      </c>
      <c r="AF14" s="711">
        <f>'Probadas '!AD18</f>
        <v>0</v>
      </c>
      <c r="AG14" s="711">
        <f>'Probadas '!AE18</f>
        <v>0</v>
      </c>
      <c r="AH14" s="711">
        <f>'Probadas '!AF18</f>
        <v>0</v>
      </c>
      <c r="AI14" s="711">
        <f>'Probadas '!AG18</f>
        <v>0</v>
      </c>
      <c r="AJ14" s="711">
        <f>'Probadas '!AH18</f>
        <v>0</v>
      </c>
      <c r="AK14" s="711">
        <f>'Probadas '!AI18</f>
        <v>0</v>
      </c>
      <c r="AL14" s="711">
        <f>'Probadas '!AJ18</f>
        <v>0</v>
      </c>
      <c r="AM14" s="711">
        <f>'Probadas '!AK18</f>
        <v>0</v>
      </c>
      <c r="AN14" s="711">
        <f>'Probadas '!AL18</f>
        <v>0</v>
      </c>
      <c r="AO14" s="711">
        <f>'Probadas '!AM18</f>
        <v>0</v>
      </c>
      <c r="AP14" s="743">
        <f>'Probadas '!AN18</f>
        <v>0</v>
      </c>
      <c r="AQ14" s="744">
        <f t="shared" si="1"/>
        <v>0</v>
      </c>
    </row>
    <row r="15" spans="2:43" ht="15" x14ac:dyDescent="0.2">
      <c r="B15" s="708"/>
      <c r="C15" s="728" t="s">
        <v>65</v>
      </c>
      <c r="D15" s="742" t="s">
        <v>316</v>
      </c>
      <c r="E15" s="566"/>
      <c r="F15" s="711">
        <f>'Probadas '!D50</f>
        <v>0</v>
      </c>
      <c r="G15" s="711">
        <f>'Probadas '!E50</f>
        <v>0</v>
      </c>
      <c r="H15" s="711">
        <f>'Probadas '!F50</f>
        <v>0</v>
      </c>
      <c r="I15" s="711">
        <f>'Probadas '!G50</f>
        <v>0</v>
      </c>
      <c r="J15" s="711">
        <f>'Probadas '!H50</f>
        <v>0</v>
      </c>
      <c r="K15" s="711">
        <f>'Probadas '!I50</f>
        <v>0</v>
      </c>
      <c r="L15" s="711">
        <f>'Probadas '!J50</f>
        <v>0</v>
      </c>
      <c r="M15" s="711">
        <f>'Probadas '!K50</f>
        <v>0</v>
      </c>
      <c r="N15" s="711">
        <f>'Probadas '!L50</f>
        <v>0</v>
      </c>
      <c r="O15" s="711">
        <f>'Probadas '!M50</f>
        <v>0</v>
      </c>
      <c r="P15" s="711">
        <f>'Probadas '!N50</f>
        <v>0</v>
      </c>
      <c r="Q15" s="711">
        <f>'Probadas '!O50</f>
        <v>0</v>
      </c>
      <c r="R15" s="711">
        <f>'Probadas '!P50</f>
        <v>0</v>
      </c>
      <c r="S15" s="711">
        <f>'Probadas '!Q50</f>
        <v>0</v>
      </c>
      <c r="T15" s="711">
        <f>'Probadas '!R50</f>
        <v>0</v>
      </c>
      <c r="U15" s="711">
        <f>'Probadas '!S50</f>
        <v>0</v>
      </c>
      <c r="V15" s="711">
        <f>'Probadas '!T50</f>
        <v>0</v>
      </c>
      <c r="W15" s="711">
        <f>'Probadas '!U50</f>
        <v>0</v>
      </c>
      <c r="X15" s="711">
        <f>'Probadas '!V50</f>
        <v>0</v>
      </c>
      <c r="Y15" s="711">
        <f>'Probadas '!W50</f>
        <v>0</v>
      </c>
      <c r="Z15" s="711">
        <f>'Probadas '!X50</f>
        <v>0</v>
      </c>
      <c r="AA15" s="711">
        <f>'Probadas '!Y50</f>
        <v>0</v>
      </c>
      <c r="AB15" s="711">
        <f>'Probadas '!Z50</f>
        <v>0</v>
      </c>
      <c r="AC15" s="711">
        <f>'Probadas '!AA50</f>
        <v>0</v>
      </c>
      <c r="AD15" s="711">
        <f>'Probadas '!AB50</f>
        <v>0</v>
      </c>
      <c r="AE15" s="711">
        <f>'Probadas '!AC50</f>
        <v>0</v>
      </c>
      <c r="AF15" s="711">
        <f>'Probadas '!AD50</f>
        <v>0</v>
      </c>
      <c r="AG15" s="711">
        <f>'Probadas '!AE50</f>
        <v>0</v>
      </c>
      <c r="AH15" s="711">
        <f>'Probadas '!AF50</f>
        <v>0</v>
      </c>
      <c r="AI15" s="711">
        <f>'Probadas '!AG50</f>
        <v>0</v>
      </c>
      <c r="AJ15" s="711">
        <f>'Probadas '!AH50</f>
        <v>0</v>
      </c>
      <c r="AK15" s="711">
        <f>'Probadas '!AI50</f>
        <v>0</v>
      </c>
      <c r="AL15" s="711">
        <f>'Probadas '!AJ50</f>
        <v>0</v>
      </c>
      <c r="AM15" s="711">
        <f>'Probadas '!AK50</f>
        <v>0</v>
      </c>
      <c r="AN15" s="711">
        <f>'Probadas '!AL50</f>
        <v>0</v>
      </c>
      <c r="AO15" s="711">
        <f>'Probadas '!AM50</f>
        <v>0</v>
      </c>
      <c r="AP15" s="743">
        <f>'Probadas '!AN50</f>
        <v>0</v>
      </c>
      <c r="AQ15" s="744">
        <f t="shared" si="1"/>
        <v>0</v>
      </c>
    </row>
    <row r="16" spans="2:43" ht="15" x14ac:dyDescent="0.2">
      <c r="B16" s="708" t="s">
        <v>306</v>
      </c>
      <c r="C16" s="728" t="s">
        <v>73</v>
      </c>
      <c r="D16" s="742"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744">
        <f t="shared" si="1"/>
        <v>0</v>
      </c>
    </row>
    <row r="17" spans="2:43" ht="15" x14ac:dyDescent="0.2">
      <c r="B17" s="708"/>
      <c r="C17" s="728" t="s">
        <v>65</v>
      </c>
      <c r="D17" s="742"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744">
        <f t="shared" si="1"/>
        <v>0</v>
      </c>
    </row>
    <row r="18" spans="2:43" ht="15" x14ac:dyDescent="0.2">
      <c r="B18" s="708" t="s">
        <v>307</v>
      </c>
      <c r="C18" s="728" t="s">
        <v>73</v>
      </c>
      <c r="D18" s="742" t="s">
        <v>317</v>
      </c>
      <c r="E18" s="566"/>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43">
        <f>Capex!AN16</f>
        <v>0</v>
      </c>
      <c r="AQ18" s="744">
        <f t="shared" si="1"/>
        <v>0</v>
      </c>
    </row>
    <row r="19" spans="2:43" ht="15" x14ac:dyDescent="0.2">
      <c r="B19" s="708"/>
      <c r="C19" s="728" t="s">
        <v>65</v>
      </c>
      <c r="D19" s="742" t="s">
        <v>318</v>
      </c>
      <c r="E19" s="566"/>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43">
        <f>Capex!AN18</f>
        <v>0</v>
      </c>
      <c r="AQ19" s="744">
        <f t="shared" si="1"/>
        <v>0</v>
      </c>
    </row>
    <row r="20" spans="2:43" ht="30" x14ac:dyDescent="0.2">
      <c r="B20" s="708"/>
      <c r="C20" s="728" t="s">
        <v>337</v>
      </c>
      <c r="D20" s="742" t="s">
        <v>317</v>
      </c>
      <c r="E20" s="566"/>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43">
        <f>Capex!AN17</f>
        <v>0</v>
      </c>
      <c r="AQ20" s="744">
        <f t="shared" si="1"/>
        <v>0</v>
      </c>
    </row>
    <row r="21" spans="2:43" ht="29.25" customHeight="1" x14ac:dyDescent="0.2">
      <c r="B21" s="708" t="s">
        <v>308</v>
      </c>
      <c r="C21" s="730"/>
      <c r="D21" s="742" t="s">
        <v>319</v>
      </c>
      <c r="E21" s="745">
        <f t="shared" ref="E21:AP21" si="2">((E11-E14-E16)*E18)+((E12-E15-E17)*E19)+(E13*E20)</f>
        <v>0</v>
      </c>
      <c r="F21" s="711">
        <f t="shared" si="2"/>
        <v>0</v>
      </c>
      <c r="G21" s="711">
        <f t="shared" si="2"/>
        <v>0</v>
      </c>
      <c r="H21" s="711">
        <f t="shared" si="2"/>
        <v>0</v>
      </c>
      <c r="I21" s="711">
        <f t="shared" si="2"/>
        <v>0</v>
      </c>
      <c r="J21" s="711">
        <f t="shared" si="2"/>
        <v>0</v>
      </c>
      <c r="K21" s="711">
        <f t="shared" si="2"/>
        <v>0</v>
      </c>
      <c r="L21" s="711">
        <f t="shared" si="2"/>
        <v>0</v>
      </c>
      <c r="M21" s="711">
        <f t="shared" si="2"/>
        <v>0</v>
      </c>
      <c r="N21" s="711">
        <f t="shared" si="2"/>
        <v>0</v>
      </c>
      <c r="O21" s="711">
        <f t="shared" si="2"/>
        <v>0</v>
      </c>
      <c r="P21" s="711">
        <f t="shared" si="2"/>
        <v>0</v>
      </c>
      <c r="Q21" s="711">
        <f t="shared" si="2"/>
        <v>0</v>
      </c>
      <c r="R21" s="711">
        <f t="shared" si="2"/>
        <v>0</v>
      </c>
      <c r="S21" s="711">
        <f t="shared" si="2"/>
        <v>0</v>
      </c>
      <c r="T21" s="711">
        <f t="shared" si="2"/>
        <v>0</v>
      </c>
      <c r="U21" s="711">
        <f t="shared" si="2"/>
        <v>0</v>
      </c>
      <c r="V21" s="711">
        <f t="shared" si="2"/>
        <v>0</v>
      </c>
      <c r="W21" s="711">
        <f t="shared" si="2"/>
        <v>0</v>
      </c>
      <c r="X21" s="711">
        <f t="shared" si="2"/>
        <v>0</v>
      </c>
      <c r="Y21" s="711">
        <f t="shared" si="2"/>
        <v>0</v>
      </c>
      <c r="Z21" s="711">
        <f t="shared" si="2"/>
        <v>0</v>
      </c>
      <c r="AA21" s="711">
        <f t="shared" si="2"/>
        <v>0</v>
      </c>
      <c r="AB21" s="711">
        <f t="shared" si="2"/>
        <v>0</v>
      </c>
      <c r="AC21" s="711">
        <f t="shared" si="2"/>
        <v>0</v>
      </c>
      <c r="AD21" s="711">
        <f t="shared" si="2"/>
        <v>0</v>
      </c>
      <c r="AE21" s="711">
        <f t="shared" si="2"/>
        <v>0</v>
      </c>
      <c r="AF21" s="711">
        <f t="shared" si="2"/>
        <v>0</v>
      </c>
      <c r="AG21" s="711">
        <f t="shared" si="2"/>
        <v>0</v>
      </c>
      <c r="AH21" s="711">
        <f t="shared" si="2"/>
        <v>0</v>
      </c>
      <c r="AI21" s="711">
        <f t="shared" si="2"/>
        <v>0</v>
      </c>
      <c r="AJ21" s="711">
        <f t="shared" si="2"/>
        <v>0</v>
      </c>
      <c r="AK21" s="711">
        <f t="shared" si="2"/>
        <v>0</v>
      </c>
      <c r="AL21" s="711">
        <f t="shared" si="2"/>
        <v>0</v>
      </c>
      <c r="AM21" s="711">
        <f t="shared" si="2"/>
        <v>0</v>
      </c>
      <c r="AN21" s="711">
        <f t="shared" si="2"/>
        <v>0</v>
      </c>
      <c r="AO21" s="711">
        <f t="shared" si="2"/>
        <v>0</v>
      </c>
      <c r="AP21" s="743">
        <f t="shared" si="2"/>
        <v>0</v>
      </c>
      <c r="AQ21" s="744">
        <f t="shared" si="1"/>
        <v>0</v>
      </c>
    </row>
    <row r="22" spans="2:43" ht="15" x14ac:dyDescent="0.2">
      <c r="B22" s="708" t="s">
        <v>309</v>
      </c>
      <c r="C22" s="730" t="s">
        <v>314</v>
      </c>
      <c r="D22" s="742" t="s">
        <v>320</v>
      </c>
      <c r="E22" s="566"/>
      <c r="F22" s="711">
        <f>Opex!D14+Opex!D15+Opex!D29+Opex!D30</f>
        <v>0</v>
      </c>
      <c r="G22" s="711">
        <f>Opex!E14+Opex!E15+Opex!E29+Opex!E30</f>
        <v>0</v>
      </c>
      <c r="H22" s="711">
        <f>Opex!F14+Opex!F15+Opex!F29+Opex!F30</f>
        <v>0</v>
      </c>
      <c r="I22" s="711">
        <f>Opex!G14+Opex!G15+Opex!G29+Opex!G30</f>
        <v>0</v>
      </c>
      <c r="J22" s="711">
        <f>Opex!H14+Opex!H15+Opex!H29+Opex!H30</f>
        <v>0</v>
      </c>
      <c r="K22" s="711">
        <f>Opex!I14+Opex!I15+Opex!I29+Opex!I30</f>
        <v>0</v>
      </c>
      <c r="L22" s="711">
        <f>Opex!J14+Opex!J15+Opex!J29+Opex!J30</f>
        <v>0</v>
      </c>
      <c r="M22" s="711">
        <f>Opex!K14+Opex!K15+Opex!K29+Opex!K30</f>
        <v>0</v>
      </c>
      <c r="N22" s="711">
        <f>Opex!L14+Opex!L15+Opex!L29+Opex!L30</f>
        <v>0</v>
      </c>
      <c r="O22" s="711">
        <f>Opex!M14+Opex!M15+Opex!M29+Opex!M30</f>
        <v>0</v>
      </c>
      <c r="P22" s="711">
        <f>Opex!N14+Opex!N15+Opex!N29+Opex!N30</f>
        <v>0</v>
      </c>
      <c r="Q22" s="711">
        <f>Opex!O14+Opex!O15+Opex!O29+Opex!O30</f>
        <v>0</v>
      </c>
      <c r="R22" s="711">
        <f>Opex!P14+Opex!P15+Opex!P29+Opex!P30</f>
        <v>0</v>
      </c>
      <c r="S22" s="711">
        <f>Opex!Q14+Opex!Q15+Opex!Q29+Opex!Q30</f>
        <v>0</v>
      </c>
      <c r="T22" s="711">
        <f>Opex!R14+Opex!R15+Opex!R29+Opex!R30</f>
        <v>0</v>
      </c>
      <c r="U22" s="711">
        <f>Opex!S14+Opex!S15+Opex!S29+Opex!S30</f>
        <v>0</v>
      </c>
      <c r="V22" s="711">
        <f>Opex!T14+Opex!T15+Opex!T29+Opex!T30</f>
        <v>0</v>
      </c>
      <c r="W22" s="711">
        <f>Opex!U14+Opex!U15+Opex!U29+Opex!U30</f>
        <v>0</v>
      </c>
      <c r="X22" s="711">
        <f>Opex!V14+Opex!V15+Opex!V29+Opex!V30</f>
        <v>0</v>
      </c>
      <c r="Y22" s="711">
        <f>Opex!W14+Opex!W15+Opex!W29+Opex!W30</f>
        <v>0</v>
      </c>
      <c r="Z22" s="711">
        <f>Opex!X14+Opex!X15+Opex!X29+Opex!X30</f>
        <v>0</v>
      </c>
      <c r="AA22" s="711">
        <f>Opex!Y14+Opex!Y15+Opex!Y29+Opex!Y30</f>
        <v>0</v>
      </c>
      <c r="AB22" s="711">
        <f>Opex!Z14+Opex!Z15+Opex!Z29+Opex!Z30</f>
        <v>0</v>
      </c>
      <c r="AC22" s="711">
        <f>Opex!AA14+Opex!AA15+Opex!AA29+Opex!AA30</f>
        <v>0</v>
      </c>
      <c r="AD22" s="711">
        <f>Opex!AB14+Opex!AB15+Opex!AB29+Opex!AB30</f>
        <v>0</v>
      </c>
      <c r="AE22" s="711">
        <f>Opex!AC14+Opex!AC15+Opex!AC29+Opex!AC30</f>
        <v>0</v>
      </c>
      <c r="AF22" s="711">
        <f>Opex!AD14+Opex!AD15+Opex!AD29+Opex!AD30</f>
        <v>0</v>
      </c>
      <c r="AG22" s="711">
        <f>Opex!AE14+Opex!AE15+Opex!AE29+Opex!AE30</f>
        <v>0</v>
      </c>
      <c r="AH22" s="711">
        <f>Opex!AF14+Opex!AF15+Opex!AF29+Opex!AF30</f>
        <v>0</v>
      </c>
      <c r="AI22" s="711">
        <f>Opex!AG14+Opex!AG15+Opex!AG29+Opex!AG30</f>
        <v>0</v>
      </c>
      <c r="AJ22" s="711">
        <f>Opex!AH14+Opex!AH15+Opex!AH29+Opex!AH30</f>
        <v>0</v>
      </c>
      <c r="AK22" s="711">
        <f>Opex!AI14+Opex!AI15+Opex!AI29+Opex!AI30</f>
        <v>0</v>
      </c>
      <c r="AL22" s="711">
        <f>Opex!AJ14+Opex!AJ15+Opex!AJ29+Opex!AJ30</f>
        <v>0</v>
      </c>
      <c r="AM22" s="711">
        <f>Opex!AK14+Opex!AK15+Opex!AK29+Opex!AK30</f>
        <v>0</v>
      </c>
      <c r="AN22" s="711">
        <f>Opex!AL14+Opex!AL15+Opex!AL29+Opex!AL30</f>
        <v>0</v>
      </c>
      <c r="AO22" s="711">
        <f>Opex!AM14+Opex!AM15+Opex!AM29+Opex!AM30</f>
        <v>0</v>
      </c>
      <c r="AP22" s="743">
        <f>Opex!AN14+Opex!AN15+Opex!AN29+Opex!AN30</f>
        <v>0</v>
      </c>
      <c r="AQ22" s="744">
        <f t="shared" si="1"/>
        <v>0</v>
      </c>
    </row>
    <row r="23" spans="2:43" ht="15" x14ac:dyDescent="0.2">
      <c r="B23" s="708" t="s">
        <v>310</v>
      </c>
      <c r="C23" s="730"/>
      <c r="D23" s="742" t="s">
        <v>320</v>
      </c>
      <c r="E23" s="566"/>
      <c r="F23" s="711">
        <f>Capex!D42+Capex!D51</f>
        <v>0</v>
      </c>
      <c r="G23" s="711">
        <f>Capex!E42+Capex!E51</f>
        <v>0</v>
      </c>
      <c r="H23" s="711">
        <f>Capex!F42+Capex!F51</f>
        <v>0</v>
      </c>
      <c r="I23" s="711">
        <f>Capex!G42+Capex!G51</f>
        <v>0</v>
      </c>
      <c r="J23" s="711">
        <f>Capex!H42+Capex!H51</f>
        <v>0</v>
      </c>
      <c r="K23" s="711">
        <f>Capex!I42+Capex!I51</f>
        <v>0</v>
      </c>
      <c r="L23" s="711">
        <f>Capex!J42+Capex!J51</f>
        <v>0</v>
      </c>
      <c r="M23" s="711">
        <f>Capex!K42+Capex!K51</f>
        <v>0</v>
      </c>
      <c r="N23" s="711">
        <f>Capex!L42+Capex!L51</f>
        <v>0</v>
      </c>
      <c r="O23" s="711">
        <f>Capex!M42+Capex!M51</f>
        <v>0</v>
      </c>
      <c r="P23" s="711">
        <f>Capex!N42+Capex!N51</f>
        <v>0</v>
      </c>
      <c r="Q23" s="711">
        <f>Capex!O42+Capex!O51</f>
        <v>0</v>
      </c>
      <c r="R23" s="711">
        <f>Capex!P42+Capex!P51</f>
        <v>0</v>
      </c>
      <c r="S23" s="711">
        <f>Capex!Q42+Capex!Q51</f>
        <v>0</v>
      </c>
      <c r="T23" s="711">
        <f>Capex!R42+Capex!R51</f>
        <v>0</v>
      </c>
      <c r="U23" s="711">
        <f>Capex!S42+Capex!S51</f>
        <v>0</v>
      </c>
      <c r="V23" s="711">
        <f>Capex!T42+Capex!T51</f>
        <v>0</v>
      </c>
      <c r="W23" s="711">
        <f>Capex!U42+Capex!U51</f>
        <v>0</v>
      </c>
      <c r="X23" s="711">
        <f>Capex!V42+Capex!V51</f>
        <v>0</v>
      </c>
      <c r="Y23" s="711">
        <f>Capex!W42+Capex!W51</f>
        <v>0</v>
      </c>
      <c r="Z23" s="711">
        <f>Capex!X42+Capex!X51</f>
        <v>0</v>
      </c>
      <c r="AA23" s="711">
        <f>Capex!Y42+Capex!Y51</f>
        <v>0</v>
      </c>
      <c r="AB23" s="711">
        <f>Capex!Z42+Capex!Z51</f>
        <v>0</v>
      </c>
      <c r="AC23" s="711">
        <f>Capex!AA42+Capex!AA51</f>
        <v>0</v>
      </c>
      <c r="AD23" s="711">
        <f>Capex!AB42+Capex!AB51</f>
        <v>0</v>
      </c>
      <c r="AE23" s="711">
        <f>Capex!AC42+Capex!AC51</f>
        <v>0</v>
      </c>
      <c r="AF23" s="711">
        <f>Capex!AD42+Capex!AD51</f>
        <v>0</v>
      </c>
      <c r="AG23" s="711">
        <f>Capex!AE42+Capex!AE51</f>
        <v>0</v>
      </c>
      <c r="AH23" s="711">
        <f>Capex!AF42+Capex!AF51</f>
        <v>0</v>
      </c>
      <c r="AI23" s="711">
        <f>Capex!AG42+Capex!AG51</f>
        <v>0</v>
      </c>
      <c r="AJ23" s="711">
        <f>Capex!AH42+Capex!AH51</f>
        <v>0</v>
      </c>
      <c r="AK23" s="711">
        <f>Capex!AI42+Capex!AI51</f>
        <v>0</v>
      </c>
      <c r="AL23" s="711">
        <f>Capex!AJ42+Capex!AJ51</f>
        <v>0</v>
      </c>
      <c r="AM23" s="711">
        <f>Capex!AK42+Capex!AK51</f>
        <v>0</v>
      </c>
      <c r="AN23" s="711">
        <f>Capex!AL42+Capex!AL51</f>
        <v>0</v>
      </c>
      <c r="AO23" s="711">
        <f>Capex!AM42+Capex!AM51</f>
        <v>0</v>
      </c>
      <c r="AP23" s="743">
        <f>Capex!AN42+Capex!AN51</f>
        <v>0</v>
      </c>
      <c r="AQ23" s="744">
        <f t="shared" si="1"/>
        <v>0</v>
      </c>
    </row>
    <row r="24" spans="2:43" ht="15" x14ac:dyDescent="0.2">
      <c r="B24" s="708" t="s">
        <v>311</v>
      </c>
      <c r="C24" s="730"/>
      <c r="D24" s="742" t="s">
        <v>320</v>
      </c>
      <c r="E24" s="567"/>
      <c r="F24" s="711">
        <f>Capex!D60</f>
        <v>0</v>
      </c>
      <c r="G24" s="711">
        <f>Capex!E60</f>
        <v>0</v>
      </c>
      <c r="H24" s="711">
        <f>Capex!F60</f>
        <v>0</v>
      </c>
      <c r="I24" s="711">
        <f>Capex!G60</f>
        <v>0</v>
      </c>
      <c r="J24" s="711">
        <f>Capex!H60</f>
        <v>0</v>
      </c>
      <c r="K24" s="711">
        <f>Capex!I60</f>
        <v>0</v>
      </c>
      <c r="L24" s="711">
        <f>Capex!J60</f>
        <v>0</v>
      </c>
      <c r="M24" s="711">
        <f>Capex!K60</f>
        <v>0</v>
      </c>
      <c r="N24" s="711">
        <f>Capex!L60</f>
        <v>0</v>
      </c>
      <c r="O24" s="711">
        <f>Capex!M60</f>
        <v>0</v>
      </c>
      <c r="P24" s="711">
        <f>Capex!N60</f>
        <v>0</v>
      </c>
      <c r="Q24" s="711">
        <f>Capex!O60</f>
        <v>0</v>
      </c>
      <c r="R24" s="711">
        <f>Capex!P60</f>
        <v>0</v>
      </c>
      <c r="S24" s="711">
        <f>Capex!Q60</f>
        <v>0</v>
      </c>
      <c r="T24" s="711">
        <f>Capex!R60</f>
        <v>0</v>
      </c>
      <c r="U24" s="711">
        <f>Capex!S60</f>
        <v>0</v>
      </c>
      <c r="V24" s="711">
        <f>Capex!T60</f>
        <v>0</v>
      </c>
      <c r="W24" s="711">
        <f>Capex!U60</f>
        <v>0</v>
      </c>
      <c r="X24" s="711">
        <f>Capex!V60</f>
        <v>0</v>
      </c>
      <c r="Y24" s="711">
        <f>Capex!W60</f>
        <v>0</v>
      </c>
      <c r="Z24" s="711">
        <f>Capex!X60</f>
        <v>0</v>
      </c>
      <c r="AA24" s="711">
        <f>Capex!Y60</f>
        <v>0</v>
      </c>
      <c r="AB24" s="711">
        <f>Capex!Z60</f>
        <v>0</v>
      </c>
      <c r="AC24" s="711">
        <f>Capex!AA60</f>
        <v>0</v>
      </c>
      <c r="AD24" s="711">
        <f>Capex!AB60</f>
        <v>0</v>
      </c>
      <c r="AE24" s="711">
        <f>Capex!AC60</f>
        <v>0</v>
      </c>
      <c r="AF24" s="711">
        <f>Capex!AD60</f>
        <v>0</v>
      </c>
      <c r="AG24" s="711">
        <f>Capex!AE60</f>
        <v>0</v>
      </c>
      <c r="AH24" s="711">
        <f>Capex!AF60</f>
        <v>0</v>
      </c>
      <c r="AI24" s="711">
        <f>Capex!AG60</f>
        <v>0</v>
      </c>
      <c r="AJ24" s="711">
        <f>Capex!AH60</f>
        <v>0</v>
      </c>
      <c r="AK24" s="711">
        <f>Capex!AI60</f>
        <v>0</v>
      </c>
      <c r="AL24" s="711">
        <f>Capex!AJ60</f>
        <v>0</v>
      </c>
      <c r="AM24" s="711">
        <f>Capex!AK60</f>
        <v>0</v>
      </c>
      <c r="AN24" s="711">
        <f>Capex!AL60</f>
        <v>0</v>
      </c>
      <c r="AO24" s="711">
        <f>Capex!AM60</f>
        <v>0</v>
      </c>
      <c r="AP24" s="743">
        <f>Capex!AN60</f>
        <v>0</v>
      </c>
      <c r="AQ24" s="744">
        <f t="shared" si="1"/>
        <v>0</v>
      </c>
    </row>
    <row r="25" spans="2:43" ht="15" x14ac:dyDescent="0.2">
      <c r="B25" s="716" t="s">
        <v>322</v>
      </c>
      <c r="C25" s="731"/>
      <c r="D25" s="746"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744">
        <f t="shared" si="1"/>
        <v>0</v>
      </c>
    </row>
    <row r="26" spans="2:43" ht="15" x14ac:dyDescent="0.2">
      <c r="B26" s="716" t="s">
        <v>323</v>
      </c>
      <c r="C26" s="731"/>
      <c r="D26" s="746"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744">
        <f t="shared" si="1"/>
        <v>0</v>
      </c>
    </row>
    <row r="27" spans="2:43" ht="15" x14ac:dyDescent="0.2">
      <c r="B27" s="708" t="s">
        <v>312</v>
      </c>
      <c r="C27" s="730"/>
      <c r="D27" s="742" t="s">
        <v>320</v>
      </c>
      <c r="E27" s="745">
        <f t="shared" ref="E27:AP27" si="3">(E21/1000)-E22-E23-E24+E25-E26</f>
        <v>0</v>
      </c>
      <c r="F27" s="711">
        <f t="shared" si="3"/>
        <v>0</v>
      </c>
      <c r="G27" s="711">
        <f t="shared" si="3"/>
        <v>0</v>
      </c>
      <c r="H27" s="711">
        <f t="shared" si="3"/>
        <v>0</v>
      </c>
      <c r="I27" s="711">
        <f t="shared" si="3"/>
        <v>0</v>
      </c>
      <c r="J27" s="711">
        <f t="shared" si="3"/>
        <v>0</v>
      </c>
      <c r="K27" s="711">
        <f t="shared" si="3"/>
        <v>0</v>
      </c>
      <c r="L27" s="711">
        <f t="shared" si="3"/>
        <v>0</v>
      </c>
      <c r="M27" s="711">
        <f t="shared" si="3"/>
        <v>0</v>
      </c>
      <c r="N27" s="711">
        <f t="shared" si="3"/>
        <v>0</v>
      </c>
      <c r="O27" s="711">
        <f t="shared" si="3"/>
        <v>0</v>
      </c>
      <c r="P27" s="711">
        <f t="shared" si="3"/>
        <v>0</v>
      </c>
      <c r="Q27" s="711">
        <f t="shared" si="3"/>
        <v>0</v>
      </c>
      <c r="R27" s="711">
        <f t="shared" si="3"/>
        <v>0</v>
      </c>
      <c r="S27" s="711">
        <f t="shared" si="3"/>
        <v>0</v>
      </c>
      <c r="T27" s="711">
        <f t="shared" si="3"/>
        <v>0</v>
      </c>
      <c r="U27" s="711">
        <f t="shared" si="3"/>
        <v>0</v>
      </c>
      <c r="V27" s="711">
        <f t="shared" si="3"/>
        <v>0</v>
      </c>
      <c r="W27" s="711">
        <f t="shared" si="3"/>
        <v>0</v>
      </c>
      <c r="X27" s="711">
        <f t="shared" si="3"/>
        <v>0</v>
      </c>
      <c r="Y27" s="711">
        <f t="shared" si="3"/>
        <v>0</v>
      </c>
      <c r="Z27" s="711">
        <f t="shared" si="3"/>
        <v>0</v>
      </c>
      <c r="AA27" s="711">
        <f t="shared" si="3"/>
        <v>0</v>
      </c>
      <c r="AB27" s="711">
        <f t="shared" si="3"/>
        <v>0</v>
      </c>
      <c r="AC27" s="711">
        <f t="shared" si="3"/>
        <v>0</v>
      </c>
      <c r="AD27" s="711">
        <f t="shared" si="3"/>
        <v>0</v>
      </c>
      <c r="AE27" s="711">
        <f t="shared" si="3"/>
        <v>0</v>
      </c>
      <c r="AF27" s="711">
        <f t="shared" si="3"/>
        <v>0</v>
      </c>
      <c r="AG27" s="711">
        <f t="shared" si="3"/>
        <v>0</v>
      </c>
      <c r="AH27" s="711">
        <f t="shared" si="3"/>
        <v>0</v>
      </c>
      <c r="AI27" s="711">
        <f t="shared" si="3"/>
        <v>0</v>
      </c>
      <c r="AJ27" s="711">
        <f t="shared" si="3"/>
        <v>0</v>
      </c>
      <c r="AK27" s="711">
        <f t="shared" si="3"/>
        <v>0</v>
      </c>
      <c r="AL27" s="711">
        <f t="shared" si="3"/>
        <v>0</v>
      </c>
      <c r="AM27" s="711">
        <f t="shared" si="3"/>
        <v>0</v>
      </c>
      <c r="AN27" s="711">
        <f t="shared" si="3"/>
        <v>0</v>
      </c>
      <c r="AO27" s="711">
        <f t="shared" si="3"/>
        <v>0</v>
      </c>
      <c r="AP27" s="743">
        <f t="shared" si="3"/>
        <v>0</v>
      </c>
      <c r="AQ27" s="744">
        <f t="shared" si="1"/>
        <v>0</v>
      </c>
    </row>
    <row r="28" spans="2:43" ht="28.5" customHeight="1" thickBot="1" x14ac:dyDescent="0.25">
      <c r="B28" s="719" t="s">
        <v>313</v>
      </c>
      <c r="C28" s="733"/>
      <c r="D28" s="747" t="s">
        <v>320</v>
      </c>
      <c r="E28" s="748">
        <f>E27/(1+10%)^0</f>
        <v>0</v>
      </c>
      <c r="F28" s="749">
        <f>F27/(1+10%)^0</f>
        <v>0</v>
      </c>
      <c r="G28" s="749">
        <f>G27/(1+10%)^1</f>
        <v>0</v>
      </c>
      <c r="H28" s="749">
        <f>H27/(1+10%)^2</f>
        <v>0</v>
      </c>
      <c r="I28" s="749">
        <f>I27/(1+10%)^3</f>
        <v>0</v>
      </c>
      <c r="J28" s="749">
        <f>J27/(1+10%)^4</f>
        <v>0</v>
      </c>
      <c r="K28" s="749">
        <f>K27/(1+10%)^5</f>
        <v>0</v>
      </c>
      <c r="L28" s="749">
        <f>L27/(1+10%)^6</f>
        <v>0</v>
      </c>
      <c r="M28" s="749">
        <f>M27/(1+10%)^7</f>
        <v>0</v>
      </c>
      <c r="N28" s="749">
        <f>N27/(1+10%)^8</f>
        <v>0</v>
      </c>
      <c r="O28" s="749">
        <f>O27/(1+10%)^9</f>
        <v>0</v>
      </c>
      <c r="P28" s="749">
        <f>P27/(1+10%)^10</f>
        <v>0</v>
      </c>
      <c r="Q28" s="749">
        <f>Q27/(1+10%)^11</f>
        <v>0</v>
      </c>
      <c r="R28" s="749">
        <f>R27/(1+10%)^12</f>
        <v>0</v>
      </c>
      <c r="S28" s="749">
        <f>S27/(1+10%)^13</f>
        <v>0</v>
      </c>
      <c r="T28" s="749">
        <f>T27/(1+10%)^14</f>
        <v>0</v>
      </c>
      <c r="U28" s="749">
        <f>U27/(1+10%)^15</f>
        <v>0</v>
      </c>
      <c r="V28" s="749">
        <f>V27/(1+10%)^16</f>
        <v>0</v>
      </c>
      <c r="W28" s="749">
        <f>W27/(1+10%)^17</f>
        <v>0</v>
      </c>
      <c r="X28" s="749">
        <f>X27/(1+10%)^18</f>
        <v>0</v>
      </c>
      <c r="Y28" s="749">
        <f>Y27/(1+10%)^19</f>
        <v>0</v>
      </c>
      <c r="Z28" s="749">
        <f>Z27/(1+10%)^20</f>
        <v>0</v>
      </c>
      <c r="AA28" s="749">
        <f>AA27/(1+10%)^21</f>
        <v>0</v>
      </c>
      <c r="AB28" s="749">
        <f>AB27/(1+10%)^22</f>
        <v>0</v>
      </c>
      <c r="AC28" s="749">
        <f>AC27/(1+10%)^23</f>
        <v>0</v>
      </c>
      <c r="AD28" s="749">
        <f>AD27/(1+10%)^24</f>
        <v>0</v>
      </c>
      <c r="AE28" s="749">
        <f>AE27/(1+10%)^25</f>
        <v>0</v>
      </c>
      <c r="AF28" s="749">
        <f>AF27/(1+10%)^26</f>
        <v>0</v>
      </c>
      <c r="AG28" s="749">
        <f>AG27/(1+10%)^27</f>
        <v>0</v>
      </c>
      <c r="AH28" s="749">
        <f>AH27/(1+10%)^28</f>
        <v>0</v>
      </c>
      <c r="AI28" s="749">
        <f>AI27/(1+10%)^29</f>
        <v>0</v>
      </c>
      <c r="AJ28" s="749">
        <f>AJ27/(1+10%)^30</f>
        <v>0</v>
      </c>
      <c r="AK28" s="749">
        <f>AK27/(1+10%)^31</f>
        <v>0</v>
      </c>
      <c r="AL28" s="749">
        <f>AL27/(1+10%)^32</f>
        <v>0</v>
      </c>
      <c r="AM28" s="749">
        <f>AM27/(1+10%)^33</f>
        <v>0</v>
      </c>
      <c r="AN28" s="749">
        <f>AN27/(1+10%)^34</f>
        <v>0</v>
      </c>
      <c r="AO28" s="749">
        <f>AO27/(1+10%)^35</f>
        <v>0</v>
      </c>
      <c r="AP28" s="750">
        <f>AP27/(1+10%)^36</f>
        <v>0</v>
      </c>
      <c r="AQ28" s="751">
        <f t="shared" si="1"/>
        <v>0</v>
      </c>
    </row>
    <row r="52" spans="52:52" x14ac:dyDescent="0.2">
      <c r="AZ52" s="724"/>
    </row>
    <row r="100" spans="52:52" x14ac:dyDescent="0.2">
      <c r="AZ100" s="724" t="s">
        <v>357</v>
      </c>
    </row>
  </sheetData>
  <sheetProtection algorithmName="SHA-512" hashValue="RdjpOM+t2wzsbMkaww7u2qyIqMALV6elhr5tOlOEt3GoMiC0/uYklF3yCC/OeRtCUfhDYoctFHallCjXEJav1w==" saltValue="fjNHzmHcGHTnzIv+TZNsCw==" spinCount="100000" sheet="1" objects="1" scenarios="1"/>
  <protectedRanges>
    <protectedRange sqref="H2:H4 C7" name="Rango6"/>
    <protectedRange sqref="E10:E15" name="Rango1"/>
    <protectedRange sqref="E16:AP17" name="Rango2"/>
    <protectedRange sqref="E18:E20" name="Rango3"/>
    <protectedRange sqref="E22:E24" name="Rango4"/>
    <protectedRange sqref="E25:AP26" name="Rango5"/>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DB54-FD1F-4DAC-9579-D96077D9649B}">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68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F4" s="689" t="s">
        <v>299</v>
      </c>
      <c r="G4" s="690"/>
      <c r="H4" s="691">
        <v>0</v>
      </c>
    </row>
    <row r="5" spans="2:43" ht="15.75" x14ac:dyDescent="0.2">
      <c r="B5" s="684" t="s">
        <v>103</v>
      </c>
      <c r="C5" s="692">
        <f>'Pronósticos 1P mensual x 2 años'!C6</f>
        <v>46022</v>
      </c>
      <c r="D5" s="680"/>
    </row>
    <row r="6" spans="2:43" ht="15.75" x14ac:dyDescent="0.2">
      <c r="B6" s="684" t="s">
        <v>300</v>
      </c>
      <c r="C6" s="693" t="s">
        <v>5</v>
      </c>
      <c r="D6" s="680"/>
    </row>
    <row r="7" spans="2:43" ht="16.5" thickBot="1" x14ac:dyDescent="0.25">
      <c r="B7" s="694" t="s">
        <v>301</v>
      </c>
      <c r="C7" s="695"/>
      <c r="D7" s="680"/>
      <c r="F7" s="735"/>
    </row>
    <row r="8" spans="2:43" ht="13.5" thickBot="1" x14ac:dyDescent="0.25"/>
    <row r="9" spans="2:43" ht="15.75" thickBot="1" x14ac:dyDescent="0.25">
      <c r="B9" s="696" t="s">
        <v>302</v>
      </c>
      <c r="C9" s="697"/>
      <c r="D9" s="698"/>
      <c r="E9" s="736" t="str">
        <f>YEAR(C5)&amp;" (REAL)"</f>
        <v>2025 (REAL)</v>
      </c>
      <c r="F9" s="737">
        <f>'Probadas '!D10</f>
        <v>2026</v>
      </c>
      <c r="G9" s="737">
        <f t="shared" ref="G9:AP9" si="0">F9+1</f>
        <v>2027</v>
      </c>
      <c r="H9" s="737">
        <f t="shared" si="0"/>
        <v>2028</v>
      </c>
      <c r="I9" s="737">
        <f t="shared" si="0"/>
        <v>2029</v>
      </c>
      <c r="J9" s="737">
        <f t="shared" si="0"/>
        <v>2030</v>
      </c>
      <c r="K9" s="737">
        <f t="shared" si="0"/>
        <v>2031</v>
      </c>
      <c r="L9" s="737">
        <f t="shared" si="0"/>
        <v>2032</v>
      </c>
      <c r="M9" s="737">
        <f t="shared" si="0"/>
        <v>2033</v>
      </c>
      <c r="N9" s="737">
        <f t="shared" si="0"/>
        <v>2034</v>
      </c>
      <c r="O9" s="737">
        <f t="shared" si="0"/>
        <v>2035</v>
      </c>
      <c r="P9" s="737">
        <f t="shared" si="0"/>
        <v>2036</v>
      </c>
      <c r="Q9" s="737">
        <f t="shared" si="0"/>
        <v>2037</v>
      </c>
      <c r="R9" s="737">
        <f t="shared" si="0"/>
        <v>2038</v>
      </c>
      <c r="S9" s="737">
        <f t="shared" si="0"/>
        <v>2039</v>
      </c>
      <c r="T9" s="737">
        <f t="shared" si="0"/>
        <v>2040</v>
      </c>
      <c r="U9" s="737">
        <f t="shared" si="0"/>
        <v>2041</v>
      </c>
      <c r="V9" s="737">
        <f t="shared" si="0"/>
        <v>2042</v>
      </c>
      <c r="W9" s="737">
        <f t="shared" si="0"/>
        <v>2043</v>
      </c>
      <c r="X9" s="737">
        <f t="shared" si="0"/>
        <v>2044</v>
      </c>
      <c r="Y9" s="737">
        <f t="shared" si="0"/>
        <v>2045</v>
      </c>
      <c r="Z9" s="737">
        <f t="shared" si="0"/>
        <v>2046</v>
      </c>
      <c r="AA9" s="737">
        <f t="shared" si="0"/>
        <v>2047</v>
      </c>
      <c r="AB9" s="737">
        <f t="shared" si="0"/>
        <v>2048</v>
      </c>
      <c r="AC9" s="737">
        <f t="shared" si="0"/>
        <v>2049</v>
      </c>
      <c r="AD9" s="737">
        <f t="shared" si="0"/>
        <v>2050</v>
      </c>
      <c r="AE9" s="737">
        <f t="shared" si="0"/>
        <v>2051</v>
      </c>
      <c r="AF9" s="737">
        <f t="shared" si="0"/>
        <v>2052</v>
      </c>
      <c r="AG9" s="737">
        <f t="shared" si="0"/>
        <v>2053</v>
      </c>
      <c r="AH9" s="737">
        <f t="shared" si="0"/>
        <v>2054</v>
      </c>
      <c r="AI9" s="737">
        <f t="shared" si="0"/>
        <v>2055</v>
      </c>
      <c r="AJ9" s="737">
        <f t="shared" si="0"/>
        <v>2056</v>
      </c>
      <c r="AK9" s="737">
        <f t="shared" si="0"/>
        <v>2057</v>
      </c>
      <c r="AL9" s="737">
        <f t="shared" si="0"/>
        <v>2058</v>
      </c>
      <c r="AM9" s="737">
        <f t="shared" si="0"/>
        <v>2059</v>
      </c>
      <c r="AN9" s="737">
        <f t="shared" si="0"/>
        <v>2060</v>
      </c>
      <c r="AO9" s="737">
        <f t="shared" si="0"/>
        <v>2061</v>
      </c>
      <c r="AP9" s="737">
        <f t="shared" si="0"/>
        <v>2062</v>
      </c>
      <c r="AQ9" s="701" t="s">
        <v>6</v>
      </c>
    </row>
    <row r="10" spans="2:43" ht="15" x14ac:dyDescent="0.2">
      <c r="B10" s="725" t="s">
        <v>303</v>
      </c>
      <c r="C10" s="726"/>
      <c r="D10" s="738" t="s">
        <v>315</v>
      </c>
      <c r="E10" s="583"/>
      <c r="F10" s="739">
        <f>Capex!D26</f>
        <v>0</v>
      </c>
      <c r="G10" s="739">
        <f>Capex!E26</f>
        <v>0</v>
      </c>
      <c r="H10" s="739">
        <f>Capex!F26</f>
        <v>0</v>
      </c>
      <c r="I10" s="739">
        <f>Capex!G26</f>
        <v>0</v>
      </c>
      <c r="J10" s="739">
        <f>Capex!H26</f>
        <v>0</v>
      </c>
      <c r="K10" s="739">
        <f>Capex!I26</f>
        <v>0</v>
      </c>
      <c r="L10" s="739">
        <f>Capex!J26</f>
        <v>0</v>
      </c>
      <c r="M10" s="739">
        <f>Capex!K26</f>
        <v>0</v>
      </c>
      <c r="N10" s="739">
        <f>Capex!L26</f>
        <v>0</v>
      </c>
      <c r="O10" s="739">
        <f>Capex!M26</f>
        <v>0</v>
      </c>
      <c r="P10" s="739">
        <f>Capex!N26</f>
        <v>0</v>
      </c>
      <c r="Q10" s="739">
        <f>Capex!O26</f>
        <v>0</v>
      </c>
      <c r="R10" s="739">
        <f>Capex!P26</f>
        <v>0</v>
      </c>
      <c r="S10" s="739">
        <f>Capex!Q26</f>
        <v>0</v>
      </c>
      <c r="T10" s="739">
        <f>Capex!R26</f>
        <v>0</v>
      </c>
      <c r="U10" s="739">
        <f>Capex!S26</f>
        <v>0</v>
      </c>
      <c r="V10" s="739">
        <f>Capex!T26</f>
        <v>0</v>
      </c>
      <c r="W10" s="739">
        <f>Capex!U26</f>
        <v>0</v>
      </c>
      <c r="X10" s="739">
        <f>Capex!V26</f>
        <v>0</v>
      </c>
      <c r="Y10" s="739">
        <f>Capex!W26</f>
        <v>0</v>
      </c>
      <c r="Z10" s="739">
        <f>Capex!X26</f>
        <v>0</v>
      </c>
      <c r="AA10" s="739">
        <f>Capex!Y26</f>
        <v>0</v>
      </c>
      <c r="AB10" s="739">
        <f>Capex!Z26</f>
        <v>0</v>
      </c>
      <c r="AC10" s="739">
        <f>Capex!AA26</f>
        <v>0</v>
      </c>
      <c r="AD10" s="739">
        <f>Capex!AB26</f>
        <v>0</v>
      </c>
      <c r="AE10" s="739">
        <f>Capex!AC26</f>
        <v>0</v>
      </c>
      <c r="AF10" s="739">
        <f>Capex!AD26</f>
        <v>0</v>
      </c>
      <c r="AG10" s="739">
        <f>Capex!AE26</f>
        <v>0</v>
      </c>
      <c r="AH10" s="739">
        <f>Capex!AF26</f>
        <v>0</v>
      </c>
      <c r="AI10" s="739">
        <f>Capex!AG26</f>
        <v>0</v>
      </c>
      <c r="AJ10" s="739">
        <f>Capex!AH26</f>
        <v>0</v>
      </c>
      <c r="AK10" s="739">
        <f>Capex!AI26</f>
        <v>0</v>
      </c>
      <c r="AL10" s="739">
        <f>Capex!AJ26</f>
        <v>0</v>
      </c>
      <c r="AM10" s="739">
        <f>Capex!AK26</f>
        <v>0</v>
      </c>
      <c r="AN10" s="739">
        <f>Capex!AL26</f>
        <v>0</v>
      </c>
      <c r="AO10" s="739">
        <f>Capex!AM26</f>
        <v>0</v>
      </c>
      <c r="AP10" s="740">
        <f>Capex!AN26</f>
        <v>0</v>
      </c>
      <c r="AQ10" s="741">
        <f t="shared" ref="AQ10:AQ17" si="1">SUM(F10:AP10)</f>
        <v>0</v>
      </c>
    </row>
    <row r="11" spans="2:43" ht="15" x14ac:dyDescent="0.2">
      <c r="B11" s="708" t="s">
        <v>304</v>
      </c>
      <c r="C11" s="728" t="s">
        <v>73</v>
      </c>
      <c r="D11" s="742" t="s">
        <v>369</v>
      </c>
      <c r="E11" s="566"/>
      <c r="F11" s="711">
        <f>'Probadas '!D13</f>
        <v>0</v>
      </c>
      <c r="G11" s="711">
        <f>'Probadas '!E13</f>
        <v>0</v>
      </c>
      <c r="H11" s="711">
        <f>'Probadas '!F13</f>
        <v>0</v>
      </c>
      <c r="I11" s="711">
        <f>'Probadas '!G13</f>
        <v>0</v>
      </c>
      <c r="J11" s="711">
        <f>'Probadas '!H13</f>
        <v>0</v>
      </c>
      <c r="K11" s="711">
        <f>'Probadas '!I13</f>
        <v>0</v>
      </c>
      <c r="L11" s="711">
        <f>'Probadas '!J13</f>
        <v>0</v>
      </c>
      <c r="M11" s="711">
        <f>'Probadas '!K13</f>
        <v>0</v>
      </c>
      <c r="N11" s="711">
        <f>'Probadas '!L13</f>
        <v>0</v>
      </c>
      <c r="O11" s="711">
        <f>'Probadas '!M13</f>
        <v>0</v>
      </c>
      <c r="P11" s="711">
        <f>'Probadas '!N13</f>
        <v>0</v>
      </c>
      <c r="Q11" s="711">
        <f>'Probadas '!O13</f>
        <v>0</v>
      </c>
      <c r="R11" s="711">
        <f>'Probadas '!P13</f>
        <v>0</v>
      </c>
      <c r="S11" s="711">
        <f>'Probadas '!Q13</f>
        <v>0</v>
      </c>
      <c r="T11" s="711">
        <f>'Probadas '!R13</f>
        <v>0</v>
      </c>
      <c r="U11" s="711">
        <f>'Probadas '!S13</f>
        <v>0</v>
      </c>
      <c r="V11" s="711">
        <f>'Probadas '!T13</f>
        <v>0</v>
      </c>
      <c r="W11" s="711">
        <f>'Probadas '!U13</f>
        <v>0</v>
      </c>
      <c r="X11" s="711">
        <f>'Probadas '!V13</f>
        <v>0</v>
      </c>
      <c r="Y11" s="711">
        <f>'Probadas '!W13</f>
        <v>0</v>
      </c>
      <c r="Z11" s="711">
        <f>'Probadas '!X13</f>
        <v>0</v>
      </c>
      <c r="AA11" s="711">
        <f>'Probadas '!Y13</f>
        <v>0</v>
      </c>
      <c r="AB11" s="711">
        <f>'Probadas '!Z13</f>
        <v>0</v>
      </c>
      <c r="AC11" s="711">
        <f>'Probadas '!AA13</f>
        <v>0</v>
      </c>
      <c r="AD11" s="711">
        <f>'Probadas '!AB13</f>
        <v>0</v>
      </c>
      <c r="AE11" s="711">
        <f>'Probadas '!AC13</f>
        <v>0</v>
      </c>
      <c r="AF11" s="711">
        <f>'Probadas '!AD13</f>
        <v>0</v>
      </c>
      <c r="AG11" s="711">
        <f>'Probadas '!AE13</f>
        <v>0</v>
      </c>
      <c r="AH11" s="711">
        <f>'Probadas '!AF13</f>
        <v>0</v>
      </c>
      <c r="AI11" s="711">
        <f>'Probadas '!AG13</f>
        <v>0</v>
      </c>
      <c r="AJ11" s="711">
        <f>'Probadas '!AH13</f>
        <v>0</v>
      </c>
      <c r="AK11" s="711">
        <f>'Probadas '!AI13</f>
        <v>0</v>
      </c>
      <c r="AL11" s="711">
        <f>'Probadas '!AJ13</f>
        <v>0</v>
      </c>
      <c r="AM11" s="711">
        <f>'Probadas '!AK13</f>
        <v>0</v>
      </c>
      <c r="AN11" s="711">
        <f>'Probadas '!AL13</f>
        <v>0</v>
      </c>
      <c r="AO11" s="711">
        <f>'Probadas '!AM13</f>
        <v>0</v>
      </c>
      <c r="AP11" s="743">
        <f>'Probadas '!AN13</f>
        <v>0</v>
      </c>
      <c r="AQ11" s="744">
        <f t="shared" si="1"/>
        <v>0</v>
      </c>
    </row>
    <row r="12" spans="2:43" ht="15" x14ac:dyDescent="0.2">
      <c r="B12" s="708"/>
      <c r="C12" s="728" t="s">
        <v>65</v>
      </c>
      <c r="D12" s="742" t="s">
        <v>316</v>
      </c>
      <c r="E12" s="566"/>
      <c r="F12" s="711">
        <f>'Probadas '!D45</f>
        <v>0</v>
      </c>
      <c r="G12" s="711">
        <f>'Probadas '!E45</f>
        <v>0</v>
      </c>
      <c r="H12" s="711">
        <f>'Probadas '!F45</f>
        <v>0</v>
      </c>
      <c r="I12" s="711">
        <f>'Probadas '!G45</f>
        <v>0</v>
      </c>
      <c r="J12" s="711">
        <f>'Probadas '!H45</f>
        <v>0</v>
      </c>
      <c r="K12" s="711">
        <f>'Probadas '!I45</f>
        <v>0</v>
      </c>
      <c r="L12" s="711">
        <f>'Probadas '!J45</f>
        <v>0</v>
      </c>
      <c r="M12" s="711">
        <f>'Probadas '!K45</f>
        <v>0</v>
      </c>
      <c r="N12" s="711">
        <f>'Probadas '!L45</f>
        <v>0</v>
      </c>
      <c r="O12" s="711">
        <f>'Probadas '!M45</f>
        <v>0</v>
      </c>
      <c r="P12" s="711">
        <f>'Probadas '!N45</f>
        <v>0</v>
      </c>
      <c r="Q12" s="711">
        <f>'Probadas '!O45</f>
        <v>0</v>
      </c>
      <c r="R12" s="711">
        <f>'Probadas '!P45</f>
        <v>0</v>
      </c>
      <c r="S12" s="711">
        <f>'Probadas '!Q45</f>
        <v>0</v>
      </c>
      <c r="T12" s="711">
        <f>'Probadas '!R45</f>
        <v>0</v>
      </c>
      <c r="U12" s="711">
        <f>'Probadas '!S45</f>
        <v>0</v>
      </c>
      <c r="V12" s="711">
        <f>'Probadas '!T45</f>
        <v>0</v>
      </c>
      <c r="W12" s="711">
        <f>'Probadas '!U45</f>
        <v>0</v>
      </c>
      <c r="X12" s="711">
        <f>'Probadas '!V45</f>
        <v>0</v>
      </c>
      <c r="Y12" s="711">
        <f>'Probadas '!W45</f>
        <v>0</v>
      </c>
      <c r="Z12" s="711">
        <f>'Probadas '!X45</f>
        <v>0</v>
      </c>
      <c r="AA12" s="711">
        <f>'Probadas '!Y45</f>
        <v>0</v>
      </c>
      <c r="AB12" s="711">
        <f>'Probadas '!Z45</f>
        <v>0</v>
      </c>
      <c r="AC12" s="711">
        <f>'Probadas '!AA45</f>
        <v>0</v>
      </c>
      <c r="AD12" s="711">
        <f>'Probadas '!AB45</f>
        <v>0</v>
      </c>
      <c r="AE12" s="711">
        <f>'Probadas '!AC45</f>
        <v>0</v>
      </c>
      <c r="AF12" s="711">
        <f>'Probadas '!AD45</f>
        <v>0</v>
      </c>
      <c r="AG12" s="711">
        <f>'Probadas '!AE45</f>
        <v>0</v>
      </c>
      <c r="AH12" s="711">
        <f>'Probadas '!AF45</f>
        <v>0</v>
      </c>
      <c r="AI12" s="711">
        <f>'Probadas '!AG45</f>
        <v>0</v>
      </c>
      <c r="AJ12" s="711">
        <f>'Probadas '!AH45</f>
        <v>0</v>
      </c>
      <c r="AK12" s="711">
        <f>'Probadas '!AI45</f>
        <v>0</v>
      </c>
      <c r="AL12" s="711">
        <f>'Probadas '!AJ45</f>
        <v>0</v>
      </c>
      <c r="AM12" s="711">
        <f>'Probadas '!AK45</f>
        <v>0</v>
      </c>
      <c r="AN12" s="711">
        <f>'Probadas '!AL45</f>
        <v>0</v>
      </c>
      <c r="AO12" s="711">
        <f>'Probadas '!AM45</f>
        <v>0</v>
      </c>
      <c r="AP12" s="743">
        <f>'Probadas '!AN45</f>
        <v>0</v>
      </c>
      <c r="AQ12" s="744">
        <f t="shared" si="1"/>
        <v>0</v>
      </c>
    </row>
    <row r="13" spans="2:43" ht="30" x14ac:dyDescent="0.2">
      <c r="B13" s="708"/>
      <c r="C13" s="728" t="s">
        <v>337</v>
      </c>
      <c r="D13" s="742" t="s">
        <v>369</v>
      </c>
      <c r="E13" s="566"/>
      <c r="F13" s="711">
        <f>'Probadas '!D38</f>
        <v>0</v>
      </c>
      <c r="G13" s="711">
        <f>'Probadas '!E38</f>
        <v>0</v>
      </c>
      <c r="H13" s="711">
        <f>'Probadas '!F38</f>
        <v>0</v>
      </c>
      <c r="I13" s="711">
        <f>'Probadas '!G38</f>
        <v>0</v>
      </c>
      <c r="J13" s="711">
        <f>'Probadas '!H38</f>
        <v>0</v>
      </c>
      <c r="K13" s="711">
        <f>'Probadas '!I38</f>
        <v>0</v>
      </c>
      <c r="L13" s="711">
        <f>'Probadas '!J38</f>
        <v>0</v>
      </c>
      <c r="M13" s="711">
        <f>'Probadas '!K38</f>
        <v>0</v>
      </c>
      <c r="N13" s="711">
        <f>'Probadas '!L38</f>
        <v>0</v>
      </c>
      <c r="O13" s="711">
        <f>'Probadas '!M38</f>
        <v>0</v>
      </c>
      <c r="P13" s="711">
        <f>'Probadas '!N38</f>
        <v>0</v>
      </c>
      <c r="Q13" s="711">
        <f>'Probadas '!O38</f>
        <v>0</v>
      </c>
      <c r="R13" s="711">
        <f>'Probadas '!P38</f>
        <v>0</v>
      </c>
      <c r="S13" s="711">
        <f>'Probadas '!Q38</f>
        <v>0</v>
      </c>
      <c r="T13" s="711">
        <f>'Probadas '!R38</f>
        <v>0</v>
      </c>
      <c r="U13" s="711">
        <f>'Probadas '!S38</f>
        <v>0</v>
      </c>
      <c r="V13" s="711">
        <f>'Probadas '!T38</f>
        <v>0</v>
      </c>
      <c r="W13" s="711">
        <f>'Probadas '!U38</f>
        <v>0</v>
      </c>
      <c r="X13" s="711">
        <f>'Probadas '!V38</f>
        <v>0</v>
      </c>
      <c r="Y13" s="711">
        <f>'Probadas '!W38</f>
        <v>0</v>
      </c>
      <c r="Z13" s="711">
        <f>'Probadas '!X38</f>
        <v>0</v>
      </c>
      <c r="AA13" s="711">
        <f>'Probadas '!Y38</f>
        <v>0</v>
      </c>
      <c r="AB13" s="711">
        <f>'Probadas '!Z38</f>
        <v>0</v>
      </c>
      <c r="AC13" s="711">
        <f>'Probadas '!AA38</f>
        <v>0</v>
      </c>
      <c r="AD13" s="711">
        <f>'Probadas '!AB38</f>
        <v>0</v>
      </c>
      <c r="AE13" s="711">
        <f>'Probadas '!AC38</f>
        <v>0</v>
      </c>
      <c r="AF13" s="711">
        <f>'Probadas '!AD38</f>
        <v>0</v>
      </c>
      <c r="AG13" s="711">
        <f>'Probadas '!AE38</f>
        <v>0</v>
      </c>
      <c r="AH13" s="711">
        <f>'Probadas '!AF38</f>
        <v>0</v>
      </c>
      <c r="AI13" s="711">
        <f>'Probadas '!AG38</f>
        <v>0</v>
      </c>
      <c r="AJ13" s="711">
        <f>'Probadas '!AH38</f>
        <v>0</v>
      </c>
      <c r="AK13" s="711">
        <f>'Probadas '!AI38</f>
        <v>0</v>
      </c>
      <c r="AL13" s="711">
        <f>'Probadas '!AJ38</f>
        <v>0</v>
      </c>
      <c r="AM13" s="711">
        <f>'Probadas '!AK38</f>
        <v>0</v>
      </c>
      <c r="AN13" s="711">
        <f>'Probadas '!AL38</f>
        <v>0</v>
      </c>
      <c r="AO13" s="711">
        <f>'Probadas '!AM38</f>
        <v>0</v>
      </c>
      <c r="AP13" s="743">
        <f>'Probadas '!AN38</f>
        <v>0</v>
      </c>
      <c r="AQ13" s="744">
        <f t="shared" si="1"/>
        <v>0</v>
      </c>
    </row>
    <row r="14" spans="2:43" ht="15" x14ac:dyDescent="0.2">
      <c r="B14" s="708" t="s">
        <v>305</v>
      </c>
      <c r="C14" s="728" t="s">
        <v>73</v>
      </c>
      <c r="D14" s="742" t="s">
        <v>369</v>
      </c>
      <c r="E14" s="566"/>
      <c r="F14" s="711">
        <f>'Probadas '!D19</f>
        <v>0</v>
      </c>
      <c r="G14" s="711">
        <f>'Probadas '!E19</f>
        <v>0</v>
      </c>
      <c r="H14" s="711">
        <f>'Probadas '!F19</f>
        <v>0</v>
      </c>
      <c r="I14" s="711">
        <f>'Probadas '!G19</f>
        <v>0</v>
      </c>
      <c r="J14" s="711">
        <f>'Probadas '!H19</f>
        <v>0</v>
      </c>
      <c r="K14" s="711">
        <f>'Probadas '!I19</f>
        <v>0</v>
      </c>
      <c r="L14" s="711">
        <f>'Probadas '!J19</f>
        <v>0</v>
      </c>
      <c r="M14" s="711">
        <f>'Probadas '!K19</f>
        <v>0</v>
      </c>
      <c r="N14" s="711">
        <f>'Probadas '!L19</f>
        <v>0</v>
      </c>
      <c r="O14" s="711">
        <f>'Probadas '!M19</f>
        <v>0</v>
      </c>
      <c r="P14" s="711">
        <f>'Probadas '!N19</f>
        <v>0</v>
      </c>
      <c r="Q14" s="711">
        <f>'Probadas '!O19</f>
        <v>0</v>
      </c>
      <c r="R14" s="711">
        <f>'Probadas '!P19</f>
        <v>0</v>
      </c>
      <c r="S14" s="711">
        <f>'Probadas '!Q19</f>
        <v>0</v>
      </c>
      <c r="T14" s="711">
        <f>'Probadas '!R19</f>
        <v>0</v>
      </c>
      <c r="U14" s="711">
        <f>'Probadas '!S19</f>
        <v>0</v>
      </c>
      <c r="V14" s="711">
        <f>'Probadas '!T19</f>
        <v>0</v>
      </c>
      <c r="W14" s="711">
        <f>'Probadas '!U19</f>
        <v>0</v>
      </c>
      <c r="X14" s="711">
        <f>'Probadas '!V19</f>
        <v>0</v>
      </c>
      <c r="Y14" s="711">
        <f>'Probadas '!W19</f>
        <v>0</v>
      </c>
      <c r="Z14" s="711">
        <f>'Probadas '!X19</f>
        <v>0</v>
      </c>
      <c r="AA14" s="711">
        <f>'Probadas '!Y19</f>
        <v>0</v>
      </c>
      <c r="AB14" s="711">
        <f>'Probadas '!Z19</f>
        <v>0</v>
      </c>
      <c r="AC14" s="711">
        <f>'Probadas '!AA19</f>
        <v>0</v>
      </c>
      <c r="AD14" s="711">
        <f>'Probadas '!AB19</f>
        <v>0</v>
      </c>
      <c r="AE14" s="711">
        <f>'Probadas '!AC19</f>
        <v>0</v>
      </c>
      <c r="AF14" s="711">
        <f>'Probadas '!AD19</f>
        <v>0</v>
      </c>
      <c r="AG14" s="711">
        <f>'Probadas '!AE19</f>
        <v>0</v>
      </c>
      <c r="AH14" s="711">
        <f>'Probadas '!AF19</f>
        <v>0</v>
      </c>
      <c r="AI14" s="711">
        <f>'Probadas '!AG19</f>
        <v>0</v>
      </c>
      <c r="AJ14" s="711">
        <f>'Probadas '!AH19</f>
        <v>0</v>
      </c>
      <c r="AK14" s="711">
        <f>'Probadas '!AI19</f>
        <v>0</v>
      </c>
      <c r="AL14" s="711">
        <f>'Probadas '!AJ19</f>
        <v>0</v>
      </c>
      <c r="AM14" s="711">
        <f>'Probadas '!AK19</f>
        <v>0</v>
      </c>
      <c r="AN14" s="711">
        <f>'Probadas '!AL19</f>
        <v>0</v>
      </c>
      <c r="AO14" s="711">
        <f>'Probadas '!AM19</f>
        <v>0</v>
      </c>
      <c r="AP14" s="743">
        <f>'Probadas '!AN19</f>
        <v>0</v>
      </c>
      <c r="AQ14" s="744">
        <f t="shared" si="1"/>
        <v>0</v>
      </c>
    </row>
    <row r="15" spans="2:43" ht="15" x14ac:dyDescent="0.2">
      <c r="B15" s="708"/>
      <c r="C15" s="728" t="s">
        <v>65</v>
      </c>
      <c r="D15" s="742" t="s">
        <v>316</v>
      </c>
      <c r="E15" s="566"/>
      <c r="F15" s="711">
        <f>'Probadas '!D51</f>
        <v>0</v>
      </c>
      <c r="G15" s="711">
        <f>'Probadas '!E51</f>
        <v>0</v>
      </c>
      <c r="H15" s="711">
        <f>'Probadas '!F51</f>
        <v>0</v>
      </c>
      <c r="I15" s="711">
        <f>'Probadas '!G51</f>
        <v>0</v>
      </c>
      <c r="J15" s="711">
        <f>'Probadas '!H51</f>
        <v>0</v>
      </c>
      <c r="K15" s="711">
        <f>'Probadas '!I51</f>
        <v>0</v>
      </c>
      <c r="L15" s="711">
        <f>'Probadas '!J51</f>
        <v>0</v>
      </c>
      <c r="M15" s="711">
        <f>'Probadas '!K51</f>
        <v>0</v>
      </c>
      <c r="N15" s="711">
        <f>'Probadas '!L51</f>
        <v>0</v>
      </c>
      <c r="O15" s="711">
        <f>'Probadas '!M51</f>
        <v>0</v>
      </c>
      <c r="P15" s="711">
        <f>'Probadas '!N51</f>
        <v>0</v>
      </c>
      <c r="Q15" s="711">
        <f>'Probadas '!O51</f>
        <v>0</v>
      </c>
      <c r="R15" s="711">
        <f>'Probadas '!P51</f>
        <v>0</v>
      </c>
      <c r="S15" s="711">
        <f>'Probadas '!Q51</f>
        <v>0</v>
      </c>
      <c r="T15" s="711">
        <f>'Probadas '!R51</f>
        <v>0</v>
      </c>
      <c r="U15" s="711">
        <f>'Probadas '!S51</f>
        <v>0</v>
      </c>
      <c r="V15" s="711">
        <f>'Probadas '!T51</f>
        <v>0</v>
      </c>
      <c r="W15" s="711">
        <f>'Probadas '!U51</f>
        <v>0</v>
      </c>
      <c r="X15" s="711">
        <f>'Probadas '!V51</f>
        <v>0</v>
      </c>
      <c r="Y15" s="711">
        <f>'Probadas '!W51</f>
        <v>0</v>
      </c>
      <c r="Z15" s="711">
        <f>'Probadas '!X51</f>
        <v>0</v>
      </c>
      <c r="AA15" s="711">
        <f>'Probadas '!Y51</f>
        <v>0</v>
      </c>
      <c r="AB15" s="711">
        <f>'Probadas '!Z51</f>
        <v>0</v>
      </c>
      <c r="AC15" s="711">
        <f>'Probadas '!AA51</f>
        <v>0</v>
      </c>
      <c r="AD15" s="711">
        <f>'Probadas '!AB51</f>
        <v>0</v>
      </c>
      <c r="AE15" s="711">
        <f>'Probadas '!AC51</f>
        <v>0</v>
      </c>
      <c r="AF15" s="711">
        <f>'Probadas '!AD51</f>
        <v>0</v>
      </c>
      <c r="AG15" s="711">
        <f>'Probadas '!AE51</f>
        <v>0</v>
      </c>
      <c r="AH15" s="711">
        <f>'Probadas '!AF51</f>
        <v>0</v>
      </c>
      <c r="AI15" s="711">
        <f>'Probadas '!AG51</f>
        <v>0</v>
      </c>
      <c r="AJ15" s="711">
        <f>'Probadas '!AH51</f>
        <v>0</v>
      </c>
      <c r="AK15" s="711">
        <f>'Probadas '!AI51</f>
        <v>0</v>
      </c>
      <c r="AL15" s="711">
        <f>'Probadas '!AJ51</f>
        <v>0</v>
      </c>
      <c r="AM15" s="711">
        <f>'Probadas '!AK51</f>
        <v>0</v>
      </c>
      <c r="AN15" s="711">
        <f>'Probadas '!AL51</f>
        <v>0</v>
      </c>
      <c r="AO15" s="711">
        <f>'Probadas '!AM51</f>
        <v>0</v>
      </c>
      <c r="AP15" s="743">
        <f>'Probadas '!AN51</f>
        <v>0</v>
      </c>
      <c r="AQ15" s="744">
        <f t="shared" si="1"/>
        <v>0</v>
      </c>
    </row>
    <row r="16" spans="2:43" ht="15" x14ac:dyDescent="0.2">
      <c r="B16" s="708" t="s">
        <v>306</v>
      </c>
      <c r="C16" s="728" t="s">
        <v>73</v>
      </c>
      <c r="D16" s="742"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744">
        <f t="shared" si="1"/>
        <v>0</v>
      </c>
    </row>
    <row r="17" spans="2:43" ht="15" x14ac:dyDescent="0.2">
      <c r="B17" s="708"/>
      <c r="C17" s="728" t="s">
        <v>65</v>
      </c>
      <c r="D17" s="742"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744">
        <f t="shared" si="1"/>
        <v>0</v>
      </c>
    </row>
    <row r="18" spans="2:43" ht="15" x14ac:dyDescent="0.2">
      <c r="B18" s="708" t="s">
        <v>307</v>
      </c>
      <c r="C18" s="728" t="s">
        <v>73</v>
      </c>
      <c r="D18" s="742" t="s">
        <v>317</v>
      </c>
      <c r="E18" s="566"/>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43">
        <f>Capex!AN16</f>
        <v>0</v>
      </c>
      <c r="AQ18" s="744">
        <f t="shared" ref="AQ18:AQ21" si="2">SUM(F18:AP18)</f>
        <v>0</v>
      </c>
    </row>
    <row r="19" spans="2:43" ht="15" x14ac:dyDescent="0.2">
      <c r="B19" s="708"/>
      <c r="C19" s="728" t="s">
        <v>65</v>
      </c>
      <c r="D19" s="742" t="s">
        <v>318</v>
      </c>
      <c r="E19" s="566"/>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43">
        <f>Capex!AN18</f>
        <v>0</v>
      </c>
      <c r="AQ19" s="744">
        <f t="shared" si="2"/>
        <v>0</v>
      </c>
    </row>
    <row r="20" spans="2:43" ht="30" x14ac:dyDescent="0.2">
      <c r="B20" s="708"/>
      <c r="C20" s="728" t="s">
        <v>337</v>
      </c>
      <c r="D20" s="742" t="s">
        <v>317</v>
      </c>
      <c r="E20" s="566"/>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43">
        <f>Capex!AN17</f>
        <v>0</v>
      </c>
      <c r="AQ20" s="744">
        <f t="shared" si="2"/>
        <v>0</v>
      </c>
    </row>
    <row r="21" spans="2:43" ht="29.25" customHeight="1" x14ac:dyDescent="0.2">
      <c r="B21" s="708" t="s">
        <v>308</v>
      </c>
      <c r="C21" s="730"/>
      <c r="D21" s="742" t="s">
        <v>319</v>
      </c>
      <c r="E21" s="745">
        <f t="shared" ref="E21:AP21" si="3">((E11-E14-E16)*E18)+((E12-E15-E17)*E19)+(E13*E20)</f>
        <v>0</v>
      </c>
      <c r="F21" s="711">
        <f t="shared" si="3"/>
        <v>0</v>
      </c>
      <c r="G21" s="711">
        <f t="shared" si="3"/>
        <v>0</v>
      </c>
      <c r="H21" s="711">
        <f t="shared" si="3"/>
        <v>0</v>
      </c>
      <c r="I21" s="711">
        <f t="shared" si="3"/>
        <v>0</v>
      </c>
      <c r="J21" s="711">
        <f t="shared" si="3"/>
        <v>0</v>
      </c>
      <c r="K21" s="711">
        <f t="shared" si="3"/>
        <v>0</v>
      </c>
      <c r="L21" s="711">
        <f t="shared" si="3"/>
        <v>0</v>
      </c>
      <c r="M21" s="711">
        <f t="shared" si="3"/>
        <v>0</v>
      </c>
      <c r="N21" s="711">
        <f t="shared" si="3"/>
        <v>0</v>
      </c>
      <c r="O21" s="711">
        <f t="shared" si="3"/>
        <v>0</v>
      </c>
      <c r="P21" s="711">
        <f t="shared" si="3"/>
        <v>0</v>
      </c>
      <c r="Q21" s="711">
        <f t="shared" si="3"/>
        <v>0</v>
      </c>
      <c r="R21" s="711">
        <f t="shared" si="3"/>
        <v>0</v>
      </c>
      <c r="S21" s="711">
        <f t="shared" si="3"/>
        <v>0</v>
      </c>
      <c r="T21" s="711">
        <f t="shared" si="3"/>
        <v>0</v>
      </c>
      <c r="U21" s="711">
        <f t="shared" si="3"/>
        <v>0</v>
      </c>
      <c r="V21" s="711">
        <f t="shared" si="3"/>
        <v>0</v>
      </c>
      <c r="W21" s="711">
        <f t="shared" si="3"/>
        <v>0</v>
      </c>
      <c r="X21" s="711">
        <f t="shared" si="3"/>
        <v>0</v>
      </c>
      <c r="Y21" s="711">
        <f t="shared" si="3"/>
        <v>0</v>
      </c>
      <c r="Z21" s="711">
        <f t="shared" si="3"/>
        <v>0</v>
      </c>
      <c r="AA21" s="711">
        <f t="shared" si="3"/>
        <v>0</v>
      </c>
      <c r="AB21" s="711">
        <f t="shared" si="3"/>
        <v>0</v>
      </c>
      <c r="AC21" s="711">
        <f t="shared" si="3"/>
        <v>0</v>
      </c>
      <c r="AD21" s="711">
        <f t="shared" si="3"/>
        <v>0</v>
      </c>
      <c r="AE21" s="711">
        <f t="shared" si="3"/>
        <v>0</v>
      </c>
      <c r="AF21" s="711">
        <f t="shared" si="3"/>
        <v>0</v>
      </c>
      <c r="AG21" s="711">
        <f t="shared" si="3"/>
        <v>0</v>
      </c>
      <c r="AH21" s="711">
        <f t="shared" si="3"/>
        <v>0</v>
      </c>
      <c r="AI21" s="711">
        <f t="shared" si="3"/>
        <v>0</v>
      </c>
      <c r="AJ21" s="711">
        <f t="shared" si="3"/>
        <v>0</v>
      </c>
      <c r="AK21" s="711">
        <f t="shared" si="3"/>
        <v>0</v>
      </c>
      <c r="AL21" s="711">
        <f t="shared" si="3"/>
        <v>0</v>
      </c>
      <c r="AM21" s="711">
        <f t="shared" si="3"/>
        <v>0</v>
      </c>
      <c r="AN21" s="711">
        <f t="shared" si="3"/>
        <v>0</v>
      </c>
      <c r="AO21" s="711">
        <f t="shared" si="3"/>
        <v>0</v>
      </c>
      <c r="AP21" s="743">
        <f t="shared" si="3"/>
        <v>0</v>
      </c>
      <c r="AQ21" s="744">
        <f t="shared" si="2"/>
        <v>0</v>
      </c>
    </row>
    <row r="22" spans="2:43" ht="15" x14ac:dyDescent="0.2">
      <c r="B22" s="708" t="s">
        <v>309</v>
      </c>
      <c r="C22" s="730" t="s">
        <v>314</v>
      </c>
      <c r="D22" s="742" t="s">
        <v>320</v>
      </c>
      <c r="E22" s="566"/>
      <c r="F22" s="711">
        <f>Opex!D18+Opex!D19+Opex!D33+Opex!D34</f>
        <v>0</v>
      </c>
      <c r="G22" s="711">
        <f>Opex!E18+Opex!E19+Opex!E33+Opex!E34</f>
        <v>0</v>
      </c>
      <c r="H22" s="711">
        <f>Opex!F18+Opex!F19+Opex!F33+Opex!F34</f>
        <v>0</v>
      </c>
      <c r="I22" s="711">
        <f>Opex!G18+Opex!G19+Opex!G33+Opex!G34</f>
        <v>0</v>
      </c>
      <c r="J22" s="711">
        <f>Opex!H18+Opex!H19+Opex!H33+Opex!H34</f>
        <v>0</v>
      </c>
      <c r="K22" s="711">
        <f>Opex!I18+Opex!I19+Opex!I33+Opex!I34</f>
        <v>0</v>
      </c>
      <c r="L22" s="711">
        <f>Opex!J18+Opex!J19+Opex!J33+Opex!J34</f>
        <v>0</v>
      </c>
      <c r="M22" s="711">
        <f>Opex!K18+Opex!K19+Opex!K33+Opex!K34</f>
        <v>0</v>
      </c>
      <c r="N22" s="711">
        <f>Opex!L18+Opex!L19+Opex!L33+Opex!L34</f>
        <v>0</v>
      </c>
      <c r="O22" s="711">
        <f>Opex!M18+Opex!M19+Opex!M33+Opex!M34</f>
        <v>0</v>
      </c>
      <c r="P22" s="711">
        <f>Opex!N18+Opex!N19+Opex!N33+Opex!N34</f>
        <v>0</v>
      </c>
      <c r="Q22" s="711">
        <f>Opex!O18+Opex!O19+Opex!O33+Opex!O34</f>
        <v>0</v>
      </c>
      <c r="R22" s="711">
        <f>Opex!P18+Opex!P19+Opex!P33+Opex!P34</f>
        <v>0</v>
      </c>
      <c r="S22" s="711">
        <f>Opex!Q18+Opex!Q19+Opex!Q33+Opex!Q34</f>
        <v>0</v>
      </c>
      <c r="T22" s="711">
        <f>Opex!R18+Opex!R19+Opex!R33+Opex!R34</f>
        <v>0</v>
      </c>
      <c r="U22" s="711">
        <f>Opex!S18+Opex!S19+Opex!S33+Opex!S34</f>
        <v>0</v>
      </c>
      <c r="V22" s="711">
        <f>Opex!T18+Opex!T19+Opex!T33+Opex!T34</f>
        <v>0</v>
      </c>
      <c r="W22" s="711">
        <f>Opex!U18+Opex!U19+Opex!U33+Opex!U34</f>
        <v>0</v>
      </c>
      <c r="X22" s="711">
        <f>Opex!V18+Opex!V19+Opex!V33+Opex!V34</f>
        <v>0</v>
      </c>
      <c r="Y22" s="711">
        <f>Opex!W18+Opex!W19+Opex!W33+Opex!W34</f>
        <v>0</v>
      </c>
      <c r="Z22" s="711">
        <f>Opex!X18+Opex!X19+Opex!X33+Opex!X34</f>
        <v>0</v>
      </c>
      <c r="AA22" s="711">
        <f>Opex!Y18+Opex!Y19+Opex!Y33+Opex!Y34</f>
        <v>0</v>
      </c>
      <c r="AB22" s="711">
        <f>Opex!Z18+Opex!Z19+Opex!Z33+Opex!Z34</f>
        <v>0</v>
      </c>
      <c r="AC22" s="711">
        <f>Opex!AA18+Opex!AA19+Opex!AA33+Opex!AA34</f>
        <v>0</v>
      </c>
      <c r="AD22" s="711">
        <f>Opex!AB18+Opex!AB19+Opex!AB33+Opex!AB34</f>
        <v>0</v>
      </c>
      <c r="AE22" s="711">
        <f>Opex!AC18+Opex!AC19+Opex!AC33+Opex!AC34</f>
        <v>0</v>
      </c>
      <c r="AF22" s="711">
        <f>Opex!AD18+Opex!AD19+Opex!AD33+Opex!AD34</f>
        <v>0</v>
      </c>
      <c r="AG22" s="711">
        <f>Opex!AE18+Opex!AE19+Opex!AE33+Opex!AE34</f>
        <v>0</v>
      </c>
      <c r="AH22" s="711">
        <f>Opex!AF18+Opex!AF19+Opex!AF33+Opex!AF34</f>
        <v>0</v>
      </c>
      <c r="AI22" s="711">
        <f>Opex!AG18+Opex!AG19+Opex!AG33+Opex!AG34</f>
        <v>0</v>
      </c>
      <c r="AJ22" s="711">
        <f>Opex!AH18+Opex!AH19+Opex!AH33+Opex!AH34</f>
        <v>0</v>
      </c>
      <c r="AK22" s="711">
        <f>Opex!AI18+Opex!AI19+Opex!AI33+Opex!AI34</f>
        <v>0</v>
      </c>
      <c r="AL22" s="711">
        <f>Opex!AJ18+Opex!AJ19+Opex!AJ33+Opex!AJ34</f>
        <v>0</v>
      </c>
      <c r="AM22" s="711">
        <f>Opex!AK18+Opex!AK19+Opex!AK33+Opex!AK34</f>
        <v>0</v>
      </c>
      <c r="AN22" s="711">
        <f>Opex!AL18+Opex!AL19+Opex!AL33+Opex!AL34</f>
        <v>0</v>
      </c>
      <c r="AO22" s="711">
        <f>Opex!AM18+Opex!AM19+Opex!AM33+Opex!AM34</f>
        <v>0</v>
      </c>
      <c r="AP22" s="743">
        <f>Opex!AN18+Opex!AN19+Opex!AN33+Opex!AN34</f>
        <v>0</v>
      </c>
      <c r="AQ22" s="744">
        <f t="shared" ref="AQ22:AQ28" si="4">SUM(F22:AP22)</f>
        <v>0</v>
      </c>
    </row>
    <row r="23" spans="2:43" ht="15" x14ac:dyDescent="0.2">
      <c r="B23" s="708" t="s">
        <v>310</v>
      </c>
      <c r="C23" s="730"/>
      <c r="D23" s="742" t="s">
        <v>320</v>
      </c>
      <c r="E23" s="566"/>
      <c r="F23" s="711">
        <f>Capex!D35+Capex!D43+Capex!D52</f>
        <v>0</v>
      </c>
      <c r="G23" s="711">
        <f>Capex!E35+Capex!E43+Capex!E52</f>
        <v>0</v>
      </c>
      <c r="H23" s="711">
        <f>Capex!F35+Capex!F43+Capex!F52</f>
        <v>0</v>
      </c>
      <c r="I23" s="711">
        <f>Capex!G35+Capex!G43+Capex!G52</f>
        <v>0</v>
      </c>
      <c r="J23" s="711">
        <f>Capex!H35+Capex!H43+Capex!H52</f>
        <v>0</v>
      </c>
      <c r="K23" s="711">
        <f>Capex!I35+Capex!I43+Capex!I52</f>
        <v>0</v>
      </c>
      <c r="L23" s="711">
        <f>Capex!J35+Capex!J43+Capex!J52</f>
        <v>0</v>
      </c>
      <c r="M23" s="711">
        <f>Capex!K35+Capex!K43+Capex!K52</f>
        <v>0</v>
      </c>
      <c r="N23" s="711">
        <f>Capex!L35+Capex!L43+Capex!L52</f>
        <v>0</v>
      </c>
      <c r="O23" s="711">
        <f>Capex!M35+Capex!M43+Capex!M52</f>
        <v>0</v>
      </c>
      <c r="P23" s="711">
        <f>Capex!N35+Capex!N43+Capex!N52</f>
        <v>0</v>
      </c>
      <c r="Q23" s="711">
        <f>Capex!O35+Capex!O43+Capex!O52</f>
        <v>0</v>
      </c>
      <c r="R23" s="711">
        <f>Capex!P35+Capex!P43+Capex!P52</f>
        <v>0</v>
      </c>
      <c r="S23" s="711">
        <f>Capex!Q35+Capex!Q43+Capex!Q52</f>
        <v>0</v>
      </c>
      <c r="T23" s="711">
        <f>Capex!R35+Capex!R43+Capex!R52</f>
        <v>0</v>
      </c>
      <c r="U23" s="711">
        <f>Capex!S35+Capex!S43+Capex!S52</f>
        <v>0</v>
      </c>
      <c r="V23" s="711">
        <f>Capex!T35+Capex!T43+Capex!T52</f>
        <v>0</v>
      </c>
      <c r="W23" s="711">
        <f>Capex!U35+Capex!U43+Capex!U52</f>
        <v>0</v>
      </c>
      <c r="X23" s="711">
        <f>Capex!V35+Capex!V43+Capex!V52</f>
        <v>0</v>
      </c>
      <c r="Y23" s="711">
        <f>Capex!W35+Capex!W43+Capex!W52</f>
        <v>0</v>
      </c>
      <c r="Z23" s="711">
        <f>Capex!X35+Capex!X43+Capex!X52</f>
        <v>0</v>
      </c>
      <c r="AA23" s="711">
        <f>Capex!Y35+Capex!Y43+Capex!Y52</f>
        <v>0</v>
      </c>
      <c r="AB23" s="711">
        <f>Capex!Z35+Capex!Z43+Capex!Z52</f>
        <v>0</v>
      </c>
      <c r="AC23" s="711">
        <f>Capex!AA35+Capex!AA43+Capex!AA52</f>
        <v>0</v>
      </c>
      <c r="AD23" s="711">
        <f>Capex!AB35+Capex!AB43+Capex!AB52</f>
        <v>0</v>
      </c>
      <c r="AE23" s="711">
        <f>Capex!AC35+Capex!AC43+Capex!AC52</f>
        <v>0</v>
      </c>
      <c r="AF23" s="711">
        <f>Capex!AD35+Capex!AD43+Capex!AD52</f>
        <v>0</v>
      </c>
      <c r="AG23" s="711">
        <f>Capex!AE35+Capex!AE43+Capex!AE52</f>
        <v>0</v>
      </c>
      <c r="AH23" s="711">
        <f>Capex!AF35+Capex!AF43+Capex!AF52</f>
        <v>0</v>
      </c>
      <c r="AI23" s="711">
        <f>Capex!AG35+Capex!AG43+Capex!AG52</f>
        <v>0</v>
      </c>
      <c r="AJ23" s="711">
        <f>Capex!AH35+Capex!AH43+Capex!AH52</f>
        <v>0</v>
      </c>
      <c r="AK23" s="711">
        <f>Capex!AI35+Capex!AI43+Capex!AI52</f>
        <v>0</v>
      </c>
      <c r="AL23" s="711">
        <f>Capex!AJ35+Capex!AJ43+Capex!AJ52</f>
        <v>0</v>
      </c>
      <c r="AM23" s="711">
        <f>Capex!AK35+Capex!AK43+Capex!AK52</f>
        <v>0</v>
      </c>
      <c r="AN23" s="711">
        <f>Capex!AL35+Capex!AL43+Capex!AL52</f>
        <v>0</v>
      </c>
      <c r="AO23" s="711">
        <f>Capex!AM35+Capex!AM43+Capex!AM52</f>
        <v>0</v>
      </c>
      <c r="AP23" s="743">
        <f>Capex!AN35+Capex!AN43+Capex!AN52</f>
        <v>0</v>
      </c>
      <c r="AQ23" s="744">
        <f t="shared" si="4"/>
        <v>0</v>
      </c>
    </row>
    <row r="24" spans="2:43" ht="15" x14ac:dyDescent="0.2">
      <c r="B24" s="708" t="s">
        <v>311</v>
      </c>
      <c r="C24" s="730"/>
      <c r="D24" s="742" t="s">
        <v>320</v>
      </c>
      <c r="E24" s="567"/>
      <c r="F24" s="711">
        <f>Capex!D61</f>
        <v>0</v>
      </c>
      <c r="G24" s="711">
        <f>Capex!E61</f>
        <v>0</v>
      </c>
      <c r="H24" s="711">
        <f>Capex!F61</f>
        <v>0</v>
      </c>
      <c r="I24" s="711">
        <f>Capex!G61</f>
        <v>0</v>
      </c>
      <c r="J24" s="711">
        <f>Capex!H61</f>
        <v>0</v>
      </c>
      <c r="K24" s="711">
        <f>Capex!I61</f>
        <v>0</v>
      </c>
      <c r="L24" s="711">
        <f>Capex!J61</f>
        <v>0</v>
      </c>
      <c r="M24" s="711">
        <f>Capex!K61</f>
        <v>0</v>
      </c>
      <c r="N24" s="711">
        <f>Capex!L61</f>
        <v>0</v>
      </c>
      <c r="O24" s="711">
        <f>Capex!M61</f>
        <v>0</v>
      </c>
      <c r="P24" s="711">
        <f>Capex!N61</f>
        <v>0</v>
      </c>
      <c r="Q24" s="711">
        <f>Capex!O61</f>
        <v>0</v>
      </c>
      <c r="R24" s="711">
        <f>Capex!P61</f>
        <v>0</v>
      </c>
      <c r="S24" s="711">
        <f>Capex!Q61</f>
        <v>0</v>
      </c>
      <c r="T24" s="711">
        <f>Capex!R61</f>
        <v>0</v>
      </c>
      <c r="U24" s="711">
        <f>Capex!S61</f>
        <v>0</v>
      </c>
      <c r="V24" s="711">
        <f>Capex!T61</f>
        <v>0</v>
      </c>
      <c r="W24" s="711">
        <f>Capex!U61</f>
        <v>0</v>
      </c>
      <c r="X24" s="711">
        <f>Capex!V61</f>
        <v>0</v>
      </c>
      <c r="Y24" s="711">
        <f>Capex!W61</f>
        <v>0</v>
      </c>
      <c r="Z24" s="711">
        <f>Capex!X61</f>
        <v>0</v>
      </c>
      <c r="AA24" s="711">
        <f>Capex!Y61</f>
        <v>0</v>
      </c>
      <c r="AB24" s="711">
        <f>Capex!Z61</f>
        <v>0</v>
      </c>
      <c r="AC24" s="711">
        <f>Capex!AA61</f>
        <v>0</v>
      </c>
      <c r="AD24" s="711">
        <f>Capex!AB61</f>
        <v>0</v>
      </c>
      <c r="AE24" s="711">
        <f>Capex!AC61</f>
        <v>0</v>
      </c>
      <c r="AF24" s="711">
        <f>Capex!AD61</f>
        <v>0</v>
      </c>
      <c r="AG24" s="711">
        <f>Capex!AE61</f>
        <v>0</v>
      </c>
      <c r="AH24" s="711">
        <f>Capex!AF61</f>
        <v>0</v>
      </c>
      <c r="AI24" s="711">
        <f>Capex!AG61</f>
        <v>0</v>
      </c>
      <c r="AJ24" s="711">
        <f>Capex!AH61</f>
        <v>0</v>
      </c>
      <c r="AK24" s="711">
        <f>Capex!AI61</f>
        <v>0</v>
      </c>
      <c r="AL24" s="711">
        <f>Capex!AJ61</f>
        <v>0</v>
      </c>
      <c r="AM24" s="711">
        <f>Capex!AK61</f>
        <v>0</v>
      </c>
      <c r="AN24" s="711">
        <f>Capex!AL61</f>
        <v>0</v>
      </c>
      <c r="AO24" s="711">
        <f>Capex!AM61</f>
        <v>0</v>
      </c>
      <c r="AP24" s="743">
        <f>Capex!AN61</f>
        <v>0</v>
      </c>
      <c r="AQ24" s="744">
        <f t="shared" si="4"/>
        <v>0</v>
      </c>
    </row>
    <row r="25" spans="2:43" ht="15" x14ac:dyDescent="0.2">
      <c r="B25" s="716" t="s">
        <v>322</v>
      </c>
      <c r="C25" s="731"/>
      <c r="D25" s="746" t="s">
        <v>320</v>
      </c>
      <c r="E25" s="566"/>
      <c r="F25" s="565">
        <v>0</v>
      </c>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744">
        <f t="shared" si="4"/>
        <v>0</v>
      </c>
    </row>
    <row r="26" spans="2:43" ht="15" x14ac:dyDescent="0.2">
      <c r="B26" s="716" t="s">
        <v>323</v>
      </c>
      <c r="C26" s="731"/>
      <c r="D26" s="746" t="s">
        <v>320</v>
      </c>
      <c r="E26" s="566"/>
      <c r="F26" s="565">
        <v>0</v>
      </c>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744">
        <f t="shared" si="4"/>
        <v>0</v>
      </c>
    </row>
    <row r="27" spans="2:43" ht="15" x14ac:dyDescent="0.2">
      <c r="B27" s="708" t="s">
        <v>312</v>
      </c>
      <c r="C27" s="730"/>
      <c r="D27" s="742" t="s">
        <v>320</v>
      </c>
      <c r="E27" s="745">
        <f t="shared" ref="E27:AP27" si="5">(E21/1000)-E22-E23-E24+E25-E26</f>
        <v>0</v>
      </c>
      <c r="F27" s="711">
        <f t="shared" si="5"/>
        <v>0</v>
      </c>
      <c r="G27" s="711">
        <f t="shared" si="5"/>
        <v>0</v>
      </c>
      <c r="H27" s="711">
        <f t="shared" si="5"/>
        <v>0</v>
      </c>
      <c r="I27" s="711">
        <f t="shared" si="5"/>
        <v>0</v>
      </c>
      <c r="J27" s="711">
        <f t="shared" si="5"/>
        <v>0</v>
      </c>
      <c r="K27" s="711">
        <f t="shared" si="5"/>
        <v>0</v>
      </c>
      <c r="L27" s="711">
        <f t="shared" si="5"/>
        <v>0</v>
      </c>
      <c r="M27" s="711">
        <f t="shared" si="5"/>
        <v>0</v>
      </c>
      <c r="N27" s="711">
        <f t="shared" si="5"/>
        <v>0</v>
      </c>
      <c r="O27" s="711">
        <f t="shared" si="5"/>
        <v>0</v>
      </c>
      <c r="P27" s="711">
        <f t="shared" si="5"/>
        <v>0</v>
      </c>
      <c r="Q27" s="711">
        <f t="shared" si="5"/>
        <v>0</v>
      </c>
      <c r="R27" s="711">
        <f t="shared" si="5"/>
        <v>0</v>
      </c>
      <c r="S27" s="711">
        <f t="shared" si="5"/>
        <v>0</v>
      </c>
      <c r="T27" s="711">
        <f t="shared" si="5"/>
        <v>0</v>
      </c>
      <c r="U27" s="711">
        <f t="shared" si="5"/>
        <v>0</v>
      </c>
      <c r="V27" s="711">
        <f t="shared" si="5"/>
        <v>0</v>
      </c>
      <c r="W27" s="711">
        <f t="shared" si="5"/>
        <v>0</v>
      </c>
      <c r="X27" s="711">
        <f t="shared" si="5"/>
        <v>0</v>
      </c>
      <c r="Y27" s="711">
        <f t="shared" si="5"/>
        <v>0</v>
      </c>
      <c r="Z27" s="711">
        <f t="shared" si="5"/>
        <v>0</v>
      </c>
      <c r="AA27" s="711">
        <f t="shared" si="5"/>
        <v>0</v>
      </c>
      <c r="AB27" s="711">
        <f t="shared" si="5"/>
        <v>0</v>
      </c>
      <c r="AC27" s="711">
        <f t="shared" si="5"/>
        <v>0</v>
      </c>
      <c r="AD27" s="711">
        <f t="shared" si="5"/>
        <v>0</v>
      </c>
      <c r="AE27" s="711">
        <f t="shared" si="5"/>
        <v>0</v>
      </c>
      <c r="AF27" s="711">
        <f t="shared" si="5"/>
        <v>0</v>
      </c>
      <c r="AG27" s="711">
        <f t="shared" si="5"/>
        <v>0</v>
      </c>
      <c r="AH27" s="711">
        <f t="shared" si="5"/>
        <v>0</v>
      </c>
      <c r="AI27" s="711">
        <f t="shared" si="5"/>
        <v>0</v>
      </c>
      <c r="AJ27" s="711">
        <f t="shared" si="5"/>
        <v>0</v>
      </c>
      <c r="AK27" s="711">
        <f t="shared" si="5"/>
        <v>0</v>
      </c>
      <c r="AL27" s="711">
        <f t="shared" si="5"/>
        <v>0</v>
      </c>
      <c r="AM27" s="711">
        <f t="shared" si="5"/>
        <v>0</v>
      </c>
      <c r="AN27" s="711">
        <f t="shared" si="5"/>
        <v>0</v>
      </c>
      <c r="AO27" s="711">
        <f t="shared" si="5"/>
        <v>0</v>
      </c>
      <c r="AP27" s="743">
        <f t="shared" si="5"/>
        <v>0</v>
      </c>
      <c r="AQ27" s="744">
        <f t="shared" si="4"/>
        <v>0</v>
      </c>
    </row>
    <row r="28" spans="2:43" ht="28.5" customHeight="1" thickBot="1" x14ac:dyDescent="0.25">
      <c r="B28" s="719" t="s">
        <v>313</v>
      </c>
      <c r="C28" s="733"/>
      <c r="D28" s="747" t="s">
        <v>320</v>
      </c>
      <c r="E28" s="748">
        <f>E27/(1+10%)^0</f>
        <v>0</v>
      </c>
      <c r="F28" s="749">
        <f>F27/(1+10%)^0</f>
        <v>0</v>
      </c>
      <c r="G28" s="749">
        <f>G27/(1+10%)^1</f>
        <v>0</v>
      </c>
      <c r="H28" s="749">
        <f>H27/(1+10%)^2</f>
        <v>0</v>
      </c>
      <c r="I28" s="749">
        <f>I27/(1+10%)^3</f>
        <v>0</v>
      </c>
      <c r="J28" s="749">
        <f>J27/(1+10%)^4</f>
        <v>0</v>
      </c>
      <c r="K28" s="749">
        <f>K27/(1+10%)^5</f>
        <v>0</v>
      </c>
      <c r="L28" s="749">
        <f>L27/(1+10%)^6</f>
        <v>0</v>
      </c>
      <c r="M28" s="749">
        <f>M27/(1+10%)^7</f>
        <v>0</v>
      </c>
      <c r="N28" s="749">
        <f>N27/(1+10%)^8</f>
        <v>0</v>
      </c>
      <c r="O28" s="749">
        <f>O27/(1+10%)^9</f>
        <v>0</v>
      </c>
      <c r="P28" s="749">
        <f>P27/(1+10%)^10</f>
        <v>0</v>
      </c>
      <c r="Q28" s="749">
        <f>Q27/(1+10%)^11</f>
        <v>0</v>
      </c>
      <c r="R28" s="749">
        <f>R27/(1+10%)^12</f>
        <v>0</v>
      </c>
      <c r="S28" s="749">
        <f>S27/(1+10%)^13</f>
        <v>0</v>
      </c>
      <c r="T28" s="749">
        <f>T27/(1+10%)^14</f>
        <v>0</v>
      </c>
      <c r="U28" s="749">
        <f>U27/(1+10%)^15</f>
        <v>0</v>
      </c>
      <c r="V28" s="749">
        <f>V27/(1+10%)^16</f>
        <v>0</v>
      </c>
      <c r="W28" s="749">
        <f>W27/(1+10%)^17</f>
        <v>0</v>
      </c>
      <c r="X28" s="749">
        <f>X27/(1+10%)^18</f>
        <v>0</v>
      </c>
      <c r="Y28" s="749">
        <f>Y27/(1+10%)^19</f>
        <v>0</v>
      </c>
      <c r="Z28" s="749">
        <f>Z27/(1+10%)^20</f>
        <v>0</v>
      </c>
      <c r="AA28" s="749">
        <f>AA27/(1+10%)^21</f>
        <v>0</v>
      </c>
      <c r="AB28" s="749">
        <f>AB27/(1+10%)^22</f>
        <v>0</v>
      </c>
      <c r="AC28" s="749">
        <f>AC27/(1+10%)^23</f>
        <v>0</v>
      </c>
      <c r="AD28" s="749">
        <f>AD27/(1+10%)^24</f>
        <v>0</v>
      </c>
      <c r="AE28" s="749">
        <f>AE27/(1+10%)^25</f>
        <v>0</v>
      </c>
      <c r="AF28" s="749">
        <f>AF27/(1+10%)^26</f>
        <v>0</v>
      </c>
      <c r="AG28" s="749">
        <f>AG27/(1+10%)^27</f>
        <v>0</v>
      </c>
      <c r="AH28" s="749">
        <f>AH27/(1+10%)^28</f>
        <v>0</v>
      </c>
      <c r="AI28" s="749">
        <f>AI27/(1+10%)^29</f>
        <v>0</v>
      </c>
      <c r="AJ28" s="749">
        <f>AJ27/(1+10%)^30</f>
        <v>0</v>
      </c>
      <c r="AK28" s="749">
        <f>AK27/(1+10%)^31</f>
        <v>0</v>
      </c>
      <c r="AL28" s="749">
        <f>AL27/(1+10%)^32</f>
        <v>0</v>
      </c>
      <c r="AM28" s="749">
        <f>AM27/(1+10%)^33</f>
        <v>0</v>
      </c>
      <c r="AN28" s="749">
        <f>AN27/(1+10%)^34</f>
        <v>0</v>
      </c>
      <c r="AO28" s="749">
        <f>AO27/(1+10%)^35</f>
        <v>0</v>
      </c>
      <c r="AP28" s="750">
        <f>AP27/(1+10%)^36</f>
        <v>0</v>
      </c>
      <c r="AQ28" s="751">
        <f t="shared" si="4"/>
        <v>0</v>
      </c>
    </row>
    <row r="52" spans="52:52" x14ac:dyDescent="0.2">
      <c r="AZ52" s="724"/>
    </row>
    <row r="100" spans="52:52" x14ac:dyDescent="0.2">
      <c r="AZ100" s="724" t="s">
        <v>357</v>
      </c>
    </row>
  </sheetData>
  <sheetProtection algorithmName="SHA-512" hashValue="ZwI0SklX8qwmeic5GqFUM70LPbRtU+Hy+3yoO0bBm4fDe/rOPBU6DPbhS0L4Wxy1T85GRMu7BGtHLKrm9qjlGA==" saltValue="A+nnswWiqfWqobMTW/DzMw=="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E84A-BE50-4BD6-9A9F-0AEEC9AAC3EC}">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68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F4" s="689" t="s">
        <v>299</v>
      </c>
      <c r="G4" s="690"/>
      <c r="H4" s="691">
        <v>0</v>
      </c>
    </row>
    <row r="5" spans="2:43" ht="15.75" x14ac:dyDescent="0.2">
      <c r="B5" s="684" t="s">
        <v>103</v>
      </c>
      <c r="C5" s="692">
        <f>'Pronósticos 1P mensual x 2 años'!C6</f>
        <v>46022</v>
      </c>
      <c r="D5" s="680"/>
    </row>
    <row r="6" spans="2:43" ht="15.75" x14ac:dyDescent="0.2">
      <c r="B6" s="684" t="s">
        <v>300</v>
      </c>
      <c r="C6" s="693" t="s">
        <v>43</v>
      </c>
      <c r="D6" s="680"/>
    </row>
    <row r="7" spans="2:43" ht="16.5" thickBot="1" x14ac:dyDescent="0.25">
      <c r="B7" s="694" t="s">
        <v>301</v>
      </c>
      <c r="C7" s="695"/>
      <c r="D7" s="680"/>
    </row>
    <row r="8" spans="2:43" ht="13.5" thickBot="1" x14ac:dyDescent="0.25"/>
    <row r="9" spans="2:43" ht="15.75" thickBot="1" x14ac:dyDescent="0.25">
      <c r="B9" s="696" t="s">
        <v>302</v>
      </c>
      <c r="C9" s="697"/>
      <c r="D9" s="698"/>
      <c r="E9" s="699" t="str">
        <f>YEAR(C5)&amp;" (REAL)"</f>
        <v>2025 (REAL)</v>
      </c>
      <c r="F9" s="700">
        <f>'Probadas '!D10</f>
        <v>2026</v>
      </c>
      <c r="G9" s="700">
        <f t="shared" ref="G9:AP9" si="0">F9+1</f>
        <v>2027</v>
      </c>
      <c r="H9" s="700">
        <f t="shared" si="0"/>
        <v>2028</v>
      </c>
      <c r="I9" s="700">
        <f t="shared" si="0"/>
        <v>2029</v>
      </c>
      <c r="J9" s="700">
        <f t="shared" si="0"/>
        <v>2030</v>
      </c>
      <c r="K9" s="700">
        <f t="shared" si="0"/>
        <v>2031</v>
      </c>
      <c r="L9" s="700">
        <f t="shared" si="0"/>
        <v>2032</v>
      </c>
      <c r="M9" s="700">
        <f t="shared" si="0"/>
        <v>2033</v>
      </c>
      <c r="N9" s="700">
        <f t="shared" si="0"/>
        <v>2034</v>
      </c>
      <c r="O9" s="700">
        <f t="shared" si="0"/>
        <v>2035</v>
      </c>
      <c r="P9" s="700">
        <f t="shared" si="0"/>
        <v>2036</v>
      </c>
      <c r="Q9" s="700">
        <f t="shared" si="0"/>
        <v>2037</v>
      </c>
      <c r="R9" s="700">
        <f t="shared" si="0"/>
        <v>2038</v>
      </c>
      <c r="S9" s="700">
        <f t="shared" si="0"/>
        <v>2039</v>
      </c>
      <c r="T9" s="700">
        <f t="shared" si="0"/>
        <v>2040</v>
      </c>
      <c r="U9" s="700">
        <f t="shared" si="0"/>
        <v>2041</v>
      </c>
      <c r="V9" s="700">
        <f t="shared" si="0"/>
        <v>2042</v>
      </c>
      <c r="W9" s="700">
        <f t="shared" si="0"/>
        <v>2043</v>
      </c>
      <c r="X9" s="700">
        <f t="shared" si="0"/>
        <v>2044</v>
      </c>
      <c r="Y9" s="700">
        <f t="shared" si="0"/>
        <v>2045</v>
      </c>
      <c r="Z9" s="700">
        <f t="shared" si="0"/>
        <v>2046</v>
      </c>
      <c r="AA9" s="700">
        <f t="shared" si="0"/>
        <v>2047</v>
      </c>
      <c r="AB9" s="700">
        <f t="shared" si="0"/>
        <v>2048</v>
      </c>
      <c r="AC9" s="700">
        <f t="shared" si="0"/>
        <v>2049</v>
      </c>
      <c r="AD9" s="700">
        <f t="shared" si="0"/>
        <v>2050</v>
      </c>
      <c r="AE9" s="700">
        <f t="shared" si="0"/>
        <v>2051</v>
      </c>
      <c r="AF9" s="700">
        <f t="shared" si="0"/>
        <v>2052</v>
      </c>
      <c r="AG9" s="700">
        <f t="shared" si="0"/>
        <v>2053</v>
      </c>
      <c r="AH9" s="700">
        <f t="shared" si="0"/>
        <v>2054</v>
      </c>
      <c r="AI9" s="700">
        <f t="shared" si="0"/>
        <v>2055</v>
      </c>
      <c r="AJ9" s="700">
        <f t="shared" si="0"/>
        <v>2056</v>
      </c>
      <c r="AK9" s="700">
        <f t="shared" si="0"/>
        <v>2057</v>
      </c>
      <c r="AL9" s="700">
        <f t="shared" si="0"/>
        <v>2058</v>
      </c>
      <c r="AM9" s="700">
        <f t="shared" si="0"/>
        <v>2059</v>
      </c>
      <c r="AN9" s="700">
        <f t="shared" si="0"/>
        <v>2060</v>
      </c>
      <c r="AO9" s="700">
        <f t="shared" si="0"/>
        <v>2061</v>
      </c>
      <c r="AP9" s="700">
        <f t="shared" si="0"/>
        <v>2062</v>
      </c>
      <c r="AQ9" s="701" t="s">
        <v>6</v>
      </c>
    </row>
    <row r="10" spans="2:43" ht="15" x14ac:dyDescent="0.2">
      <c r="B10" s="725" t="s">
        <v>303</v>
      </c>
      <c r="C10" s="726"/>
      <c r="D10" s="727" t="s">
        <v>315</v>
      </c>
      <c r="E10" s="562"/>
      <c r="F10" s="705">
        <f>Capex!D26</f>
        <v>0</v>
      </c>
      <c r="G10" s="705">
        <f>Capex!E26</f>
        <v>0</v>
      </c>
      <c r="H10" s="705">
        <f>Capex!F26</f>
        <v>0</v>
      </c>
      <c r="I10" s="705">
        <f>Capex!G26</f>
        <v>0</v>
      </c>
      <c r="J10" s="705">
        <f>Capex!H26</f>
        <v>0</v>
      </c>
      <c r="K10" s="705">
        <f>Capex!I26</f>
        <v>0</v>
      </c>
      <c r="L10" s="705">
        <f>Capex!J26</f>
        <v>0</v>
      </c>
      <c r="M10" s="705">
        <f>Capex!K26</f>
        <v>0</v>
      </c>
      <c r="N10" s="705">
        <f>Capex!L26</f>
        <v>0</v>
      </c>
      <c r="O10" s="705">
        <f>Capex!M26</f>
        <v>0</v>
      </c>
      <c r="P10" s="705">
        <f>Capex!N26</f>
        <v>0</v>
      </c>
      <c r="Q10" s="705">
        <f>Capex!O26</f>
        <v>0</v>
      </c>
      <c r="R10" s="705">
        <f>Capex!P26</f>
        <v>0</v>
      </c>
      <c r="S10" s="705">
        <f>Capex!Q26</f>
        <v>0</v>
      </c>
      <c r="T10" s="705">
        <f>Capex!R26</f>
        <v>0</v>
      </c>
      <c r="U10" s="705">
        <f>Capex!S26</f>
        <v>0</v>
      </c>
      <c r="V10" s="705">
        <f>Capex!T26</f>
        <v>0</v>
      </c>
      <c r="W10" s="705">
        <f>Capex!U26</f>
        <v>0</v>
      </c>
      <c r="X10" s="705">
        <f>Capex!V26</f>
        <v>0</v>
      </c>
      <c r="Y10" s="705">
        <f>Capex!W26</f>
        <v>0</v>
      </c>
      <c r="Z10" s="705">
        <f>Capex!X26</f>
        <v>0</v>
      </c>
      <c r="AA10" s="705">
        <f>Capex!Y26</f>
        <v>0</v>
      </c>
      <c r="AB10" s="705">
        <f>Capex!Z26</f>
        <v>0</v>
      </c>
      <c r="AC10" s="705">
        <f>Capex!AA26</f>
        <v>0</v>
      </c>
      <c r="AD10" s="705">
        <f>Capex!AB26</f>
        <v>0</v>
      </c>
      <c r="AE10" s="705">
        <f>Capex!AC26</f>
        <v>0</v>
      </c>
      <c r="AF10" s="705">
        <f>Capex!AD26</f>
        <v>0</v>
      </c>
      <c r="AG10" s="705">
        <f>Capex!AE26</f>
        <v>0</v>
      </c>
      <c r="AH10" s="705">
        <f>Capex!AF26</f>
        <v>0</v>
      </c>
      <c r="AI10" s="705">
        <f>Capex!AG26</f>
        <v>0</v>
      </c>
      <c r="AJ10" s="705">
        <f>Capex!AH26</f>
        <v>0</v>
      </c>
      <c r="AK10" s="705">
        <f>Capex!AI26</f>
        <v>0</v>
      </c>
      <c r="AL10" s="705">
        <f>Capex!AJ26</f>
        <v>0</v>
      </c>
      <c r="AM10" s="705">
        <f>Capex!AK26</f>
        <v>0</v>
      </c>
      <c r="AN10" s="705">
        <f>Capex!AL26</f>
        <v>0</v>
      </c>
      <c r="AO10" s="705">
        <f>Capex!AM26</f>
        <v>0</v>
      </c>
      <c r="AP10" s="705">
        <f>Capex!AN26</f>
        <v>0</v>
      </c>
      <c r="AQ10" s="707">
        <f t="shared" ref="AQ10:AQ17" si="1">SUM(F10:AP10)</f>
        <v>0</v>
      </c>
    </row>
    <row r="11" spans="2:43" ht="15" x14ac:dyDescent="0.2">
      <c r="B11" s="708" t="s">
        <v>304</v>
      </c>
      <c r="C11" s="728" t="s">
        <v>73</v>
      </c>
      <c r="D11" s="729" t="s">
        <v>369</v>
      </c>
      <c r="E11" s="563"/>
      <c r="F11" s="711">
        <f>'Probadas '!D14</f>
        <v>0</v>
      </c>
      <c r="G11" s="711">
        <f>'Probadas '!E14</f>
        <v>0</v>
      </c>
      <c r="H11" s="711">
        <f>'Probadas '!F14</f>
        <v>0</v>
      </c>
      <c r="I11" s="711">
        <f>'Probadas '!G14</f>
        <v>0</v>
      </c>
      <c r="J11" s="711">
        <f>'Probadas '!H14</f>
        <v>0</v>
      </c>
      <c r="K11" s="711">
        <f>'Probadas '!I14</f>
        <v>0</v>
      </c>
      <c r="L11" s="711">
        <f>'Probadas '!J14</f>
        <v>0</v>
      </c>
      <c r="M11" s="711">
        <f>'Probadas '!K14</f>
        <v>0</v>
      </c>
      <c r="N11" s="711">
        <f>'Probadas '!L14</f>
        <v>0</v>
      </c>
      <c r="O11" s="711">
        <f>'Probadas '!M14</f>
        <v>0</v>
      </c>
      <c r="P11" s="711">
        <f>'Probadas '!N14</f>
        <v>0</v>
      </c>
      <c r="Q11" s="711">
        <f>'Probadas '!O14</f>
        <v>0</v>
      </c>
      <c r="R11" s="711">
        <f>'Probadas '!P14</f>
        <v>0</v>
      </c>
      <c r="S11" s="711">
        <f>'Probadas '!Q14</f>
        <v>0</v>
      </c>
      <c r="T11" s="711">
        <f>'Probadas '!R14</f>
        <v>0</v>
      </c>
      <c r="U11" s="711">
        <f>'Probadas '!S14</f>
        <v>0</v>
      </c>
      <c r="V11" s="711">
        <f>'Probadas '!T14</f>
        <v>0</v>
      </c>
      <c r="W11" s="711">
        <f>'Probadas '!U14</f>
        <v>0</v>
      </c>
      <c r="X11" s="711">
        <f>'Probadas '!V14</f>
        <v>0</v>
      </c>
      <c r="Y11" s="711">
        <f>'Probadas '!W14</f>
        <v>0</v>
      </c>
      <c r="Z11" s="711">
        <f>'Probadas '!X14</f>
        <v>0</v>
      </c>
      <c r="AA11" s="711">
        <f>'Probadas '!Y14</f>
        <v>0</v>
      </c>
      <c r="AB11" s="711">
        <f>'Probadas '!Z14</f>
        <v>0</v>
      </c>
      <c r="AC11" s="711">
        <f>'Probadas '!AA14</f>
        <v>0</v>
      </c>
      <c r="AD11" s="711">
        <f>'Probadas '!AB14</f>
        <v>0</v>
      </c>
      <c r="AE11" s="711">
        <f>'Probadas '!AC14</f>
        <v>0</v>
      </c>
      <c r="AF11" s="711">
        <f>'Probadas '!AD14</f>
        <v>0</v>
      </c>
      <c r="AG11" s="711">
        <f>'Probadas '!AE14</f>
        <v>0</v>
      </c>
      <c r="AH11" s="711">
        <f>'Probadas '!AF14</f>
        <v>0</v>
      </c>
      <c r="AI11" s="711">
        <f>'Probadas '!AG14</f>
        <v>0</v>
      </c>
      <c r="AJ11" s="711">
        <f>'Probadas '!AH14</f>
        <v>0</v>
      </c>
      <c r="AK11" s="711">
        <f>'Probadas '!AI14</f>
        <v>0</v>
      </c>
      <c r="AL11" s="711">
        <f>'Probadas '!AJ14</f>
        <v>0</v>
      </c>
      <c r="AM11" s="711">
        <f>'Probadas '!AK14</f>
        <v>0</v>
      </c>
      <c r="AN11" s="711">
        <f>'Probadas '!AL14</f>
        <v>0</v>
      </c>
      <c r="AO11" s="711">
        <f>'Probadas '!AM14</f>
        <v>0</v>
      </c>
      <c r="AP11" s="711">
        <f>'Probadas '!AN14</f>
        <v>0</v>
      </c>
      <c r="AQ11" s="713">
        <f t="shared" si="1"/>
        <v>0</v>
      </c>
    </row>
    <row r="12" spans="2:43" ht="15" x14ac:dyDescent="0.2">
      <c r="B12" s="708"/>
      <c r="C12" s="728" t="s">
        <v>65</v>
      </c>
      <c r="D12" s="729" t="s">
        <v>316</v>
      </c>
      <c r="E12" s="563"/>
      <c r="F12" s="711">
        <f>'Probadas '!D46</f>
        <v>0</v>
      </c>
      <c r="G12" s="711">
        <f>'Probadas '!E46</f>
        <v>0</v>
      </c>
      <c r="H12" s="711">
        <f>'Probadas '!F46</f>
        <v>0</v>
      </c>
      <c r="I12" s="711">
        <f>'Probadas '!G46</f>
        <v>0</v>
      </c>
      <c r="J12" s="711">
        <f>'Probadas '!H46</f>
        <v>0</v>
      </c>
      <c r="K12" s="711">
        <f>'Probadas '!I46</f>
        <v>0</v>
      </c>
      <c r="L12" s="711">
        <f>'Probadas '!J46</f>
        <v>0</v>
      </c>
      <c r="M12" s="711">
        <f>'Probadas '!K46</f>
        <v>0</v>
      </c>
      <c r="N12" s="711">
        <f>'Probadas '!L46</f>
        <v>0</v>
      </c>
      <c r="O12" s="711">
        <f>'Probadas '!M46</f>
        <v>0</v>
      </c>
      <c r="P12" s="711">
        <f>'Probadas '!N46</f>
        <v>0</v>
      </c>
      <c r="Q12" s="711">
        <f>'Probadas '!O46</f>
        <v>0</v>
      </c>
      <c r="R12" s="711">
        <f>'Probadas '!P46</f>
        <v>0</v>
      </c>
      <c r="S12" s="711">
        <f>'Probadas '!Q46</f>
        <v>0</v>
      </c>
      <c r="T12" s="711">
        <f>'Probadas '!R46</f>
        <v>0</v>
      </c>
      <c r="U12" s="711">
        <f>'Probadas '!S46</f>
        <v>0</v>
      </c>
      <c r="V12" s="711">
        <f>'Probadas '!T46</f>
        <v>0</v>
      </c>
      <c r="W12" s="711">
        <f>'Probadas '!U46</f>
        <v>0</v>
      </c>
      <c r="X12" s="711">
        <f>'Probadas '!V46</f>
        <v>0</v>
      </c>
      <c r="Y12" s="711">
        <f>'Probadas '!W46</f>
        <v>0</v>
      </c>
      <c r="Z12" s="711">
        <f>'Probadas '!X46</f>
        <v>0</v>
      </c>
      <c r="AA12" s="711">
        <f>'Probadas '!Y46</f>
        <v>0</v>
      </c>
      <c r="AB12" s="711">
        <f>'Probadas '!Z46</f>
        <v>0</v>
      </c>
      <c r="AC12" s="711">
        <f>'Probadas '!AA46</f>
        <v>0</v>
      </c>
      <c r="AD12" s="711">
        <f>'Probadas '!AB46</f>
        <v>0</v>
      </c>
      <c r="AE12" s="711">
        <f>'Probadas '!AC46</f>
        <v>0</v>
      </c>
      <c r="AF12" s="711">
        <f>'Probadas '!AD46</f>
        <v>0</v>
      </c>
      <c r="AG12" s="711">
        <f>'Probadas '!AE46</f>
        <v>0</v>
      </c>
      <c r="AH12" s="711">
        <f>'Probadas '!AF46</f>
        <v>0</v>
      </c>
      <c r="AI12" s="711">
        <f>'Probadas '!AG46</f>
        <v>0</v>
      </c>
      <c r="AJ12" s="711">
        <f>'Probadas '!AH46</f>
        <v>0</v>
      </c>
      <c r="AK12" s="711">
        <f>'Probadas '!AI46</f>
        <v>0</v>
      </c>
      <c r="AL12" s="711">
        <f>'Probadas '!AJ46</f>
        <v>0</v>
      </c>
      <c r="AM12" s="711">
        <f>'Probadas '!AK46</f>
        <v>0</v>
      </c>
      <c r="AN12" s="711">
        <f>'Probadas '!AL46</f>
        <v>0</v>
      </c>
      <c r="AO12" s="711">
        <f>'Probadas '!AM46</f>
        <v>0</v>
      </c>
      <c r="AP12" s="711">
        <f>'Probadas '!AN46</f>
        <v>0</v>
      </c>
      <c r="AQ12" s="713">
        <f t="shared" si="1"/>
        <v>0</v>
      </c>
    </row>
    <row r="13" spans="2:43" ht="30" x14ac:dyDescent="0.2">
      <c r="B13" s="708"/>
      <c r="C13" s="728" t="s">
        <v>337</v>
      </c>
      <c r="D13" s="729" t="s">
        <v>369</v>
      </c>
      <c r="E13" s="563"/>
      <c r="F13" s="711">
        <f>'Probadas '!D39</f>
        <v>0</v>
      </c>
      <c r="G13" s="711">
        <f>'Probadas '!E39</f>
        <v>0</v>
      </c>
      <c r="H13" s="711">
        <f>'Probadas '!F39</f>
        <v>0</v>
      </c>
      <c r="I13" s="711">
        <f>'Probadas '!G39</f>
        <v>0</v>
      </c>
      <c r="J13" s="711">
        <f>'Probadas '!H39</f>
        <v>0</v>
      </c>
      <c r="K13" s="711">
        <f>'Probadas '!I39</f>
        <v>0</v>
      </c>
      <c r="L13" s="711">
        <f>'Probadas '!J39</f>
        <v>0</v>
      </c>
      <c r="M13" s="711">
        <f>'Probadas '!K39</f>
        <v>0</v>
      </c>
      <c r="N13" s="711">
        <f>'Probadas '!L39</f>
        <v>0</v>
      </c>
      <c r="O13" s="711">
        <f>'Probadas '!M39</f>
        <v>0</v>
      </c>
      <c r="P13" s="711">
        <f>'Probadas '!N39</f>
        <v>0</v>
      </c>
      <c r="Q13" s="711">
        <f>'Probadas '!O39</f>
        <v>0</v>
      </c>
      <c r="R13" s="711">
        <f>'Probadas '!P39</f>
        <v>0</v>
      </c>
      <c r="S13" s="711">
        <f>'Probadas '!Q39</f>
        <v>0</v>
      </c>
      <c r="T13" s="711">
        <f>'Probadas '!R39</f>
        <v>0</v>
      </c>
      <c r="U13" s="711">
        <f>'Probadas '!S39</f>
        <v>0</v>
      </c>
      <c r="V13" s="711">
        <f>'Probadas '!T39</f>
        <v>0</v>
      </c>
      <c r="W13" s="711">
        <f>'Probadas '!U39</f>
        <v>0</v>
      </c>
      <c r="X13" s="711">
        <f>'Probadas '!V39</f>
        <v>0</v>
      </c>
      <c r="Y13" s="711">
        <f>'Probadas '!W39</f>
        <v>0</v>
      </c>
      <c r="Z13" s="711">
        <f>'Probadas '!X39</f>
        <v>0</v>
      </c>
      <c r="AA13" s="711">
        <f>'Probadas '!Y39</f>
        <v>0</v>
      </c>
      <c r="AB13" s="711">
        <f>'Probadas '!Z39</f>
        <v>0</v>
      </c>
      <c r="AC13" s="711">
        <f>'Probadas '!AA39</f>
        <v>0</v>
      </c>
      <c r="AD13" s="711">
        <f>'Probadas '!AB39</f>
        <v>0</v>
      </c>
      <c r="AE13" s="711">
        <f>'Probadas '!AC39</f>
        <v>0</v>
      </c>
      <c r="AF13" s="711">
        <f>'Probadas '!AD39</f>
        <v>0</v>
      </c>
      <c r="AG13" s="711">
        <f>'Probadas '!AE39</f>
        <v>0</v>
      </c>
      <c r="AH13" s="711">
        <f>'Probadas '!AF39</f>
        <v>0</v>
      </c>
      <c r="AI13" s="711">
        <f>'Probadas '!AG39</f>
        <v>0</v>
      </c>
      <c r="AJ13" s="711">
        <f>'Probadas '!AH39</f>
        <v>0</v>
      </c>
      <c r="AK13" s="711">
        <f>'Probadas '!AI39</f>
        <v>0</v>
      </c>
      <c r="AL13" s="711">
        <f>'Probadas '!AJ39</f>
        <v>0</v>
      </c>
      <c r="AM13" s="711">
        <f>'Probadas '!AK39</f>
        <v>0</v>
      </c>
      <c r="AN13" s="711">
        <f>'Probadas '!AL39</f>
        <v>0</v>
      </c>
      <c r="AO13" s="711">
        <f>'Probadas '!AM39</f>
        <v>0</v>
      </c>
      <c r="AP13" s="711">
        <f>'Probadas '!AN39</f>
        <v>0</v>
      </c>
      <c r="AQ13" s="713">
        <f t="shared" si="1"/>
        <v>0</v>
      </c>
    </row>
    <row r="14" spans="2:43" ht="15" x14ac:dyDescent="0.2">
      <c r="B14" s="708" t="s">
        <v>305</v>
      </c>
      <c r="C14" s="728" t="s">
        <v>73</v>
      </c>
      <c r="D14" s="729" t="s">
        <v>369</v>
      </c>
      <c r="E14" s="563"/>
      <c r="F14" s="711">
        <f>'Probadas '!D20</f>
        <v>0</v>
      </c>
      <c r="G14" s="711">
        <f>'Probadas '!E20</f>
        <v>0</v>
      </c>
      <c r="H14" s="711">
        <f>'Probadas '!F20</f>
        <v>0</v>
      </c>
      <c r="I14" s="711">
        <f>'Probadas '!G20</f>
        <v>0</v>
      </c>
      <c r="J14" s="711">
        <f>'Probadas '!H20</f>
        <v>0</v>
      </c>
      <c r="K14" s="711">
        <f>'Probadas '!I20</f>
        <v>0</v>
      </c>
      <c r="L14" s="711">
        <f>'Probadas '!J20</f>
        <v>0</v>
      </c>
      <c r="M14" s="711">
        <f>'Probadas '!K20</f>
        <v>0</v>
      </c>
      <c r="N14" s="711">
        <f>'Probadas '!L20</f>
        <v>0</v>
      </c>
      <c r="O14" s="711">
        <f>'Probadas '!M20</f>
        <v>0</v>
      </c>
      <c r="P14" s="711">
        <f>'Probadas '!N20</f>
        <v>0</v>
      </c>
      <c r="Q14" s="711">
        <f>'Probadas '!O20</f>
        <v>0</v>
      </c>
      <c r="R14" s="711">
        <f>'Probadas '!P20</f>
        <v>0</v>
      </c>
      <c r="S14" s="711">
        <f>'Probadas '!Q20</f>
        <v>0</v>
      </c>
      <c r="T14" s="711">
        <f>'Probadas '!R20</f>
        <v>0</v>
      </c>
      <c r="U14" s="711">
        <f>'Probadas '!S20</f>
        <v>0</v>
      </c>
      <c r="V14" s="711">
        <f>'Probadas '!T20</f>
        <v>0</v>
      </c>
      <c r="W14" s="711">
        <f>'Probadas '!U20</f>
        <v>0</v>
      </c>
      <c r="X14" s="711">
        <f>'Probadas '!V20</f>
        <v>0</v>
      </c>
      <c r="Y14" s="711">
        <f>'Probadas '!W20</f>
        <v>0</v>
      </c>
      <c r="Z14" s="711">
        <f>'Probadas '!X20</f>
        <v>0</v>
      </c>
      <c r="AA14" s="711">
        <f>'Probadas '!Y20</f>
        <v>0</v>
      </c>
      <c r="AB14" s="711">
        <f>'Probadas '!Z20</f>
        <v>0</v>
      </c>
      <c r="AC14" s="711">
        <f>'Probadas '!AA20</f>
        <v>0</v>
      </c>
      <c r="AD14" s="711">
        <f>'Probadas '!AB20</f>
        <v>0</v>
      </c>
      <c r="AE14" s="711">
        <f>'Probadas '!AC20</f>
        <v>0</v>
      </c>
      <c r="AF14" s="711">
        <f>'Probadas '!AD20</f>
        <v>0</v>
      </c>
      <c r="AG14" s="711">
        <f>'Probadas '!AE20</f>
        <v>0</v>
      </c>
      <c r="AH14" s="711">
        <f>'Probadas '!AF20</f>
        <v>0</v>
      </c>
      <c r="AI14" s="711">
        <f>'Probadas '!AG20</f>
        <v>0</v>
      </c>
      <c r="AJ14" s="711">
        <f>'Probadas '!AH20</f>
        <v>0</v>
      </c>
      <c r="AK14" s="711">
        <f>'Probadas '!AI20</f>
        <v>0</v>
      </c>
      <c r="AL14" s="711">
        <f>'Probadas '!AJ20</f>
        <v>0</v>
      </c>
      <c r="AM14" s="711">
        <f>'Probadas '!AK20</f>
        <v>0</v>
      </c>
      <c r="AN14" s="711">
        <f>'Probadas '!AL20</f>
        <v>0</v>
      </c>
      <c r="AO14" s="711">
        <f>'Probadas '!AM20</f>
        <v>0</v>
      </c>
      <c r="AP14" s="711">
        <f>'Probadas '!AN20</f>
        <v>0</v>
      </c>
      <c r="AQ14" s="713">
        <f t="shared" si="1"/>
        <v>0</v>
      </c>
    </row>
    <row r="15" spans="2:43" ht="15" x14ac:dyDescent="0.2">
      <c r="B15" s="708"/>
      <c r="C15" s="728" t="s">
        <v>65</v>
      </c>
      <c r="D15" s="729" t="s">
        <v>316</v>
      </c>
      <c r="E15" s="563"/>
      <c r="F15" s="711">
        <f>'Probadas '!D52</f>
        <v>0</v>
      </c>
      <c r="G15" s="711">
        <f>'Probadas '!E52</f>
        <v>0</v>
      </c>
      <c r="H15" s="711">
        <f>'Probadas '!F52</f>
        <v>0</v>
      </c>
      <c r="I15" s="711">
        <f>'Probadas '!G52</f>
        <v>0</v>
      </c>
      <c r="J15" s="711">
        <f>'Probadas '!H52</f>
        <v>0</v>
      </c>
      <c r="K15" s="711">
        <f>'Probadas '!I52</f>
        <v>0</v>
      </c>
      <c r="L15" s="711">
        <f>'Probadas '!J52</f>
        <v>0</v>
      </c>
      <c r="M15" s="711">
        <f>'Probadas '!K52</f>
        <v>0</v>
      </c>
      <c r="N15" s="711">
        <f>'Probadas '!L52</f>
        <v>0</v>
      </c>
      <c r="O15" s="711">
        <f>'Probadas '!M52</f>
        <v>0</v>
      </c>
      <c r="P15" s="711">
        <f>'Probadas '!N52</f>
        <v>0</v>
      </c>
      <c r="Q15" s="711">
        <f>'Probadas '!O52</f>
        <v>0</v>
      </c>
      <c r="R15" s="711">
        <f>'Probadas '!P52</f>
        <v>0</v>
      </c>
      <c r="S15" s="711">
        <f>'Probadas '!Q52</f>
        <v>0</v>
      </c>
      <c r="T15" s="711">
        <f>'Probadas '!R52</f>
        <v>0</v>
      </c>
      <c r="U15" s="711">
        <f>'Probadas '!S52</f>
        <v>0</v>
      </c>
      <c r="V15" s="711">
        <f>'Probadas '!T52</f>
        <v>0</v>
      </c>
      <c r="W15" s="711">
        <f>'Probadas '!U52</f>
        <v>0</v>
      </c>
      <c r="X15" s="711">
        <f>'Probadas '!V52</f>
        <v>0</v>
      </c>
      <c r="Y15" s="711">
        <f>'Probadas '!W52</f>
        <v>0</v>
      </c>
      <c r="Z15" s="711">
        <f>'Probadas '!X52</f>
        <v>0</v>
      </c>
      <c r="AA15" s="711">
        <f>'Probadas '!Y52</f>
        <v>0</v>
      </c>
      <c r="AB15" s="711">
        <f>'Probadas '!Z52</f>
        <v>0</v>
      </c>
      <c r="AC15" s="711">
        <f>'Probadas '!AA52</f>
        <v>0</v>
      </c>
      <c r="AD15" s="711">
        <f>'Probadas '!AB52</f>
        <v>0</v>
      </c>
      <c r="AE15" s="711">
        <f>'Probadas '!AC52</f>
        <v>0</v>
      </c>
      <c r="AF15" s="711">
        <f>'Probadas '!AD52</f>
        <v>0</v>
      </c>
      <c r="AG15" s="711">
        <f>'Probadas '!AE52</f>
        <v>0</v>
      </c>
      <c r="AH15" s="711">
        <f>'Probadas '!AF52</f>
        <v>0</v>
      </c>
      <c r="AI15" s="711">
        <f>'Probadas '!AG52</f>
        <v>0</v>
      </c>
      <c r="AJ15" s="711">
        <f>'Probadas '!AH52</f>
        <v>0</v>
      </c>
      <c r="AK15" s="711">
        <f>'Probadas '!AI52</f>
        <v>0</v>
      </c>
      <c r="AL15" s="711">
        <f>'Probadas '!AJ52</f>
        <v>0</v>
      </c>
      <c r="AM15" s="711">
        <f>'Probadas '!AK52</f>
        <v>0</v>
      </c>
      <c r="AN15" s="711">
        <f>'Probadas '!AL52</f>
        <v>0</v>
      </c>
      <c r="AO15" s="711">
        <f>'Probadas '!AM52</f>
        <v>0</v>
      </c>
      <c r="AP15" s="711">
        <f>'Probadas '!AN52</f>
        <v>0</v>
      </c>
      <c r="AQ15" s="713">
        <f t="shared" si="1"/>
        <v>0</v>
      </c>
    </row>
    <row r="16" spans="2:43" ht="15" x14ac:dyDescent="0.2">
      <c r="B16" s="708" t="s">
        <v>306</v>
      </c>
      <c r="C16" s="728" t="s">
        <v>73</v>
      </c>
      <c r="D16" s="729" t="s">
        <v>369</v>
      </c>
      <c r="E16" s="563"/>
      <c r="F16" s="711">
        <f>'Probadas '!D26+'Probadas '!D27</f>
        <v>0</v>
      </c>
      <c r="G16" s="711">
        <f>'Probadas '!E26+'Probadas '!E27</f>
        <v>0</v>
      </c>
      <c r="H16" s="711">
        <f>'Probadas '!F26+'Probadas '!F27</f>
        <v>0</v>
      </c>
      <c r="I16" s="711">
        <f>'Probadas '!G26+'Probadas '!G27</f>
        <v>0</v>
      </c>
      <c r="J16" s="711">
        <f>'Probadas '!H26+'Probadas '!H27</f>
        <v>0</v>
      </c>
      <c r="K16" s="711">
        <f>'Probadas '!I26+'Probadas '!I27</f>
        <v>0</v>
      </c>
      <c r="L16" s="711">
        <f>'Probadas '!J26+'Probadas '!J27</f>
        <v>0</v>
      </c>
      <c r="M16" s="711">
        <f>'Probadas '!K26+'Probadas '!K27</f>
        <v>0</v>
      </c>
      <c r="N16" s="711">
        <f>'Probadas '!L26+'Probadas '!L27</f>
        <v>0</v>
      </c>
      <c r="O16" s="711">
        <f>'Probadas '!M26+'Probadas '!M27</f>
        <v>0</v>
      </c>
      <c r="P16" s="711">
        <f>'Probadas '!N26+'Probadas '!N27</f>
        <v>0</v>
      </c>
      <c r="Q16" s="711">
        <f>'Probadas '!O26+'Probadas '!O27</f>
        <v>0</v>
      </c>
      <c r="R16" s="711">
        <f>'Probadas '!P26+'Probadas '!P27</f>
        <v>0</v>
      </c>
      <c r="S16" s="711">
        <f>'Probadas '!Q26+'Probadas '!Q27</f>
        <v>0</v>
      </c>
      <c r="T16" s="711">
        <f>'Probadas '!R26+'Probadas '!R27</f>
        <v>0</v>
      </c>
      <c r="U16" s="711">
        <f>'Probadas '!S26+'Probadas '!S27</f>
        <v>0</v>
      </c>
      <c r="V16" s="711">
        <f>'Probadas '!T26+'Probadas '!T27</f>
        <v>0</v>
      </c>
      <c r="W16" s="711">
        <f>'Probadas '!U26+'Probadas '!U27</f>
        <v>0</v>
      </c>
      <c r="X16" s="711">
        <f>'Probadas '!V26+'Probadas '!V27</f>
        <v>0</v>
      </c>
      <c r="Y16" s="711">
        <f>'Probadas '!W26+'Probadas '!W27</f>
        <v>0</v>
      </c>
      <c r="Z16" s="711">
        <f>'Probadas '!X26+'Probadas '!X27</f>
        <v>0</v>
      </c>
      <c r="AA16" s="711">
        <f>'Probadas '!Y26+'Probadas '!Y27</f>
        <v>0</v>
      </c>
      <c r="AB16" s="711">
        <f>'Probadas '!Z26+'Probadas '!Z27</f>
        <v>0</v>
      </c>
      <c r="AC16" s="711">
        <f>'Probadas '!AA26+'Probadas '!AA27</f>
        <v>0</v>
      </c>
      <c r="AD16" s="711">
        <f>'Probadas '!AB26+'Probadas '!AB27</f>
        <v>0</v>
      </c>
      <c r="AE16" s="711">
        <f>'Probadas '!AC26+'Probadas '!AC27</f>
        <v>0</v>
      </c>
      <c r="AF16" s="711">
        <f>'Probadas '!AD26+'Probadas '!AD27</f>
        <v>0</v>
      </c>
      <c r="AG16" s="711">
        <f>'Probadas '!AE26+'Probadas '!AE27</f>
        <v>0</v>
      </c>
      <c r="AH16" s="711">
        <f>'Probadas '!AF26+'Probadas '!AF27</f>
        <v>0</v>
      </c>
      <c r="AI16" s="711">
        <f>'Probadas '!AG26+'Probadas '!AG27</f>
        <v>0</v>
      </c>
      <c r="AJ16" s="711">
        <f>'Probadas '!AH26+'Probadas '!AH27</f>
        <v>0</v>
      </c>
      <c r="AK16" s="711">
        <f>'Probadas '!AI26+'Probadas '!AI27</f>
        <v>0</v>
      </c>
      <c r="AL16" s="711">
        <f>'Probadas '!AJ26+'Probadas '!AJ27</f>
        <v>0</v>
      </c>
      <c r="AM16" s="711">
        <f>'Probadas '!AK26+'Probadas '!AK27</f>
        <v>0</v>
      </c>
      <c r="AN16" s="711">
        <f>'Probadas '!AL26+'Probadas '!AL27</f>
        <v>0</v>
      </c>
      <c r="AO16" s="711">
        <f>'Probadas '!AM26+'Probadas '!AM27</f>
        <v>0</v>
      </c>
      <c r="AP16" s="711">
        <f>'Probadas '!AN26+'Probadas '!AN27</f>
        <v>0</v>
      </c>
      <c r="AQ16" s="713">
        <f t="shared" si="1"/>
        <v>0</v>
      </c>
    </row>
    <row r="17" spans="2:43" ht="15" x14ac:dyDescent="0.2">
      <c r="B17" s="708"/>
      <c r="C17" s="728" t="s">
        <v>65</v>
      </c>
      <c r="D17" s="729" t="s">
        <v>316</v>
      </c>
      <c r="E17" s="563"/>
      <c r="F17" s="711">
        <f>'Probadas '!D59+'Probadas '!D60</f>
        <v>0</v>
      </c>
      <c r="G17" s="711">
        <f>'Probadas '!E59+'Probadas '!E60</f>
        <v>0</v>
      </c>
      <c r="H17" s="711">
        <f>'Probadas '!F59+'Probadas '!F60</f>
        <v>0</v>
      </c>
      <c r="I17" s="711">
        <f>'Probadas '!G59+'Probadas '!G60</f>
        <v>0</v>
      </c>
      <c r="J17" s="711">
        <f>'Probadas '!H59+'Probadas '!H60</f>
        <v>0</v>
      </c>
      <c r="K17" s="711">
        <f>'Probadas '!I59+'Probadas '!I60</f>
        <v>0</v>
      </c>
      <c r="L17" s="711">
        <f>'Probadas '!J59+'Probadas '!J60</f>
        <v>0</v>
      </c>
      <c r="M17" s="711">
        <f>'Probadas '!K59+'Probadas '!K60</f>
        <v>0</v>
      </c>
      <c r="N17" s="711">
        <f>'Probadas '!L59+'Probadas '!L60</f>
        <v>0</v>
      </c>
      <c r="O17" s="711">
        <f>'Probadas '!M59+'Probadas '!M60</f>
        <v>0</v>
      </c>
      <c r="P17" s="711">
        <f>'Probadas '!N59+'Probadas '!N60</f>
        <v>0</v>
      </c>
      <c r="Q17" s="711">
        <f>'Probadas '!O59+'Probadas '!O60</f>
        <v>0</v>
      </c>
      <c r="R17" s="711">
        <f>'Probadas '!P59+'Probadas '!P60</f>
        <v>0</v>
      </c>
      <c r="S17" s="711">
        <f>'Probadas '!Q59+'Probadas '!Q60</f>
        <v>0</v>
      </c>
      <c r="T17" s="711">
        <f>'Probadas '!R59+'Probadas '!R60</f>
        <v>0</v>
      </c>
      <c r="U17" s="711">
        <f>'Probadas '!S59+'Probadas '!S60</f>
        <v>0</v>
      </c>
      <c r="V17" s="711">
        <f>'Probadas '!T59+'Probadas '!T60</f>
        <v>0</v>
      </c>
      <c r="W17" s="711">
        <f>'Probadas '!U59+'Probadas '!U60</f>
        <v>0</v>
      </c>
      <c r="X17" s="711">
        <f>'Probadas '!V59+'Probadas '!V60</f>
        <v>0</v>
      </c>
      <c r="Y17" s="711">
        <f>'Probadas '!W59+'Probadas '!W60</f>
        <v>0</v>
      </c>
      <c r="Z17" s="711">
        <f>'Probadas '!X59+'Probadas '!X60</f>
        <v>0</v>
      </c>
      <c r="AA17" s="711">
        <f>'Probadas '!Y59+'Probadas '!Y60</f>
        <v>0</v>
      </c>
      <c r="AB17" s="711">
        <f>'Probadas '!Z59+'Probadas '!Z60</f>
        <v>0</v>
      </c>
      <c r="AC17" s="711">
        <f>'Probadas '!AA59+'Probadas '!AA60</f>
        <v>0</v>
      </c>
      <c r="AD17" s="711">
        <f>'Probadas '!AB59+'Probadas '!AB60</f>
        <v>0</v>
      </c>
      <c r="AE17" s="711">
        <f>'Probadas '!AC59+'Probadas '!AC60</f>
        <v>0</v>
      </c>
      <c r="AF17" s="711">
        <f>'Probadas '!AD59+'Probadas '!AD60</f>
        <v>0</v>
      </c>
      <c r="AG17" s="711">
        <f>'Probadas '!AE59+'Probadas '!AE60</f>
        <v>0</v>
      </c>
      <c r="AH17" s="711">
        <f>'Probadas '!AF59+'Probadas '!AF60</f>
        <v>0</v>
      </c>
      <c r="AI17" s="711">
        <f>'Probadas '!AG59+'Probadas '!AG60</f>
        <v>0</v>
      </c>
      <c r="AJ17" s="711">
        <f>'Probadas '!AH59+'Probadas '!AH60</f>
        <v>0</v>
      </c>
      <c r="AK17" s="711">
        <f>'Probadas '!AI59+'Probadas '!AI60</f>
        <v>0</v>
      </c>
      <c r="AL17" s="711">
        <f>'Probadas '!AJ59+'Probadas '!AJ60</f>
        <v>0</v>
      </c>
      <c r="AM17" s="711">
        <f>'Probadas '!AK59+'Probadas '!AK60</f>
        <v>0</v>
      </c>
      <c r="AN17" s="711">
        <f>'Probadas '!AL59+'Probadas '!AL60</f>
        <v>0</v>
      </c>
      <c r="AO17" s="711">
        <f>'Probadas '!AM59+'Probadas '!AM60</f>
        <v>0</v>
      </c>
      <c r="AP17" s="711">
        <f>'Probadas '!AN59+'Probadas '!AN60</f>
        <v>0</v>
      </c>
      <c r="AQ17" s="713">
        <f t="shared" si="1"/>
        <v>0</v>
      </c>
    </row>
    <row r="18" spans="2:43" ht="15" x14ac:dyDescent="0.2">
      <c r="B18" s="708" t="s">
        <v>307</v>
      </c>
      <c r="C18" s="728" t="s">
        <v>73</v>
      </c>
      <c r="D18" s="729" t="s">
        <v>317</v>
      </c>
      <c r="E18" s="563"/>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11">
        <f>Capex!AN16</f>
        <v>0</v>
      </c>
      <c r="AQ18" s="713">
        <f t="shared" ref="AQ18:AQ21" si="2">SUM(F18:AP18)</f>
        <v>0</v>
      </c>
    </row>
    <row r="19" spans="2:43" ht="15" x14ac:dyDescent="0.2">
      <c r="B19" s="708"/>
      <c r="C19" s="728" t="s">
        <v>65</v>
      </c>
      <c r="D19" s="729" t="s">
        <v>318</v>
      </c>
      <c r="E19" s="563"/>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11">
        <f>Capex!AN18</f>
        <v>0</v>
      </c>
      <c r="AQ19" s="713">
        <f t="shared" si="2"/>
        <v>0</v>
      </c>
    </row>
    <row r="20" spans="2:43" ht="30" x14ac:dyDescent="0.2">
      <c r="B20" s="708"/>
      <c r="C20" s="728" t="s">
        <v>337</v>
      </c>
      <c r="D20" s="729" t="s">
        <v>317</v>
      </c>
      <c r="E20" s="563"/>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11">
        <f>Capex!AN17</f>
        <v>0</v>
      </c>
      <c r="AQ20" s="713">
        <f t="shared" si="2"/>
        <v>0</v>
      </c>
    </row>
    <row r="21" spans="2:43" ht="29.25" customHeight="1" x14ac:dyDescent="0.2">
      <c r="B21" s="708" t="s">
        <v>308</v>
      </c>
      <c r="C21" s="730"/>
      <c r="D21" s="729" t="s">
        <v>319</v>
      </c>
      <c r="E21" s="715">
        <f t="shared" ref="E21:AP21" si="3">((E11-E14-E16)*E18)+((E12-E15-E17)*E19)+(E13*E20)</f>
        <v>0</v>
      </c>
      <c r="F21" s="715">
        <f t="shared" si="3"/>
        <v>0</v>
      </c>
      <c r="G21" s="715">
        <f t="shared" si="3"/>
        <v>0</v>
      </c>
      <c r="H21" s="715">
        <f t="shared" si="3"/>
        <v>0</v>
      </c>
      <c r="I21" s="715">
        <f t="shared" si="3"/>
        <v>0</v>
      </c>
      <c r="J21" s="715">
        <f t="shared" si="3"/>
        <v>0</v>
      </c>
      <c r="K21" s="715">
        <f t="shared" si="3"/>
        <v>0</v>
      </c>
      <c r="L21" s="715">
        <f t="shared" si="3"/>
        <v>0</v>
      </c>
      <c r="M21" s="715">
        <f t="shared" si="3"/>
        <v>0</v>
      </c>
      <c r="N21" s="715">
        <f t="shared" si="3"/>
        <v>0</v>
      </c>
      <c r="O21" s="715">
        <f t="shared" si="3"/>
        <v>0</v>
      </c>
      <c r="P21" s="715">
        <f t="shared" si="3"/>
        <v>0</v>
      </c>
      <c r="Q21" s="715">
        <f t="shared" si="3"/>
        <v>0</v>
      </c>
      <c r="R21" s="715">
        <f t="shared" si="3"/>
        <v>0</v>
      </c>
      <c r="S21" s="715">
        <f t="shared" si="3"/>
        <v>0</v>
      </c>
      <c r="T21" s="715">
        <f t="shared" si="3"/>
        <v>0</v>
      </c>
      <c r="U21" s="715">
        <f t="shared" si="3"/>
        <v>0</v>
      </c>
      <c r="V21" s="715">
        <f t="shared" si="3"/>
        <v>0</v>
      </c>
      <c r="W21" s="715">
        <f t="shared" si="3"/>
        <v>0</v>
      </c>
      <c r="X21" s="715">
        <f t="shared" si="3"/>
        <v>0</v>
      </c>
      <c r="Y21" s="715">
        <f t="shared" si="3"/>
        <v>0</v>
      </c>
      <c r="Z21" s="715">
        <f t="shared" si="3"/>
        <v>0</v>
      </c>
      <c r="AA21" s="715">
        <f t="shared" si="3"/>
        <v>0</v>
      </c>
      <c r="AB21" s="715">
        <f t="shared" si="3"/>
        <v>0</v>
      </c>
      <c r="AC21" s="715">
        <f t="shared" si="3"/>
        <v>0</v>
      </c>
      <c r="AD21" s="715">
        <f t="shared" si="3"/>
        <v>0</v>
      </c>
      <c r="AE21" s="715">
        <f t="shared" si="3"/>
        <v>0</v>
      </c>
      <c r="AF21" s="715">
        <f t="shared" si="3"/>
        <v>0</v>
      </c>
      <c r="AG21" s="715">
        <f t="shared" si="3"/>
        <v>0</v>
      </c>
      <c r="AH21" s="715">
        <f t="shared" si="3"/>
        <v>0</v>
      </c>
      <c r="AI21" s="715">
        <f t="shared" si="3"/>
        <v>0</v>
      </c>
      <c r="AJ21" s="715">
        <f t="shared" si="3"/>
        <v>0</v>
      </c>
      <c r="AK21" s="715">
        <f t="shared" si="3"/>
        <v>0</v>
      </c>
      <c r="AL21" s="715">
        <f t="shared" si="3"/>
        <v>0</v>
      </c>
      <c r="AM21" s="715">
        <f t="shared" si="3"/>
        <v>0</v>
      </c>
      <c r="AN21" s="715">
        <f t="shared" si="3"/>
        <v>0</v>
      </c>
      <c r="AO21" s="715">
        <f t="shared" si="3"/>
        <v>0</v>
      </c>
      <c r="AP21" s="715">
        <f t="shared" si="3"/>
        <v>0</v>
      </c>
      <c r="AQ21" s="713">
        <f t="shared" si="2"/>
        <v>0</v>
      </c>
    </row>
    <row r="22" spans="2:43" ht="15" x14ac:dyDescent="0.2">
      <c r="B22" s="708" t="s">
        <v>309</v>
      </c>
      <c r="C22" s="730" t="s">
        <v>314</v>
      </c>
      <c r="D22" s="729" t="s">
        <v>320</v>
      </c>
      <c r="E22" s="563"/>
      <c r="F22" s="711">
        <f>Opex!D$10+Opex!D$11+Opex!D$14+Opex!D$15+Opex!D$18+Opex!D$19+Opex!D$25+Opex!D$26+Opex!D$29+Opex!D$30+Opex!D$33+Opex!D$34</f>
        <v>0</v>
      </c>
      <c r="G22" s="711">
        <f>Opex!E$10+Opex!E$11+Opex!E$14+Opex!E$15+Opex!E$18+Opex!E$19+Opex!E$25+Opex!E$26+Opex!E$29+Opex!E$30+Opex!E$33+Opex!E$34</f>
        <v>0</v>
      </c>
      <c r="H22" s="711">
        <f>Opex!F$10+Opex!F$11+Opex!F$14+Opex!F$15+Opex!F$18+Opex!F$19+Opex!F$25+Opex!F$26+Opex!F$29+Opex!F$30+Opex!F$33+Opex!F$34</f>
        <v>0</v>
      </c>
      <c r="I22" s="711">
        <f>Opex!G$10+Opex!G$11+Opex!G$14+Opex!G$15+Opex!G$18+Opex!G$19+Opex!G$25+Opex!G$26+Opex!G$29+Opex!G$30+Opex!G$33+Opex!G$34</f>
        <v>0</v>
      </c>
      <c r="J22" s="711">
        <f>Opex!H$10+Opex!H$11+Opex!H$14+Opex!H$15+Opex!H$18+Opex!H$19+Opex!H$25+Opex!H$26+Opex!H$29+Opex!H$30+Opex!H$33+Opex!H$34</f>
        <v>0</v>
      </c>
      <c r="K22" s="711">
        <f>Opex!I$10+Opex!I$11+Opex!I$14+Opex!I$15+Opex!I$18+Opex!I$19+Opex!I$25+Opex!I$26+Opex!I$29+Opex!I$30+Opex!I$33+Opex!I$34</f>
        <v>0</v>
      </c>
      <c r="L22" s="711">
        <f>Opex!J$10+Opex!J$11+Opex!J$14+Opex!J$15+Opex!J$18+Opex!J$19+Opex!J$25+Opex!J$26+Opex!J$29+Opex!J$30+Opex!J$33+Opex!J$34</f>
        <v>0</v>
      </c>
      <c r="M22" s="711">
        <f>Opex!K$10+Opex!K$11+Opex!K$14+Opex!K$15+Opex!K$18+Opex!K$19+Opex!K$25+Opex!K$26+Opex!K$29+Opex!K$30+Opex!K$33+Opex!K$34</f>
        <v>0</v>
      </c>
      <c r="N22" s="711">
        <f>Opex!L$10+Opex!L$11+Opex!L$14+Opex!L$15+Opex!L$18+Opex!L$19+Opex!L$25+Opex!L$26+Opex!L$29+Opex!L$30+Opex!L$33+Opex!L$34</f>
        <v>0</v>
      </c>
      <c r="O22" s="711">
        <f>Opex!M$10+Opex!M$11+Opex!M$14+Opex!M$15+Opex!M$18+Opex!M$19+Opex!M$25+Opex!M$26+Opex!M$29+Opex!M$30+Opex!M$33+Opex!M$34</f>
        <v>0</v>
      </c>
      <c r="P22" s="711">
        <f>Opex!N$10+Opex!N$11+Opex!N$14+Opex!N$15+Opex!N$18+Opex!N$19+Opex!N$25+Opex!N$26+Opex!N$29+Opex!N$30+Opex!N$33+Opex!N$34</f>
        <v>0</v>
      </c>
      <c r="Q22" s="711">
        <f>Opex!O$10+Opex!O$11+Opex!O$14+Opex!O$15+Opex!O$18+Opex!O$19+Opex!O$25+Opex!O$26+Opex!O$29+Opex!O$30+Opex!O$33+Opex!O$34</f>
        <v>0</v>
      </c>
      <c r="R22" s="711">
        <f>Opex!P$10+Opex!P$11+Opex!P$14+Opex!P$15+Opex!P$18+Opex!P$19+Opex!P$25+Opex!P$26+Opex!P$29+Opex!P$30+Opex!P$33+Opex!P$34</f>
        <v>0</v>
      </c>
      <c r="S22" s="711">
        <f>Opex!Q$10+Opex!Q$11+Opex!Q$14+Opex!Q$15+Opex!Q$18+Opex!Q$19+Opex!Q$25+Opex!Q$26+Opex!Q$29+Opex!Q$30+Opex!Q$33+Opex!Q$34</f>
        <v>0</v>
      </c>
      <c r="T22" s="711">
        <f>Opex!R$10+Opex!R$11+Opex!R$14+Opex!R$15+Opex!R$18+Opex!R$19+Opex!R$25+Opex!R$26+Opex!R$29+Opex!R$30+Opex!R$33+Opex!R$34</f>
        <v>0</v>
      </c>
      <c r="U22" s="711">
        <f>Opex!S$10+Opex!S$11+Opex!S$14+Opex!S$15+Opex!S$18+Opex!S$19+Opex!S$25+Opex!S$26+Opex!S$29+Opex!S$30+Opex!S$33+Opex!S$34</f>
        <v>0</v>
      </c>
      <c r="V22" s="711">
        <f>Opex!T$10+Opex!T$11+Opex!T$14+Opex!T$15+Opex!T$18+Opex!T$19+Opex!T$25+Opex!T$26+Opex!T$29+Opex!T$30+Opex!T$33+Opex!T$34</f>
        <v>0</v>
      </c>
      <c r="W22" s="711">
        <f>Opex!U$10+Opex!U$11+Opex!U$14+Opex!U$15+Opex!U$18+Opex!U$19+Opex!U$25+Opex!U$26+Opex!U$29+Opex!U$30+Opex!U$33+Opex!U$34</f>
        <v>0</v>
      </c>
      <c r="X22" s="711">
        <f>Opex!V$10+Opex!V$11+Opex!V$14+Opex!V$15+Opex!V$18+Opex!V$19+Opex!V$25+Opex!V$26+Opex!V$29+Opex!V$30+Opex!V$33+Opex!V$34</f>
        <v>0</v>
      </c>
      <c r="Y22" s="711">
        <f>Opex!W$10+Opex!W$11+Opex!W$14+Opex!W$15+Opex!W$18+Opex!W$19+Opex!W$25+Opex!W$26+Opex!W$29+Opex!W$30+Opex!W$33+Opex!W$34</f>
        <v>0</v>
      </c>
      <c r="Z22" s="711">
        <f>Opex!X$10+Opex!X$11+Opex!X$14+Opex!X$15+Opex!X$18+Opex!X$19+Opex!X$25+Opex!X$26+Opex!X$29+Opex!X$30+Opex!X$33+Opex!X$34</f>
        <v>0</v>
      </c>
      <c r="AA22" s="711">
        <f>Opex!Y$10+Opex!Y$11+Opex!Y$14+Opex!Y$15+Opex!Y$18+Opex!Y$19+Opex!Y$25+Opex!Y$26+Opex!Y$29+Opex!Y$30+Opex!Y$33+Opex!Y$34</f>
        <v>0</v>
      </c>
      <c r="AB22" s="711">
        <f>Opex!Z$10+Opex!Z$11+Opex!Z$14+Opex!Z$15+Opex!Z$18+Opex!Z$19+Opex!Z$25+Opex!Z$26+Opex!Z$29+Opex!Z$30+Opex!Z$33+Opex!Z$34</f>
        <v>0</v>
      </c>
      <c r="AC22" s="711">
        <f>Opex!AA$10+Opex!AA$11+Opex!AA$14+Opex!AA$15+Opex!AA$18+Opex!AA$19+Opex!AA$25+Opex!AA$26+Opex!AA$29+Opex!AA$30+Opex!AA$33+Opex!AA$34</f>
        <v>0</v>
      </c>
      <c r="AD22" s="711">
        <f>Opex!AB$10+Opex!AB$11+Opex!AB$14+Opex!AB$15+Opex!AB$18+Opex!AB$19+Opex!AB$25+Opex!AB$26+Opex!AB$29+Opex!AB$30+Opex!AB$33+Opex!AB$34</f>
        <v>0</v>
      </c>
      <c r="AE22" s="711">
        <f>Opex!AC$10+Opex!AC$11+Opex!AC$14+Opex!AC$15+Opex!AC$18+Opex!AC$19+Opex!AC$25+Opex!AC$26+Opex!AC$29+Opex!AC$30+Opex!AC$33+Opex!AC$34</f>
        <v>0</v>
      </c>
      <c r="AF22" s="711">
        <f>Opex!AD$10+Opex!AD$11+Opex!AD$14+Opex!AD$15+Opex!AD$18+Opex!AD$19+Opex!AD$25+Opex!AD$26+Opex!AD$29+Opex!AD$30+Opex!AD$33+Opex!AD$34</f>
        <v>0</v>
      </c>
      <c r="AG22" s="711">
        <f>Opex!AE$10+Opex!AE$11+Opex!AE$14+Opex!AE$15+Opex!AE$18+Opex!AE$19+Opex!AE$25+Opex!AE$26+Opex!AE$29+Opex!AE$30+Opex!AE$33+Opex!AE$34</f>
        <v>0</v>
      </c>
      <c r="AH22" s="711">
        <f>Opex!AF$10+Opex!AF$11+Opex!AF$14+Opex!AF$15+Opex!AF$18+Opex!AF$19+Opex!AF$25+Opex!AF$26+Opex!AF$29+Opex!AF$30+Opex!AF$33+Opex!AF$34</f>
        <v>0</v>
      </c>
      <c r="AI22" s="711">
        <f>Opex!AG$10+Opex!AG$11+Opex!AG$14+Opex!AG$15+Opex!AG$18+Opex!AG$19+Opex!AG$25+Opex!AG$26+Opex!AG$29+Opex!AG$30+Opex!AG$33+Opex!AG$34</f>
        <v>0</v>
      </c>
      <c r="AJ22" s="711">
        <f>Opex!AH$10+Opex!AH$11+Opex!AH$14+Opex!AH$15+Opex!AH$18+Opex!AH$19+Opex!AH$25+Opex!AH$26+Opex!AH$29+Opex!AH$30+Opex!AH$33+Opex!AH$34</f>
        <v>0</v>
      </c>
      <c r="AK22" s="711">
        <f>Opex!AI$10+Opex!AI$11+Opex!AI$14+Opex!AI$15+Opex!AI$18+Opex!AI$19+Opex!AI$25+Opex!AI$26+Opex!AI$29+Opex!AI$30+Opex!AI$33+Opex!AI$34</f>
        <v>0</v>
      </c>
      <c r="AL22" s="711">
        <f>Opex!AJ$10+Opex!AJ$11+Opex!AJ$14+Opex!AJ$15+Opex!AJ$18+Opex!AJ$19+Opex!AJ$25+Opex!AJ$26+Opex!AJ$29+Opex!AJ$30+Opex!AJ$33+Opex!AJ$34</f>
        <v>0</v>
      </c>
      <c r="AM22" s="711">
        <f>Opex!AK$10+Opex!AK$11+Opex!AK$14+Opex!AK$15+Opex!AK$18+Opex!AK$19+Opex!AK$25+Opex!AK$26+Opex!AK$29+Opex!AK$30+Opex!AK$33+Opex!AK$34</f>
        <v>0</v>
      </c>
      <c r="AN22" s="711">
        <f>Opex!AL$10+Opex!AL$11+Opex!AL$14+Opex!AL$15+Opex!AL$18+Opex!AL$19+Opex!AL$25+Opex!AL$26+Opex!AL$29+Opex!AL$30+Opex!AL$33+Opex!AL$34</f>
        <v>0</v>
      </c>
      <c r="AO22" s="711">
        <f>Opex!AM$10+Opex!AM$11+Opex!AM$14+Opex!AM$15+Opex!AM$18+Opex!AM$19+Opex!AM$25+Opex!AM$26+Opex!AM$29+Opex!AM$30+Opex!AM$33+Opex!AM$34</f>
        <v>0</v>
      </c>
      <c r="AP22" s="711">
        <f>Opex!AN$10+Opex!AN$11+Opex!AN$14+Opex!AN$15+Opex!AN$18+Opex!AN$19+Opex!AN$25+Opex!AN$26+Opex!AN$29+Opex!AN$30+Opex!AN$33+Opex!AN$34</f>
        <v>0</v>
      </c>
      <c r="AQ22" s="713">
        <f t="shared" ref="AQ22:AQ28" si="4">SUM(F22:AP22)</f>
        <v>0</v>
      </c>
    </row>
    <row r="23" spans="2:43" ht="15" x14ac:dyDescent="0.2">
      <c r="B23" s="708" t="s">
        <v>310</v>
      </c>
      <c r="C23" s="730"/>
      <c r="D23" s="729" t="s">
        <v>320</v>
      </c>
      <c r="E23" s="563"/>
      <c r="F23" s="711">
        <f>Capex!D$35+Capex!D$44+Capex!D$53</f>
        <v>0</v>
      </c>
      <c r="G23" s="711">
        <f>Capex!E$35+Capex!E$44+Capex!E$53</f>
        <v>0</v>
      </c>
      <c r="H23" s="711">
        <f>Capex!F$35+Capex!F$44+Capex!F$53</f>
        <v>0</v>
      </c>
      <c r="I23" s="711">
        <f>Capex!G$35+Capex!G$44+Capex!G$53</f>
        <v>0</v>
      </c>
      <c r="J23" s="711">
        <f>Capex!H$35+Capex!H$44+Capex!H$53</f>
        <v>0</v>
      </c>
      <c r="K23" s="711">
        <f>Capex!I$35+Capex!I$44+Capex!I$53</f>
        <v>0</v>
      </c>
      <c r="L23" s="711">
        <f>Capex!J$35+Capex!J$44+Capex!J$53</f>
        <v>0</v>
      </c>
      <c r="M23" s="711">
        <f>Capex!K$35+Capex!K$44+Capex!K$53</f>
        <v>0</v>
      </c>
      <c r="N23" s="711">
        <f>Capex!L$35+Capex!L$44+Capex!L$53</f>
        <v>0</v>
      </c>
      <c r="O23" s="711">
        <f>Capex!M$35+Capex!M$44+Capex!M$53</f>
        <v>0</v>
      </c>
      <c r="P23" s="711">
        <f>Capex!N$35+Capex!N$44+Capex!N$53</f>
        <v>0</v>
      </c>
      <c r="Q23" s="711">
        <f>Capex!O$35+Capex!O$44+Capex!O$53</f>
        <v>0</v>
      </c>
      <c r="R23" s="711">
        <f>Capex!P$35+Capex!P$44+Capex!P$53</f>
        <v>0</v>
      </c>
      <c r="S23" s="711">
        <f>Capex!Q$35+Capex!Q$44+Capex!Q$53</f>
        <v>0</v>
      </c>
      <c r="T23" s="711">
        <f>Capex!R$35+Capex!R$44+Capex!R$53</f>
        <v>0</v>
      </c>
      <c r="U23" s="711">
        <f>Capex!S$35+Capex!S$44+Capex!S$53</f>
        <v>0</v>
      </c>
      <c r="V23" s="711">
        <f>Capex!T$35+Capex!T$44+Capex!T$53</f>
        <v>0</v>
      </c>
      <c r="W23" s="711">
        <f>Capex!U$35+Capex!U$44+Capex!U$53</f>
        <v>0</v>
      </c>
      <c r="X23" s="711">
        <f>Capex!V$35+Capex!V$44+Capex!V$53</f>
        <v>0</v>
      </c>
      <c r="Y23" s="711">
        <f>Capex!W$35+Capex!W$44+Capex!W$53</f>
        <v>0</v>
      </c>
      <c r="Z23" s="711">
        <f>Capex!X$35+Capex!X$44+Capex!X$53</f>
        <v>0</v>
      </c>
      <c r="AA23" s="711">
        <f>Capex!Y$35+Capex!Y$44+Capex!Y$53</f>
        <v>0</v>
      </c>
      <c r="AB23" s="711">
        <f>Capex!Z$35+Capex!Z$44+Capex!Z$53</f>
        <v>0</v>
      </c>
      <c r="AC23" s="711">
        <f>Capex!AA$35+Capex!AA$44+Capex!AA$53</f>
        <v>0</v>
      </c>
      <c r="AD23" s="711">
        <f>Capex!AB$35+Capex!AB$44+Capex!AB$53</f>
        <v>0</v>
      </c>
      <c r="AE23" s="711">
        <f>Capex!AC$35+Capex!AC$44+Capex!AC$53</f>
        <v>0</v>
      </c>
      <c r="AF23" s="711">
        <f>Capex!AD$35+Capex!AD$44+Capex!AD$53</f>
        <v>0</v>
      </c>
      <c r="AG23" s="711">
        <f>Capex!AE$35+Capex!AE$44+Capex!AE$53</f>
        <v>0</v>
      </c>
      <c r="AH23" s="711">
        <f>Capex!AF$35+Capex!AF$44+Capex!AF$53</f>
        <v>0</v>
      </c>
      <c r="AI23" s="711">
        <f>Capex!AG$35+Capex!AG$44+Capex!AG$53</f>
        <v>0</v>
      </c>
      <c r="AJ23" s="711">
        <f>Capex!AH$35+Capex!AH$44+Capex!AH$53</f>
        <v>0</v>
      </c>
      <c r="AK23" s="711">
        <f>Capex!AI$35+Capex!AI$44+Capex!AI$53</f>
        <v>0</v>
      </c>
      <c r="AL23" s="711">
        <f>Capex!AJ$35+Capex!AJ$44+Capex!AJ$53</f>
        <v>0</v>
      </c>
      <c r="AM23" s="711">
        <f>Capex!AK$35+Capex!AK$44+Capex!AK$53</f>
        <v>0</v>
      </c>
      <c r="AN23" s="711">
        <f>Capex!AL$35+Capex!AL$44+Capex!AL$53</f>
        <v>0</v>
      </c>
      <c r="AO23" s="711">
        <f>Capex!AM$35+Capex!AM$44+Capex!AM$53</f>
        <v>0</v>
      </c>
      <c r="AP23" s="711">
        <f>Capex!AN$35+Capex!AN$44+Capex!AN$53</f>
        <v>0</v>
      </c>
      <c r="AQ23" s="713">
        <f t="shared" si="4"/>
        <v>0</v>
      </c>
    </row>
    <row r="24" spans="2:43" ht="15" x14ac:dyDescent="0.2">
      <c r="B24" s="708" t="s">
        <v>311</v>
      </c>
      <c r="C24" s="730"/>
      <c r="D24" s="729" t="s">
        <v>320</v>
      </c>
      <c r="E24" s="584"/>
      <c r="F24" s="711">
        <f>Capex!D59+Capex!D60+Capex!D61</f>
        <v>0</v>
      </c>
      <c r="G24" s="711">
        <f>Capex!E59+Capex!E60+Capex!E61</f>
        <v>0</v>
      </c>
      <c r="H24" s="711">
        <f>Capex!F59+Capex!F60+Capex!F61</f>
        <v>0</v>
      </c>
      <c r="I24" s="711">
        <f>Capex!G59+Capex!G60+Capex!G61</f>
        <v>0</v>
      </c>
      <c r="J24" s="711">
        <f>Capex!H59+Capex!H60+Capex!H61</f>
        <v>0</v>
      </c>
      <c r="K24" s="711">
        <f>Capex!I59+Capex!I60+Capex!I61</f>
        <v>0</v>
      </c>
      <c r="L24" s="711">
        <f>Capex!J59+Capex!J60+Capex!J61</f>
        <v>0</v>
      </c>
      <c r="M24" s="711">
        <f>Capex!K59+Capex!K60+Capex!K61</f>
        <v>0</v>
      </c>
      <c r="N24" s="711">
        <f>Capex!L59+Capex!L60+Capex!L61</f>
        <v>0</v>
      </c>
      <c r="O24" s="711">
        <f>Capex!M59+Capex!M60+Capex!M61</f>
        <v>0</v>
      </c>
      <c r="P24" s="711">
        <f>Capex!N59+Capex!N60+Capex!N61</f>
        <v>0</v>
      </c>
      <c r="Q24" s="711">
        <f>Capex!O59+Capex!O60+Capex!O61</f>
        <v>0</v>
      </c>
      <c r="R24" s="711">
        <f>Capex!P59+Capex!P60+Capex!P61</f>
        <v>0</v>
      </c>
      <c r="S24" s="711">
        <f>Capex!Q59+Capex!Q60+Capex!Q61</f>
        <v>0</v>
      </c>
      <c r="T24" s="711">
        <f>Capex!R59+Capex!R60+Capex!R61</f>
        <v>0</v>
      </c>
      <c r="U24" s="711">
        <f>Capex!S59+Capex!S60+Capex!S61</f>
        <v>0</v>
      </c>
      <c r="V24" s="711">
        <f>Capex!T59+Capex!T60+Capex!T61</f>
        <v>0</v>
      </c>
      <c r="W24" s="711">
        <f>Capex!U59+Capex!U60+Capex!U61</f>
        <v>0</v>
      </c>
      <c r="X24" s="711">
        <f>Capex!V59+Capex!V60+Capex!V61</f>
        <v>0</v>
      </c>
      <c r="Y24" s="711">
        <f>Capex!W59+Capex!W60+Capex!W61</f>
        <v>0</v>
      </c>
      <c r="Z24" s="711">
        <f>Capex!X59+Capex!X60+Capex!X61</f>
        <v>0</v>
      </c>
      <c r="AA24" s="711">
        <f>Capex!Y59+Capex!Y60+Capex!Y61</f>
        <v>0</v>
      </c>
      <c r="AB24" s="711">
        <f>Capex!Z59+Capex!Z60+Capex!Z61</f>
        <v>0</v>
      </c>
      <c r="AC24" s="711">
        <f>Capex!AA59+Capex!AA60+Capex!AA61</f>
        <v>0</v>
      </c>
      <c r="AD24" s="711">
        <f>Capex!AB59+Capex!AB60+Capex!AB61</f>
        <v>0</v>
      </c>
      <c r="AE24" s="711">
        <f>Capex!AC59+Capex!AC60+Capex!AC61</f>
        <v>0</v>
      </c>
      <c r="AF24" s="711">
        <f>Capex!AD59+Capex!AD60+Capex!AD61</f>
        <v>0</v>
      </c>
      <c r="AG24" s="711">
        <f>Capex!AE59+Capex!AE60+Capex!AE61</f>
        <v>0</v>
      </c>
      <c r="AH24" s="711">
        <f>Capex!AF59+Capex!AF60+Capex!AF61</f>
        <v>0</v>
      </c>
      <c r="AI24" s="711">
        <f>Capex!AG59+Capex!AG60+Capex!AG61</f>
        <v>0</v>
      </c>
      <c r="AJ24" s="711">
        <f>Capex!AH59+Capex!AH60+Capex!AH61</f>
        <v>0</v>
      </c>
      <c r="AK24" s="711">
        <f>Capex!AI59+Capex!AI60+Capex!AI61</f>
        <v>0</v>
      </c>
      <c r="AL24" s="711">
        <f>Capex!AJ59+Capex!AJ60+Capex!AJ61</f>
        <v>0</v>
      </c>
      <c r="AM24" s="711">
        <f>Capex!AK59+Capex!AK60+Capex!AK61</f>
        <v>0</v>
      </c>
      <c r="AN24" s="711">
        <f>Capex!AL59+Capex!AL60+Capex!AL61</f>
        <v>0</v>
      </c>
      <c r="AO24" s="711">
        <f>Capex!AM59+Capex!AM60+Capex!AM61</f>
        <v>0</v>
      </c>
      <c r="AP24" s="711">
        <f>Capex!AN59+Capex!AN60+Capex!AN61</f>
        <v>0</v>
      </c>
      <c r="AQ24" s="713">
        <f t="shared" si="4"/>
        <v>0</v>
      </c>
    </row>
    <row r="25" spans="2:43" ht="15" x14ac:dyDescent="0.2">
      <c r="B25" s="716" t="s">
        <v>322</v>
      </c>
      <c r="C25" s="731"/>
      <c r="D25" s="732"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713">
        <f t="shared" si="4"/>
        <v>0</v>
      </c>
    </row>
    <row r="26" spans="2:43" ht="15" x14ac:dyDescent="0.2">
      <c r="B26" s="716" t="s">
        <v>323</v>
      </c>
      <c r="C26" s="731"/>
      <c r="D26" s="732"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713">
        <f t="shared" si="4"/>
        <v>0</v>
      </c>
    </row>
    <row r="27" spans="2:43" ht="15" x14ac:dyDescent="0.2">
      <c r="B27" s="708" t="s">
        <v>312</v>
      </c>
      <c r="C27" s="730"/>
      <c r="D27" s="729" t="s">
        <v>320</v>
      </c>
      <c r="E27" s="715">
        <f t="shared" ref="E27:AP27" si="5">(E21/1000)-E22-E23-E24+E25-E26</f>
        <v>0</v>
      </c>
      <c r="F27" s="715">
        <f t="shared" si="5"/>
        <v>0</v>
      </c>
      <c r="G27" s="715">
        <f t="shared" si="5"/>
        <v>0</v>
      </c>
      <c r="H27" s="715">
        <f t="shared" si="5"/>
        <v>0</v>
      </c>
      <c r="I27" s="715">
        <f t="shared" si="5"/>
        <v>0</v>
      </c>
      <c r="J27" s="715">
        <f t="shared" si="5"/>
        <v>0</v>
      </c>
      <c r="K27" s="715">
        <f t="shared" si="5"/>
        <v>0</v>
      </c>
      <c r="L27" s="715">
        <f t="shared" si="5"/>
        <v>0</v>
      </c>
      <c r="M27" s="715">
        <f t="shared" si="5"/>
        <v>0</v>
      </c>
      <c r="N27" s="715">
        <f t="shared" si="5"/>
        <v>0</v>
      </c>
      <c r="O27" s="715">
        <f t="shared" si="5"/>
        <v>0</v>
      </c>
      <c r="P27" s="715">
        <f t="shared" si="5"/>
        <v>0</v>
      </c>
      <c r="Q27" s="715">
        <f t="shared" si="5"/>
        <v>0</v>
      </c>
      <c r="R27" s="715">
        <f t="shared" si="5"/>
        <v>0</v>
      </c>
      <c r="S27" s="715">
        <f t="shared" si="5"/>
        <v>0</v>
      </c>
      <c r="T27" s="715">
        <f t="shared" si="5"/>
        <v>0</v>
      </c>
      <c r="U27" s="715">
        <f t="shared" si="5"/>
        <v>0</v>
      </c>
      <c r="V27" s="715">
        <f t="shared" si="5"/>
        <v>0</v>
      </c>
      <c r="W27" s="715">
        <f t="shared" si="5"/>
        <v>0</v>
      </c>
      <c r="X27" s="715">
        <f t="shared" si="5"/>
        <v>0</v>
      </c>
      <c r="Y27" s="715">
        <f t="shared" si="5"/>
        <v>0</v>
      </c>
      <c r="Z27" s="715">
        <f t="shared" si="5"/>
        <v>0</v>
      </c>
      <c r="AA27" s="715">
        <f t="shared" si="5"/>
        <v>0</v>
      </c>
      <c r="AB27" s="715">
        <f t="shared" si="5"/>
        <v>0</v>
      </c>
      <c r="AC27" s="715">
        <f t="shared" si="5"/>
        <v>0</v>
      </c>
      <c r="AD27" s="715">
        <f t="shared" si="5"/>
        <v>0</v>
      </c>
      <c r="AE27" s="715">
        <f t="shared" si="5"/>
        <v>0</v>
      </c>
      <c r="AF27" s="715">
        <f t="shared" si="5"/>
        <v>0</v>
      </c>
      <c r="AG27" s="715">
        <f t="shared" si="5"/>
        <v>0</v>
      </c>
      <c r="AH27" s="715">
        <f t="shared" si="5"/>
        <v>0</v>
      </c>
      <c r="AI27" s="715">
        <f t="shared" si="5"/>
        <v>0</v>
      </c>
      <c r="AJ27" s="715">
        <f t="shared" si="5"/>
        <v>0</v>
      </c>
      <c r="AK27" s="715">
        <f t="shared" si="5"/>
        <v>0</v>
      </c>
      <c r="AL27" s="715">
        <f t="shared" si="5"/>
        <v>0</v>
      </c>
      <c r="AM27" s="715">
        <f t="shared" si="5"/>
        <v>0</v>
      </c>
      <c r="AN27" s="715">
        <f t="shared" si="5"/>
        <v>0</v>
      </c>
      <c r="AO27" s="715">
        <f t="shared" si="5"/>
        <v>0</v>
      </c>
      <c r="AP27" s="715">
        <f t="shared" si="5"/>
        <v>0</v>
      </c>
      <c r="AQ27" s="713">
        <f t="shared" si="4"/>
        <v>0</v>
      </c>
    </row>
    <row r="28" spans="2:43" ht="28.5" customHeight="1" thickBot="1" x14ac:dyDescent="0.25">
      <c r="B28" s="719" t="s">
        <v>313</v>
      </c>
      <c r="C28" s="733"/>
      <c r="D28" s="734" t="s">
        <v>320</v>
      </c>
      <c r="E28" s="722">
        <f>E27/(1+10%)^0</f>
        <v>0</v>
      </c>
      <c r="F28" s="722">
        <f>F27/(1+10%)^0</f>
        <v>0</v>
      </c>
      <c r="G28" s="722">
        <f>G27/(1+10%)^1</f>
        <v>0</v>
      </c>
      <c r="H28" s="722">
        <f>H27/(1+10%)^2</f>
        <v>0</v>
      </c>
      <c r="I28" s="722">
        <f>I27/(1+10%)^3</f>
        <v>0</v>
      </c>
      <c r="J28" s="722">
        <f>J27/(1+10%)^4</f>
        <v>0</v>
      </c>
      <c r="K28" s="722">
        <f>K27/(1+10%)^5</f>
        <v>0</v>
      </c>
      <c r="L28" s="722">
        <f>L27/(1+10%)^6</f>
        <v>0</v>
      </c>
      <c r="M28" s="722">
        <f>M27/(1+10%)^7</f>
        <v>0</v>
      </c>
      <c r="N28" s="722">
        <f>N27/(1+10%)^8</f>
        <v>0</v>
      </c>
      <c r="O28" s="722">
        <f>O27/(1+10%)^9</f>
        <v>0</v>
      </c>
      <c r="P28" s="722">
        <f>P27/(1+10%)^10</f>
        <v>0</v>
      </c>
      <c r="Q28" s="722">
        <f>Q27/(1+10%)^11</f>
        <v>0</v>
      </c>
      <c r="R28" s="722">
        <f>R27/(1+10%)^12</f>
        <v>0</v>
      </c>
      <c r="S28" s="722">
        <f>S27/(1+10%)^13</f>
        <v>0</v>
      </c>
      <c r="T28" s="722">
        <f>T27/(1+10%)^14</f>
        <v>0</v>
      </c>
      <c r="U28" s="722">
        <f>U27/(1+10%)^15</f>
        <v>0</v>
      </c>
      <c r="V28" s="722">
        <f>V27/(1+10%)^16</f>
        <v>0</v>
      </c>
      <c r="W28" s="722">
        <f>W27/(1+10%)^17</f>
        <v>0</v>
      </c>
      <c r="X28" s="722">
        <f>X27/(1+10%)^18</f>
        <v>0</v>
      </c>
      <c r="Y28" s="722">
        <f>Y27/(1+10%)^19</f>
        <v>0</v>
      </c>
      <c r="Z28" s="722">
        <f>Z27/(1+10%)^20</f>
        <v>0</v>
      </c>
      <c r="AA28" s="722">
        <f>AA27/(1+10%)^21</f>
        <v>0</v>
      </c>
      <c r="AB28" s="722">
        <f>AB27/(1+10%)^22</f>
        <v>0</v>
      </c>
      <c r="AC28" s="722">
        <f>AC27/(1+10%)^23</f>
        <v>0</v>
      </c>
      <c r="AD28" s="722">
        <f>AD27/(1+10%)^24</f>
        <v>0</v>
      </c>
      <c r="AE28" s="722">
        <f>AE27/(1+10%)^25</f>
        <v>0</v>
      </c>
      <c r="AF28" s="722">
        <f>AF27/(1+10%)^26</f>
        <v>0</v>
      </c>
      <c r="AG28" s="722">
        <f>AG27/(1+10%)^27</f>
        <v>0</v>
      </c>
      <c r="AH28" s="722">
        <f>AH27/(1+10%)^28</f>
        <v>0</v>
      </c>
      <c r="AI28" s="722">
        <f>AI27/(1+10%)^29</f>
        <v>0</v>
      </c>
      <c r="AJ28" s="722">
        <f>AJ27/(1+10%)^30</f>
        <v>0</v>
      </c>
      <c r="AK28" s="722">
        <f>AK27/(1+10%)^31</f>
        <v>0</v>
      </c>
      <c r="AL28" s="722">
        <f>AL27/(1+10%)^32</f>
        <v>0</v>
      </c>
      <c r="AM28" s="722">
        <f>AM27/(1+10%)^33</f>
        <v>0</v>
      </c>
      <c r="AN28" s="722">
        <f>AN27/(1+10%)^34</f>
        <v>0</v>
      </c>
      <c r="AO28" s="722">
        <f>AO27/(1+10%)^35</f>
        <v>0</v>
      </c>
      <c r="AP28" s="722">
        <f>AP27/(1+10%)^36</f>
        <v>0</v>
      </c>
      <c r="AQ28" s="723">
        <f t="shared" si="4"/>
        <v>0</v>
      </c>
    </row>
    <row r="52" spans="52:52" x14ac:dyDescent="0.2">
      <c r="AZ52" s="724"/>
    </row>
    <row r="100" spans="52:52" x14ac:dyDescent="0.2">
      <c r="AZ100" s="724" t="s">
        <v>357</v>
      </c>
    </row>
  </sheetData>
  <sheetProtection algorithmName="SHA-512" hashValue="vglwPj7NQOL2w8/9eKAH+ltZR6ST5EyuFYlIZiYoryfErGOUgJRr0j8AYCnmSP2cT1+97JIKGXqZzR196scvmg==" saltValue="DS6Abv5sBKL8jP9NfFVnjw==" spinCount="100000" sheet="1" objects="1" scenarios="1"/>
  <protectedRanges>
    <protectedRange sqref="E25:AP26" name="Rango4"/>
    <protectedRange sqref="E22:E24"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9EA6B-C14F-41C8-90B5-F8D504B21386}">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68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F4" s="689" t="s">
        <v>299</v>
      </c>
      <c r="G4" s="690"/>
      <c r="H4" s="691">
        <v>0</v>
      </c>
    </row>
    <row r="5" spans="2:43" ht="15.75" x14ac:dyDescent="0.2">
      <c r="B5" s="684" t="s">
        <v>103</v>
      </c>
      <c r="C5" s="692">
        <f>'Pronósticos 1P mensual x 2 años'!C6</f>
        <v>46022</v>
      </c>
      <c r="D5" s="680"/>
    </row>
    <row r="6" spans="2:43" ht="15.75" x14ac:dyDescent="0.2">
      <c r="B6" s="684" t="s">
        <v>300</v>
      </c>
      <c r="C6" s="693" t="s">
        <v>324</v>
      </c>
      <c r="D6" s="680"/>
    </row>
    <row r="7" spans="2:43" ht="16.5" thickBot="1" x14ac:dyDescent="0.25">
      <c r="B7" s="694" t="s">
        <v>301</v>
      </c>
      <c r="C7" s="695"/>
      <c r="D7" s="680"/>
    </row>
    <row r="8" spans="2:43" ht="13.5" thickBot="1" x14ac:dyDescent="0.25"/>
    <row r="9" spans="2:43" ht="15.75" thickBot="1" x14ac:dyDescent="0.25">
      <c r="B9" s="696" t="s">
        <v>302</v>
      </c>
      <c r="C9" s="697"/>
      <c r="D9" s="698"/>
      <c r="E9" s="699" t="str">
        <f>YEAR(C5)&amp;" (REAL)"</f>
        <v>2025 (REAL)</v>
      </c>
      <c r="F9" s="700">
        <f>'Probadas '!D10</f>
        <v>2026</v>
      </c>
      <c r="G9" s="700">
        <f t="shared" ref="G9:AP9" si="0">F9+1</f>
        <v>2027</v>
      </c>
      <c r="H9" s="700">
        <f t="shared" si="0"/>
        <v>2028</v>
      </c>
      <c r="I9" s="700">
        <f t="shared" si="0"/>
        <v>2029</v>
      </c>
      <c r="J9" s="700">
        <f t="shared" si="0"/>
        <v>2030</v>
      </c>
      <c r="K9" s="700">
        <f t="shared" si="0"/>
        <v>2031</v>
      </c>
      <c r="L9" s="700">
        <f t="shared" si="0"/>
        <v>2032</v>
      </c>
      <c r="M9" s="700">
        <f t="shared" si="0"/>
        <v>2033</v>
      </c>
      <c r="N9" s="700">
        <f t="shared" si="0"/>
        <v>2034</v>
      </c>
      <c r="O9" s="700">
        <f t="shared" si="0"/>
        <v>2035</v>
      </c>
      <c r="P9" s="700">
        <f t="shared" si="0"/>
        <v>2036</v>
      </c>
      <c r="Q9" s="700">
        <f t="shared" si="0"/>
        <v>2037</v>
      </c>
      <c r="R9" s="700">
        <f t="shared" si="0"/>
        <v>2038</v>
      </c>
      <c r="S9" s="700">
        <f t="shared" si="0"/>
        <v>2039</v>
      </c>
      <c r="T9" s="700">
        <f t="shared" si="0"/>
        <v>2040</v>
      </c>
      <c r="U9" s="700">
        <f t="shared" si="0"/>
        <v>2041</v>
      </c>
      <c r="V9" s="700">
        <f t="shared" si="0"/>
        <v>2042</v>
      </c>
      <c r="W9" s="700">
        <f t="shared" si="0"/>
        <v>2043</v>
      </c>
      <c r="X9" s="700">
        <f t="shared" si="0"/>
        <v>2044</v>
      </c>
      <c r="Y9" s="700">
        <f t="shared" si="0"/>
        <v>2045</v>
      </c>
      <c r="Z9" s="700">
        <f t="shared" si="0"/>
        <v>2046</v>
      </c>
      <c r="AA9" s="700">
        <f t="shared" si="0"/>
        <v>2047</v>
      </c>
      <c r="AB9" s="700">
        <f t="shared" si="0"/>
        <v>2048</v>
      </c>
      <c r="AC9" s="700">
        <f t="shared" si="0"/>
        <v>2049</v>
      </c>
      <c r="AD9" s="700">
        <f t="shared" si="0"/>
        <v>2050</v>
      </c>
      <c r="AE9" s="700">
        <f t="shared" si="0"/>
        <v>2051</v>
      </c>
      <c r="AF9" s="700">
        <f t="shared" si="0"/>
        <v>2052</v>
      </c>
      <c r="AG9" s="700">
        <f t="shared" si="0"/>
        <v>2053</v>
      </c>
      <c r="AH9" s="700">
        <f t="shared" si="0"/>
        <v>2054</v>
      </c>
      <c r="AI9" s="700">
        <f t="shared" si="0"/>
        <v>2055</v>
      </c>
      <c r="AJ9" s="700">
        <f t="shared" si="0"/>
        <v>2056</v>
      </c>
      <c r="AK9" s="700">
        <f t="shared" si="0"/>
        <v>2057</v>
      </c>
      <c r="AL9" s="700">
        <f t="shared" si="0"/>
        <v>2058</v>
      </c>
      <c r="AM9" s="700">
        <f t="shared" si="0"/>
        <v>2059</v>
      </c>
      <c r="AN9" s="700">
        <f t="shared" si="0"/>
        <v>2060</v>
      </c>
      <c r="AO9" s="700">
        <f t="shared" si="0"/>
        <v>2061</v>
      </c>
      <c r="AP9" s="700">
        <f t="shared" si="0"/>
        <v>2062</v>
      </c>
      <c r="AQ9" s="701" t="s">
        <v>6</v>
      </c>
    </row>
    <row r="10" spans="2:43" ht="15" x14ac:dyDescent="0.2">
      <c r="B10" s="725" t="s">
        <v>303</v>
      </c>
      <c r="C10" s="726"/>
      <c r="D10" s="727" t="s">
        <v>315</v>
      </c>
      <c r="E10" s="562"/>
      <c r="F10" s="705">
        <f>Capex!D26</f>
        <v>0</v>
      </c>
      <c r="G10" s="705">
        <f>Capex!E26</f>
        <v>0</v>
      </c>
      <c r="H10" s="705">
        <f>Capex!F26</f>
        <v>0</v>
      </c>
      <c r="I10" s="705">
        <f>Capex!G26</f>
        <v>0</v>
      </c>
      <c r="J10" s="705">
        <f>Capex!H26</f>
        <v>0</v>
      </c>
      <c r="K10" s="705">
        <f>Capex!I26</f>
        <v>0</v>
      </c>
      <c r="L10" s="705">
        <f>Capex!J26</f>
        <v>0</v>
      </c>
      <c r="M10" s="705">
        <f>Capex!K26</f>
        <v>0</v>
      </c>
      <c r="N10" s="705">
        <f>Capex!L26</f>
        <v>0</v>
      </c>
      <c r="O10" s="705">
        <f>Capex!M26</f>
        <v>0</v>
      </c>
      <c r="P10" s="705">
        <f>Capex!N26</f>
        <v>0</v>
      </c>
      <c r="Q10" s="705">
        <f>Capex!O26</f>
        <v>0</v>
      </c>
      <c r="R10" s="705">
        <f>Capex!P26</f>
        <v>0</v>
      </c>
      <c r="S10" s="705">
        <f>Capex!Q26</f>
        <v>0</v>
      </c>
      <c r="T10" s="705">
        <f>Capex!R26</f>
        <v>0</v>
      </c>
      <c r="U10" s="705">
        <f>Capex!S26</f>
        <v>0</v>
      </c>
      <c r="V10" s="705">
        <f>Capex!T26</f>
        <v>0</v>
      </c>
      <c r="W10" s="705">
        <f>Capex!U26</f>
        <v>0</v>
      </c>
      <c r="X10" s="705">
        <f>Capex!V26</f>
        <v>0</v>
      </c>
      <c r="Y10" s="705">
        <f>Capex!W26</f>
        <v>0</v>
      </c>
      <c r="Z10" s="705">
        <f>Capex!X26</f>
        <v>0</v>
      </c>
      <c r="AA10" s="705">
        <f>Capex!Y26</f>
        <v>0</v>
      </c>
      <c r="AB10" s="705">
        <f>Capex!Z26</f>
        <v>0</v>
      </c>
      <c r="AC10" s="705">
        <f>Capex!AA26</f>
        <v>0</v>
      </c>
      <c r="AD10" s="705">
        <f>Capex!AB26</f>
        <v>0</v>
      </c>
      <c r="AE10" s="705">
        <f>Capex!AC26</f>
        <v>0</v>
      </c>
      <c r="AF10" s="705">
        <f>Capex!AD26</f>
        <v>0</v>
      </c>
      <c r="AG10" s="705">
        <f>Capex!AE26</f>
        <v>0</v>
      </c>
      <c r="AH10" s="705">
        <f>Capex!AF26</f>
        <v>0</v>
      </c>
      <c r="AI10" s="705">
        <f>Capex!AG26</f>
        <v>0</v>
      </c>
      <c r="AJ10" s="705">
        <f>Capex!AH26</f>
        <v>0</v>
      </c>
      <c r="AK10" s="705">
        <f>Capex!AI26</f>
        <v>0</v>
      </c>
      <c r="AL10" s="705">
        <f>Capex!AJ26</f>
        <v>0</v>
      </c>
      <c r="AM10" s="705">
        <f>Capex!AK26</f>
        <v>0</v>
      </c>
      <c r="AN10" s="705">
        <f>Capex!AL26</f>
        <v>0</v>
      </c>
      <c r="AO10" s="705">
        <f>Capex!AM26</f>
        <v>0</v>
      </c>
      <c r="AP10" s="705">
        <f>Capex!AN26</f>
        <v>0</v>
      </c>
      <c r="AQ10" s="707">
        <f t="shared" ref="AQ10:AQ17" si="1">SUM(F10:AP10)</f>
        <v>0</v>
      </c>
    </row>
    <row r="11" spans="2:43" ht="15" x14ac:dyDescent="0.2">
      <c r="B11" s="708" t="s">
        <v>304</v>
      </c>
      <c r="C11" s="728" t="s">
        <v>73</v>
      </c>
      <c r="D11" s="729" t="s">
        <v>369</v>
      </c>
      <c r="E11" s="563"/>
      <c r="F11" s="711">
        <f>'Probadas '!D$14+'Probables '!D$11</f>
        <v>0</v>
      </c>
      <c r="G11" s="711">
        <f>'Probadas '!E$14+'Probables '!E$11</f>
        <v>0</v>
      </c>
      <c r="H11" s="711">
        <f>'Probadas '!F$14+'Probables '!F$11</f>
        <v>0</v>
      </c>
      <c r="I11" s="711">
        <f>'Probadas '!G$14+'Probables '!G$11</f>
        <v>0</v>
      </c>
      <c r="J11" s="711">
        <f>'Probadas '!H$14+'Probables '!H$11</f>
        <v>0</v>
      </c>
      <c r="K11" s="711">
        <f>'Probadas '!I$14+'Probables '!I$11</f>
        <v>0</v>
      </c>
      <c r="L11" s="711">
        <f>'Probadas '!J$14+'Probables '!J$11</f>
        <v>0</v>
      </c>
      <c r="M11" s="711">
        <f>'Probadas '!K$14+'Probables '!K$11</f>
        <v>0</v>
      </c>
      <c r="N11" s="711">
        <f>'Probadas '!L$14+'Probables '!L$11</f>
        <v>0</v>
      </c>
      <c r="O11" s="711">
        <f>'Probadas '!M$14+'Probables '!M$11</f>
        <v>0</v>
      </c>
      <c r="P11" s="711">
        <f>'Probadas '!N$14+'Probables '!N$11</f>
        <v>0</v>
      </c>
      <c r="Q11" s="711">
        <f>'Probadas '!O$14+'Probables '!O$11</f>
        <v>0</v>
      </c>
      <c r="R11" s="711">
        <f>'Probadas '!P$14+'Probables '!P$11</f>
        <v>0</v>
      </c>
      <c r="S11" s="711">
        <f>'Probadas '!Q$14+'Probables '!Q$11</f>
        <v>0</v>
      </c>
      <c r="T11" s="711">
        <f>'Probadas '!R$14+'Probables '!R$11</f>
        <v>0</v>
      </c>
      <c r="U11" s="711">
        <f>'Probadas '!S$14+'Probables '!S$11</f>
        <v>0</v>
      </c>
      <c r="V11" s="711">
        <f>'Probadas '!T$14+'Probables '!T$11</f>
        <v>0</v>
      </c>
      <c r="W11" s="711">
        <f>'Probadas '!U$14+'Probables '!U$11</f>
        <v>0</v>
      </c>
      <c r="X11" s="711">
        <f>'Probadas '!V$14+'Probables '!V$11</f>
        <v>0</v>
      </c>
      <c r="Y11" s="711">
        <f>'Probadas '!W$14+'Probables '!W$11</f>
        <v>0</v>
      </c>
      <c r="Z11" s="711">
        <f>'Probadas '!X$14+'Probables '!X$11</f>
        <v>0</v>
      </c>
      <c r="AA11" s="711">
        <f>'Probadas '!Y$14+'Probables '!Y$11</f>
        <v>0</v>
      </c>
      <c r="AB11" s="711">
        <f>'Probadas '!Z$14+'Probables '!Z$11</f>
        <v>0</v>
      </c>
      <c r="AC11" s="711">
        <f>'Probadas '!AA$14+'Probables '!AA$11</f>
        <v>0</v>
      </c>
      <c r="AD11" s="711">
        <f>'Probadas '!AB$14+'Probables '!AB$11</f>
        <v>0</v>
      </c>
      <c r="AE11" s="711">
        <f>'Probadas '!AC$14+'Probables '!AC$11</f>
        <v>0</v>
      </c>
      <c r="AF11" s="711">
        <f>'Probadas '!AD$14+'Probables '!AD$11</f>
        <v>0</v>
      </c>
      <c r="AG11" s="711">
        <f>'Probadas '!AE$14+'Probables '!AE$11</f>
        <v>0</v>
      </c>
      <c r="AH11" s="711">
        <f>'Probadas '!AF$14+'Probables '!AF$11</f>
        <v>0</v>
      </c>
      <c r="AI11" s="711">
        <f>'Probadas '!AG$14+'Probables '!AG$11</f>
        <v>0</v>
      </c>
      <c r="AJ11" s="711">
        <f>'Probadas '!AH$14+'Probables '!AH$11</f>
        <v>0</v>
      </c>
      <c r="AK11" s="711">
        <f>'Probadas '!AI$14+'Probables '!AI$11</f>
        <v>0</v>
      </c>
      <c r="AL11" s="711">
        <f>'Probadas '!AJ$14+'Probables '!AJ$11</f>
        <v>0</v>
      </c>
      <c r="AM11" s="711">
        <f>'Probadas '!AK$14+'Probables '!AK$11</f>
        <v>0</v>
      </c>
      <c r="AN11" s="711">
        <f>'Probadas '!AL$14+'Probables '!AL$11</f>
        <v>0</v>
      </c>
      <c r="AO11" s="711">
        <f>'Probadas '!AM$14+'Probables '!AM$11</f>
        <v>0</v>
      </c>
      <c r="AP11" s="711">
        <f>'Probadas '!AN$14+'Probables '!AN$11</f>
        <v>0</v>
      </c>
      <c r="AQ11" s="713">
        <f t="shared" si="1"/>
        <v>0</v>
      </c>
    </row>
    <row r="12" spans="2:43" ht="15" x14ac:dyDescent="0.2">
      <c r="B12" s="708"/>
      <c r="C12" s="728" t="s">
        <v>65</v>
      </c>
      <c r="D12" s="729" t="s">
        <v>316</v>
      </c>
      <c r="E12" s="563"/>
      <c r="F12" s="711">
        <f>'Probadas '!D$46+'Probables '!D$24</f>
        <v>0</v>
      </c>
      <c r="G12" s="711">
        <f>'Probadas '!E$46+'Probables '!E$24</f>
        <v>0</v>
      </c>
      <c r="H12" s="711">
        <f>'Probadas '!F$46+'Probables '!F$24</f>
        <v>0</v>
      </c>
      <c r="I12" s="711">
        <f>'Probadas '!G$46+'Probables '!G$24</f>
        <v>0</v>
      </c>
      <c r="J12" s="711">
        <f>'Probadas '!H$46+'Probables '!H$24</f>
        <v>0</v>
      </c>
      <c r="K12" s="711">
        <f>'Probadas '!I$46+'Probables '!I$24</f>
        <v>0</v>
      </c>
      <c r="L12" s="711">
        <f>'Probadas '!J$46+'Probables '!J$24</f>
        <v>0</v>
      </c>
      <c r="M12" s="711">
        <f>'Probadas '!K$46+'Probables '!K$24</f>
        <v>0</v>
      </c>
      <c r="N12" s="711">
        <f>'Probadas '!L$46+'Probables '!L$24</f>
        <v>0</v>
      </c>
      <c r="O12" s="711">
        <f>'Probadas '!M$46+'Probables '!M$24</f>
        <v>0</v>
      </c>
      <c r="P12" s="711">
        <f>'Probadas '!N$46+'Probables '!N$24</f>
        <v>0</v>
      </c>
      <c r="Q12" s="711">
        <f>'Probadas '!O$46+'Probables '!O$24</f>
        <v>0</v>
      </c>
      <c r="R12" s="711">
        <f>'Probadas '!P$46+'Probables '!P$24</f>
        <v>0</v>
      </c>
      <c r="S12" s="711">
        <f>'Probadas '!Q$46+'Probables '!Q$24</f>
        <v>0</v>
      </c>
      <c r="T12" s="711">
        <f>'Probadas '!R$46+'Probables '!R$24</f>
        <v>0</v>
      </c>
      <c r="U12" s="711">
        <f>'Probadas '!S$46+'Probables '!S$24</f>
        <v>0</v>
      </c>
      <c r="V12" s="711">
        <f>'Probadas '!T$46+'Probables '!T$24</f>
        <v>0</v>
      </c>
      <c r="W12" s="711">
        <f>'Probadas '!U$46+'Probables '!U$24</f>
        <v>0</v>
      </c>
      <c r="X12" s="711">
        <f>'Probadas '!V$46+'Probables '!V$24</f>
        <v>0</v>
      </c>
      <c r="Y12" s="711">
        <f>'Probadas '!W$46+'Probables '!W$24</f>
        <v>0</v>
      </c>
      <c r="Z12" s="711">
        <f>'Probadas '!X$46+'Probables '!X$24</f>
        <v>0</v>
      </c>
      <c r="AA12" s="711">
        <f>'Probadas '!Y$46+'Probables '!Y$24</f>
        <v>0</v>
      </c>
      <c r="AB12" s="711">
        <f>'Probadas '!Z$46+'Probables '!Z$24</f>
        <v>0</v>
      </c>
      <c r="AC12" s="711">
        <f>'Probadas '!AA$46+'Probables '!AA$24</f>
        <v>0</v>
      </c>
      <c r="AD12" s="711">
        <f>'Probadas '!AB$46+'Probables '!AB$24</f>
        <v>0</v>
      </c>
      <c r="AE12" s="711">
        <f>'Probadas '!AC$46+'Probables '!AC$24</f>
        <v>0</v>
      </c>
      <c r="AF12" s="711">
        <f>'Probadas '!AD$46+'Probables '!AD$24</f>
        <v>0</v>
      </c>
      <c r="AG12" s="711">
        <f>'Probadas '!AE$46+'Probables '!AE$24</f>
        <v>0</v>
      </c>
      <c r="AH12" s="711">
        <f>'Probadas '!AF$46+'Probables '!AF$24</f>
        <v>0</v>
      </c>
      <c r="AI12" s="711">
        <f>'Probadas '!AG$46+'Probables '!AG$24</f>
        <v>0</v>
      </c>
      <c r="AJ12" s="711">
        <f>'Probadas '!AH$46+'Probables '!AH$24</f>
        <v>0</v>
      </c>
      <c r="AK12" s="711">
        <f>'Probadas '!AI$46+'Probables '!AI$24</f>
        <v>0</v>
      </c>
      <c r="AL12" s="711">
        <f>'Probadas '!AJ$46+'Probables '!AJ$24</f>
        <v>0</v>
      </c>
      <c r="AM12" s="711">
        <f>'Probadas '!AK$46+'Probables '!AK$24</f>
        <v>0</v>
      </c>
      <c r="AN12" s="711">
        <f>'Probadas '!AL$46+'Probables '!AL$24</f>
        <v>0</v>
      </c>
      <c r="AO12" s="711">
        <f>'Probadas '!AM$46+'Probables '!AM$24</f>
        <v>0</v>
      </c>
      <c r="AP12" s="711">
        <f>'Probadas '!AN$46+'Probables '!AN$24</f>
        <v>0</v>
      </c>
      <c r="AQ12" s="713">
        <f t="shared" si="1"/>
        <v>0</v>
      </c>
    </row>
    <row r="13" spans="2:43" ht="30" x14ac:dyDescent="0.2">
      <c r="B13" s="708"/>
      <c r="C13" s="728" t="s">
        <v>337</v>
      </c>
      <c r="D13" s="729" t="s">
        <v>369</v>
      </c>
      <c r="E13" s="563"/>
      <c r="F13" s="711">
        <f>'Probadas '!D$39+'Probables '!D$20</f>
        <v>0</v>
      </c>
      <c r="G13" s="711">
        <f>'Probadas '!E$39+'Probables '!E$20</f>
        <v>0</v>
      </c>
      <c r="H13" s="711">
        <f>'Probadas '!F$39+'Probables '!F$20</f>
        <v>0</v>
      </c>
      <c r="I13" s="711">
        <f>'Probadas '!G$39+'Probables '!G$20</f>
        <v>0</v>
      </c>
      <c r="J13" s="711">
        <f>'Probadas '!H$39+'Probables '!H$20</f>
        <v>0</v>
      </c>
      <c r="K13" s="711">
        <f>'Probadas '!I$39+'Probables '!I$20</f>
        <v>0</v>
      </c>
      <c r="L13" s="711">
        <f>'Probadas '!J$39+'Probables '!J$20</f>
        <v>0</v>
      </c>
      <c r="M13" s="711">
        <f>'Probadas '!K$39+'Probables '!K$20</f>
        <v>0</v>
      </c>
      <c r="N13" s="711">
        <f>'Probadas '!L$39+'Probables '!L$20</f>
        <v>0</v>
      </c>
      <c r="O13" s="711">
        <f>'Probadas '!M$39+'Probables '!M$20</f>
        <v>0</v>
      </c>
      <c r="P13" s="711">
        <f>'Probadas '!N$39+'Probables '!N$20</f>
        <v>0</v>
      </c>
      <c r="Q13" s="711">
        <f>'Probadas '!O$39+'Probables '!O$20</f>
        <v>0</v>
      </c>
      <c r="R13" s="711">
        <f>'Probadas '!P$39+'Probables '!P$20</f>
        <v>0</v>
      </c>
      <c r="S13" s="711">
        <f>'Probadas '!Q$39+'Probables '!Q$20</f>
        <v>0</v>
      </c>
      <c r="T13" s="711">
        <f>'Probadas '!R$39+'Probables '!R$20</f>
        <v>0</v>
      </c>
      <c r="U13" s="711">
        <f>'Probadas '!S$39+'Probables '!S$20</f>
        <v>0</v>
      </c>
      <c r="V13" s="711">
        <f>'Probadas '!T$39+'Probables '!T$20</f>
        <v>0</v>
      </c>
      <c r="W13" s="711">
        <f>'Probadas '!U$39+'Probables '!U$20</f>
        <v>0</v>
      </c>
      <c r="X13" s="711">
        <f>'Probadas '!V$39+'Probables '!V$20</f>
        <v>0</v>
      </c>
      <c r="Y13" s="711">
        <f>'Probadas '!W$39+'Probables '!W$20</f>
        <v>0</v>
      </c>
      <c r="Z13" s="711">
        <f>'Probadas '!X$39+'Probables '!X$20</f>
        <v>0</v>
      </c>
      <c r="AA13" s="711">
        <f>'Probadas '!Y$39+'Probables '!Y$20</f>
        <v>0</v>
      </c>
      <c r="AB13" s="711">
        <f>'Probadas '!Z$39+'Probables '!Z$20</f>
        <v>0</v>
      </c>
      <c r="AC13" s="711">
        <f>'Probadas '!AA$39+'Probables '!AA$20</f>
        <v>0</v>
      </c>
      <c r="AD13" s="711">
        <f>'Probadas '!AB$39+'Probables '!AB$20</f>
        <v>0</v>
      </c>
      <c r="AE13" s="711">
        <f>'Probadas '!AC$39+'Probables '!AC$20</f>
        <v>0</v>
      </c>
      <c r="AF13" s="711">
        <f>'Probadas '!AD$39+'Probables '!AD$20</f>
        <v>0</v>
      </c>
      <c r="AG13" s="711">
        <f>'Probadas '!AE$39+'Probables '!AE$20</f>
        <v>0</v>
      </c>
      <c r="AH13" s="711">
        <f>'Probadas '!AF$39+'Probables '!AF$20</f>
        <v>0</v>
      </c>
      <c r="AI13" s="711">
        <f>'Probadas '!AG$39+'Probables '!AG$20</f>
        <v>0</v>
      </c>
      <c r="AJ13" s="711">
        <f>'Probadas '!AH$39+'Probables '!AH$20</f>
        <v>0</v>
      </c>
      <c r="AK13" s="711">
        <f>'Probadas '!AI$39+'Probables '!AI$20</f>
        <v>0</v>
      </c>
      <c r="AL13" s="711">
        <f>'Probadas '!AJ$39+'Probables '!AJ$20</f>
        <v>0</v>
      </c>
      <c r="AM13" s="711">
        <f>'Probadas '!AK$39+'Probables '!AK$20</f>
        <v>0</v>
      </c>
      <c r="AN13" s="711">
        <f>'Probadas '!AL$39+'Probables '!AL$20</f>
        <v>0</v>
      </c>
      <c r="AO13" s="711">
        <f>'Probadas '!AM$39+'Probables '!AM$20</f>
        <v>0</v>
      </c>
      <c r="AP13" s="711">
        <f>'Probadas '!AN$39+'Probables '!AN$20</f>
        <v>0</v>
      </c>
      <c r="AQ13" s="713">
        <f t="shared" si="1"/>
        <v>0</v>
      </c>
    </row>
    <row r="14" spans="2:43" ht="15" x14ac:dyDescent="0.2">
      <c r="B14" s="708" t="s">
        <v>305</v>
      </c>
      <c r="C14" s="728" t="s">
        <v>73</v>
      </c>
      <c r="D14" s="729" t="s">
        <v>369</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713">
        <f t="shared" si="1"/>
        <v>0</v>
      </c>
    </row>
    <row r="15" spans="2:43" ht="15" x14ac:dyDescent="0.2">
      <c r="B15" s="708"/>
      <c r="C15" s="728" t="s">
        <v>65</v>
      </c>
      <c r="D15" s="729"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713">
        <f t="shared" si="1"/>
        <v>0</v>
      </c>
    </row>
    <row r="16" spans="2:43" ht="15" x14ac:dyDescent="0.2">
      <c r="B16" s="708" t="s">
        <v>306</v>
      </c>
      <c r="C16" s="728" t="s">
        <v>73</v>
      </c>
      <c r="D16" s="729" t="s">
        <v>369</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64"/>
      <c r="AQ16" s="713">
        <f t="shared" si="1"/>
        <v>0</v>
      </c>
    </row>
    <row r="17" spans="2:43" ht="15" x14ac:dyDescent="0.2">
      <c r="B17" s="708"/>
      <c r="C17" s="728" t="s">
        <v>65</v>
      </c>
      <c r="D17" s="729"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713">
        <f t="shared" si="1"/>
        <v>0</v>
      </c>
    </row>
    <row r="18" spans="2:43" ht="15" x14ac:dyDescent="0.2">
      <c r="B18" s="708" t="s">
        <v>307</v>
      </c>
      <c r="C18" s="728" t="s">
        <v>73</v>
      </c>
      <c r="D18" s="729" t="s">
        <v>317</v>
      </c>
      <c r="E18" s="563"/>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11">
        <f>Capex!AN16</f>
        <v>0</v>
      </c>
      <c r="AQ18" s="713">
        <f t="shared" ref="AQ18:AQ21" si="2">SUM(F18:AP18)</f>
        <v>0</v>
      </c>
    </row>
    <row r="19" spans="2:43" ht="15" x14ac:dyDescent="0.2">
      <c r="B19" s="708"/>
      <c r="C19" s="728" t="s">
        <v>65</v>
      </c>
      <c r="D19" s="729" t="s">
        <v>318</v>
      </c>
      <c r="E19" s="563"/>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11">
        <f>Capex!AN18</f>
        <v>0</v>
      </c>
      <c r="AQ19" s="713">
        <f t="shared" si="2"/>
        <v>0</v>
      </c>
    </row>
    <row r="20" spans="2:43" ht="30" x14ac:dyDescent="0.2">
      <c r="B20" s="708"/>
      <c r="C20" s="728" t="s">
        <v>337</v>
      </c>
      <c r="D20" s="729" t="s">
        <v>317</v>
      </c>
      <c r="E20" s="563"/>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11">
        <f>Capex!AN17</f>
        <v>0</v>
      </c>
      <c r="AQ20" s="713">
        <f t="shared" si="2"/>
        <v>0</v>
      </c>
    </row>
    <row r="21" spans="2:43" ht="29.25" customHeight="1" x14ac:dyDescent="0.2">
      <c r="B21" s="708" t="s">
        <v>308</v>
      </c>
      <c r="C21" s="730"/>
      <c r="D21" s="729" t="s">
        <v>319</v>
      </c>
      <c r="E21" s="715">
        <f t="shared" ref="E21:AP21" si="3">((E11-E14-E16)*E18)+((E12-E15-E17)*E19)+(E13*E20)</f>
        <v>0</v>
      </c>
      <c r="F21" s="715">
        <f t="shared" si="3"/>
        <v>0</v>
      </c>
      <c r="G21" s="715">
        <f t="shared" si="3"/>
        <v>0</v>
      </c>
      <c r="H21" s="715">
        <f t="shared" si="3"/>
        <v>0</v>
      </c>
      <c r="I21" s="715">
        <f t="shared" si="3"/>
        <v>0</v>
      </c>
      <c r="J21" s="715">
        <f t="shared" si="3"/>
        <v>0</v>
      </c>
      <c r="K21" s="715">
        <f t="shared" si="3"/>
        <v>0</v>
      </c>
      <c r="L21" s="715">
        <f t="shared" si="3"/>
        <v>0</v>
      </c>
      <c r="M21" s="715">
        <f t="shared" si="3"/>
        <v>0</v>
      </c>
      <c r="N21" s="715">
        <f t="shared" si="3"/>
        <v>0</v>
      </c>
      <c r="O21" s="715">
        <f t="shared" si="3"/>
        <v>0</v>
      </c>
      <c r="P21" s="715">
        <f t="shared" si="3"/>
        <v>0</v>
      </c>
      <c r="Q21" s="715">
        <f t="shared" si="3"/>
        <v>0</v>
      </c>
      <c r="R21" s="715">
        <f t="shared" si="3"/>
        <v>0</v>
      </c>
      <c r="S21" s="715">
        <f t="shared" si="3"/>
        <v>0</v>
      </c>
      <c r="T21" s="715">
        <f t="shared" si="3"/>
        <v>0</v>
      </c>
      <c r="U21" s="715">
        <f t="shared" si="3"/>
        <v>0</v>
      </c>
      <c r="V21" s="715">
        <f t="shared" si="3"/>
        <v>0</v>
      </c>
      <c r="W21" s="715">
        <f t="shared" si="3"/>
        <v>0</v>
      </c>
      <c r="X21" s="715">
        <f t="shared" si="3"/>
        <v>0</v>
      </c>
      <c r="Y21" s="715">
        <f t="shared" si="3"/>
        <v>0</v>
      </c>
      <c r="Z21" s="715">
        <f t="shared" si="3"/>
        <v>0</v>
      </c>
      <c r="AA21" s="715">
        <f t="shared" si="3"/>
        <v>0</v>
      </c>
      <c r="AB21" s="715">
        <f t="shared" si="3"/>
        <v>0</v>
      </c>
      <c r="AC21" s="715">
        <f t="shared" si="3"/>
        <v>0</v>
      </c>
      <c r="AD21" s="715">
        <f t="shared" si="3"/>
        <v>0</v>
      </c>
      <c r="AE21" s="715">
        <f t="shared" si="3"/>
        <v>0</v>
      </c>
      <c r="AF21" s="715">
        <f t="shared" si="3"/>
        <v>0</v>
      </c>
      <c r="AG21" s="715">
        <f t="shared" si="3"/>
        <v>0</v>
      </c>
      <c r="AH21" s="715">
        <f t="shared" si="3"/>
        <v>0</v>
      </c>
      <c r="AI21" s="715">
        <f t="shared" si="3"/>
        <v>0</v>
      </c>
      <c r="AJ21" s="715">
        <f t="shared" si="3"/>
        <v>0</v>
      </c>
      <c r="AK21" s="715">
        <f t="shared" si="3"/>
        <v>0</v>
      </c>
      <c r="AL21" s="715">
        <f t="shared" si="3"/>
        <v>0</v>
      </c>
      <c r="AM21" s="715">
        <f t="shared" si="3"/>
        <v>0</v>
      </c>
      <c r="AN21" s="715">
        <f t="shared" si="3"/>
        <v>0</v>
      </c>
      <c r="AO21" s="715">
        <f t="shared" si="3"/>
        <v>0</v>
      </c>
      <c r="AP21" s="715">
        <f t="shared" si="3"/>
        <v>0</v>
      </c>
      <c r="AQ21" s="713">
        <f t="shared" si="2"/>
        <v>0</v>
      </c>
    </row>
    <row r="22" spans="2:43" ht="15" x14ac:dyDescent="0.2">
      <c r="B22" s="708" t="s">
        <v>309</v>
      </c>
      <c r="C22" s="730" t="s">
        <v>314</v>
      </c>
      <c r="D22" s="729"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713">
        <f t="shared" ref="AQ22:AQ28" si="4">SUM(F22:AP22)</f>
        <v>0</v>
      </c>
    </row>
    <row r="23" spans="2:43" ht="15" x14ac:dyDescent="0.2">
      <c r="B23" s="708" t="s">
        <v>310</v>
      </c>
      <c r="C23" s="730"/>
      <c r="D23" s="729" t="s">
        <v>320</v>
      </c>
      <c r="E23" s="563"/>
      <c r="F23" s="711">
        <f>Capex!D$35+Capex!D$44+Capex!D$53+Capex!D$36+Capex!D$45+Capex!D$54</f>
        <v>0</v>
      </c>
      <c r="G23" s="711">
        <f>Capex!E$35+Capex!E$44+Capex!E$53+Capex!E$36+Capex!E$45+Capex!E$54</f>
        <v>0</v>
      </c>
      <c r="H23" s="711">
        <f>Capex!F$35+Capex!F$44+Capex!F$53+Capex!F$36+Capex!F$45+Capex!F$54</f>
        <v>0</v>
      </c>
      <c r="I23" s="711">
        <f>Capex!G$35+Capex!G$44+Capex!G$53+Capex!G$36+Capex!G$45+Capex!G$54</f>
        <v>0</v>
      </c>
      <c r="J23" s="711">
        <f>Capex!H$35+Capex!H$44+Capex!H$53+Capex!H$36+Capex!H$45+Capex!H$54</f>
        <v>0</v>
      </c>
      <c r="K23" s="711">
        <f>Capex!I$35+Capex!I$44+Capex!I$53+Capex!I$36+Capex!I$45+Capex!I$54</f>
        <v>0</v>
      </c>
      <c r="L23" s="711">
        <f>Capex!J$35+Capex!J$44+Capex!J$53+Capex!J$36+Capex!J$45+Capex!J$54</f>
        <v>0</v>
      </c>
      <c r="M23" s="711">
        <f>Capex!K$35+Capex!K$44+Capex!K$53+Capex!K$36+Capex!K$45+Capex!K$54</f>
        <v>0</v>
      </c>
      <c r="N23" s="711">
        <f>Capex!L$35+Capex!L$44+Capex!L$53+Capex!L$36+Capex!L$45+Capex!L$54</f>
        <v>0</v>
      </c>
      <c r="O23" s="711">
        <f>Capex!M$35+Capex!M$44+Capex!M$53+Capex!M$36+Capex!M$45+Capex!M$54</f>
        <v>0</v>
      </c>
      <c r="P23" s="711">
        <f>Capex!N$35+Capex!N$44+Capex!N$53+Capex!N$36+Capex!N$45+Capex!N$54</f>
        <v>0</v>
      </c>
      <c r="Q23" s="711">
        <f>Capex!O$35+Capex!O$44+Capex!O$53+Capex!O$36+Capex!O$45+Capex!O$54</f>
        <v>0</v>
      </c>
      <c r="R23" s="711">
        <f>Capex!P$35+Capex!P$44+Capex!P$53+Capex!P$36+Capex!P$45+Capex!P$54</f>
        <v>0</v>
      </c>
      <c r="S23" s="711">
        <f>Capex!Q$35+Capex!Q$44+Capex!Q$53+Capex!Q$36+Capex!Q$45+Capex!Q$54</f>
        <v>0</v>
      </c>
      <c r="T23" s="711">
        <f>Capex!R$35+Capex!R$44+Capex!R$53+Capex!R$36+Capex!R$45+Capex!R$54</f>
        <v>0</v>
      </c>
      <c r="U23" s="711">
        <f>Capex!S$35+Capex!S$44+Capex!S$53+Capex!S$36+Capex!S$45+Capex!S$54</f>
        <v>0</v>
      </c>
      <c r="V23" s="711">
        <f>Capex!T$35+Capex!T$44+Capex!T$53+Capex!T$36+Capex!T$45+Capex!T$54</f>
        <v>0</v>
      </c>
      <c r="W23" s="711">
        <f>Capex!U$35+Capex!U$44+Capex!U$53+Capex!U$36+Capex!U$45+Capex!U$54</f>
        <v>0</v>
      </c>
      <c r="X23" s="711">
        <f>Capex!V$35+Capex!V$44+Capex!V$53+Capex!V$36+Capex!V$45+Capex!V$54</f>
        <v>0</v>
      </c>
      <c r="Y23" s="711">
        <f>Capex!W$35+Capex!W$44+Capex!W$53+Capex!W$36+Capex!W$45+Capex!W$54</f>
        <v>0</v>
      </c>
      <c r="Z23" s="711">
        <f>Capex!X$35+Capex!X$44+Capex!X$53+Capex!X$36+Capex!X$45+Capex!X$54</f>
        <v>0</v>
      </c>
      <c r="AA23" s="711">
        <f>Capex!Y$35+Capex!Y$44+Capex!Y$53+Capex!Y$36+Capex!Y$45+Capex!Y$54</f>
        <v>0</v>
      </c>
      <c r="AB23" s="711">
        <f>Capex!Z$35+Capex!Z$44+Capex!Z$53+Capex!Z$36+Capex!Z$45+Capex!Z$54</f>
        <v>0</v>
      </c>
      <c r="AC23" s="711">
        <f>Capex!AA$35+Capex!AA$44+Capex!AA$53+Capex!AA$36+Capex!AA$45+Capex!AA$54</f>
        <v>0</v>
      </c>
      <c r="AD23" s="711">
        <f>Capex!AB$35+Capex!AB$44+Capex!AB$53+Capex!AB$36+Capex!AB$45+Capex!AB$54</f>
        <v>0</v>
      </c>
      <c r="AE23" s="711">
        <f>Capex!AC$35+Capex!AC$44+Capex!AC$53+Capex!AC$36+Capex!AC$45+Capex!AC$54</f>
        <v>0</v>
      </c>
      <c r="AF23" s="711">
        <f>Capex!AD$35+Capex!AD$44+Capex!AD$53+Capex!AD$36+Capex!AD$45+Capex!AD$54</f>
        <v>0</v>
      </c>
      <c r="AG23" s="711">
        <f>Capex!AE$35+Capex!AE$44+Capex!AE$53+Capex!AE$36+Capex!AE$45+Capex!AE$54</f>
        <v>0</v>
      </c>
      <c r="AH23" s="711">
        <f>Capex!AF$35+Capex!AF$44+Capex!AF$53+Capex!AF$36+Capex!AF$45+Capex!AF$54</f>
        <v>0</v>
      </c>
      <c r="AI23" s="711">
        <f>Capex!AG$35+Capex!AG$44+Capex!AG$53+Capex!AG$36+Capex!AG$45+Capex!AG$54</f>
        <v>0</v>
      </c>
      <c r="AJ23" s="711">
        <f>Capex!AH$35+Capex!AH$44+Capex!AH$53+Capex!AH$36+Capex!AH$45+Capex!AH$54</f>
        <v>0</v>
      </c>
      <c r="AK23" s="711">
        <f>Capex!AI$35+Capex!AI$44+Capex!AI$53+Capex!AI$36+Capex!AI$45+Capex!AI$54</f>
        <v>0</v>
      </c>
      <c r="AL23" s="711">
        <f>Capex!AJ$35+Capex!AJ$44+Capex!AJ$53+Capex!AJ$36+Capex!AJ$45+Capex!AJ$54</f>
        <v>0</v>
      </c>
      <c r="AM23" s="711">
        <f>Capex!AK$35+Capex!AK$44+Capex!AK$53+Capex!AK$36+Capex!AK$45+Capex!AK$54</f>
        <v>0</v>
      </c>
      <c r="AN23" s="711">
        <f>Capex!AL$35+Capex!AL$44+Capex!AL$53+Capex!AL$36+Capex!AL$45+Capex!AL$54</f>
        <v>0</v>
      </c>
      <c r="AO23" s="711">
        <f>Capex!AM$35+Capex!AM$44+Capex!AM$53+Capex!AM$36+Capex!AM$45+Capex!AM$54</f>
        <v>0</v>
      </c>
      <c r="AP23" s="711">
        <f>Capex!AN$35+Capex!AN$44+Capex!AN$53+Capex!AN$36+Capex!AN$45+Capex!AN$54</f>
        <v>0</v>
      </c>
      <c r="AQ23" s="713">
        <f t="shared" si="4"/>
        <v>0</v>
      </c>
    </row>
    <row r="24" spans="2:43" ht="15" x14ac:dyDescent="0.2">
      <c r="B24" s="708" t="s">
        <v>311</v>
      </c>
      <c r="C24" s="730"/>
      <c r="D24" s="729" t="s">
        <v>320</v>
      </c>
      <c r="E24" s="584"/>
      <c r="F24" s="711">
        <f>Capex!D59+Capex!D60+Capex!D61+Capex!D63</f>
        <v>0</v>
      </c>
      <c r="G24" s="711">
        <f>Capex!E59+Capex!E60+Capex!E61+Capex!E63</f>
        <v>0</v>
      </c>
      <c r="H24" s="711">
        <f>Capex!F59+Capex!F60+Capex!F61+Capex!F63</f>
        <v>0</v>
      </c>
      <c r="I24" s="711">
        <f>Capex!G59+Capex!G60+Capex!G61+Capex!G63</f>
        <v>0</v>
      </c>
      <c r="J24" s="711">
        <f>Capex!H59+Capex!H60+Capex!H61+Capex!H63</f>
        <v>0</v>
      </c>
      <c r="K24" s="711">
        <f>Capex!I59+Capex!I60+Capex!I61+Capex!I63</f>
        <v>0</v>
      </c>
      <c r="L24" s="711">
        <f>Capex!J59+Capex!J60+Capex!J61+Capex!J63</f>
        <v>0</v>
      </c>
      <c r="M24" s="711">
        <f>Capex!K59+Capex!K60+Capex!K61+Capex!K63</f>
        <v>0</v>
      </c>
      <c r="N24" s="711">
        <f>Capex!L59+Capex!L60+Capex!L61+Capex!L63</f>
        <v>0</v>
      </c>
      <c r="O24" s="711">
        <f>Capex!M59+Capex!M60+Capex!M61+Capex!M63</f>
        <v>0</v>
      </c>
      <c r="P24" s="711">
        <f>Capex!N59+Capex!N60+Capex!N61+Capex!N63</f>
        <v>0</v>
      </c>
      <c r="Q24" s="711">
        <f>Capex!O59+Capex!O60+Capex!O61+Capex!O63</f>
        <v>0</v>
      </c>
      <c r="R24" s="711">
        <f>Capex!P59+Capex!P60+Capex!P61+Capex!P63</f>
        <v>0</v>
      </c>
      <c r="S24" s="711">
        <f>Capex!Q59+Capex!Q60+Capex!Q61+Capex!Q63</f>
        <v>0</v>
      </c>
      <c r="T24" s="711">
        <f>Capex!R59+Capex!R60+Capex!R61+Capex!R63</f>
        <v>0</v>
      </c>
      <c r="U24" s="711">
        <f>Capex!S59+Capex!S60+Capex!S61+Capex!S63</f>
        <v>0</v>
      </c>
      <c r="V24" s="711">
        <f>Capex!T59+Capex!T60+Capex!T61+Capex!T63</f>
        <v>0</v>
      </c>
      <c r="W24" s="711">
        <f>Capex!U59+Capex!U60+Capex!U61+Capex!U63</f>
        <v>0</v>
      </c>
      <c r="X24" s="711">
        <f>Capex!V59+Capex!V60+Capex!V61+Capex!V63</f>
        <v>0</v>
      </c>
      <c r="Y24" s="711">
        <f>Capex!W59+Capex!W60+Capex!W61+Capex!W63</f>
        <v>0</v>
      </c>
      <c r="Z24" s="711">
        <f>Capex!X59+Capex!X60+Capex!X61+Capex!X63</f>
        <v>0</v>
      </c>
      <c r="AA24" s="711">
        <f>Capex!Y59+Capex!Y60+Capex!Y61+Capex!Y63</f>
        <v>0</v>
      </c>
      <c r="AB24" s="711">
        <f>Capex!Z59+Capex!Z60+Capex!Z61+Capex!Z63</f>
        <v>0</v>
      </c>
      <c r="AC24" s="711">
        <f>Capex!AA59+Capex!AA60+Capex!AA61+Capex!AA63</f>
        <v>0</v>
      </c>
      <c r="AD24" s="711">
        <f>Capex!AB59+Capex!AB60+Capex!AB61+Capex!AB63</f>
        <v>0</v>
      </c>
      <c r="AE24" s="711">
        <f>Capex!AC59+Capex!AC60+Capex!AC61+Capex!AC63</f>
        <v>0</v>
      </c>
      <c r="AF24" s="711">
        <f>Capex!AD59+Capex!AD60+Capex!AD61+Capex!AD63</f>
        <v>0</v>
      </c>
      <c r="AG24" s="711">
        <f>Capex!AE59+Capex!AE60+Capex!AE61+Capex!AE63</f>
        <v>0</v>
      </c>
      <c r="AH24" s="711">
        <f>Capex!AF59+Capex!AF60+Capex!AF61+Capex!AF63</f>
        <v>0</v>
      </c>
      <c r="AI24" s="711">
        <f>Capex!AG59+Capex!AG60+Capex!AG61+Capex!AG63</f>
        <v>0</v>
      </c>
      <c r="AJ24" s="711">
        <f>Capex!AH59+Capex!AH60+Capex!AH61+Capex!AH63</f>
        <v>0</v>
      </c>
      <c r="AK24" s="711">
        <f>Capex!AI59+Capex!AI60+Capex!AI61+Capex!AI63</f>
        <v>0</v>
      </c>
      <c r="AL24" s="711">
        <f>Capex!AJ59+Capex!AJ60+Capex!AJ61+Capex!AJ63</f>
        <v>0</v>
      </c>
      <c r="AM24" s="711">
        <f>Capex!AK59+Capex!AK60+Capex!AK61+Capex!AK63</f>
        <v>0</v>
      </c>
      <c r="AN24" s="711">
        <f>Capex!AL59+Capex!AL60+Capex!AL61+Capex!AL63</f>
        <v>0</v>
      </c>
      <c r="AO24" s="711">
        <f>Capex!AM59+Capex!AM60+Capex!AM61+Capex!AM63</f>
        <v>0</v>
      </c>
      <c r="AP24" s="711">
        <f>Capex!AN59+Capex!AN60+Capex!AN61+Capex!AN63</f>
        <v>0</v>
      </c>
      <c r="AQ24" s="713">
        <f t="shared" si="4"/>
        <v>0</v>
      </c>
    </row>
    <row r="25" spans="2:43" ht="15" x14ac:dyDescent="0.2">
      <c r="B25" s="716" t="s">
        <v>322</v>
      </c>
      <c r="C25" s="731"/>
      <c r="D25" s="732"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713">
        <f t="shared" si="4"/>
        <v>0</v>
      </c>
    </row>
    <row r="26" spans="2:43" ht="15" x14ac:dyDescent="0.2">
      <c r="B26" s="716" t="s">
        <v>323</v>
      </c>
      <c r="C26" s="731"/>
      <c r="D26" s="732"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713">
        <f t="shared" si="4"/>
        <v>0</v>
      </c>
    </row>
    <row r="27" spans="2:43" ht="15" x14ac:dyDescent="0.2">
      <c r="B27" s="708" t="s">
        <v>312</v>
      </c>
      <c r="C27" s="730"/>
      <c r="D27" s="729" t="s">
        <v>320</v>
      </c>
      <c r="E27" s="715">
        <f t="shared" ref="E27:AP27" si="5">(E21/1000)-E22-E23-E24+E25-E26</f>
        <v>0</v>
      </c>
      <c r="F27" s="715">
        <f t="shared" si="5"/>
        <v>0</v>
      </c>
      <c r="G27" s="715">
        <f t="shared" si="5"/>
        <v>0</v>
      </c>
      <c r="H27" s="715">
        <f t="shared" si="5"/>
        <v>0</v>
      </c>
      <c r="I27" s="715">
        <f t="shared" si="5"/>
        <v>0</v>
      </c>
      <c r="J27" s="715">
        <f t="shared" si="5"/>
        <v>0</v>
      </c>
      <c r="K27" s="715">
        <f t="shared" si="5"/>
        <v>0</v>
      </c>
      <c r="L27" s="715">
        <f t="shared" si="5"/>
        <v>0</v>
      </c>
      <c r="M27" s="715">
        <f t="shared" si="5"/>
        <v>0</v>
      </c>
      <c r="N27" s="715">
        <f t="shared" si="5"/>
        <v>0</v>
      </c>
      <c r="O27" s="715">
        <f t="shared" si="5"/>
        <v>0</v>
      </c>
      <c r="P27" s="715">
        <f t="shared" si="5"/>
        <v>0</v>
      </c>
      <c r="Q27" s="715">
        <f t="shared" si="5"/>
        <v>0</v>
      </c>
      <c r="R27" s="715">
        <f t="shared" si="5"/>
        <v>0</v>
      </c>
      <c r="S27" s="715">
        <f t="shared" si="5"/>
        <v>0</v>
      </c>
      <c r="T27" s="715">
        <f t="shared" si="5"/>
        <v>0</v>
      </c>
      <c r="U27" s="715">
        <f t="shared" si="5"/>
        <v>0</v>
      </c>
      <c r="V27" s="715">
        <f t="shared" si="5"/>
        <v>0</v>
      </c>
      <c r="W27" s="715">
        <f t="shared" si="5"/>
        <v>0</v>
      </c>
      <c r="X27" s="715">
        <f t="shared" si="5"/>
        <v>0</v>
      </c>
      <c r="Y27" s="715">
        <f t="shared" si="5"/>
        <v>0</v>
      </c>
      <c r="Z27" s="715">
        <f t="shared" si="5"/>
        <v>0</v>
      </c>
      <c r="AA27" s="715">
        <f t="shared" si="5"/>
        <v>0</v>
      </c>
      <c r="AB27" s="715">
        <f t="shared" si="5"/>
        <v>0</v>
      </c>
      <c r="AC27" s="715">
        <f t="shared" si="5"/>
        <v>0</v>
      </c>
      <c r="AD27" s="715">
        <f t="shared" si="5"/>
        <v>0</v>
      </c>
      <c r="AE27" s="715">
        <f t="shared" si="5"/>
        <v>0</v>
      </c>
      <c r="AF27" s="715">
        <f t="shared" si="5"/>
        <v>0</v>
      </c>
      <c r="AG27" s="715">
        <f t="shared" si="5"/>
        <v>0</v>
      </c>
      <c r="AH27" s="715">
        <f t="shared" si="5"/>
        <v>0</v>
      </c>
      <c r="AI27" s="715">
        <f t="shared" si="5"/>
        <v>0</v>
      </c>
      <c r="AJ27" s="715">
        <f t="shared" si="5"/>
        <v>0</v>
      </c>
      <c r="AK27" s="715">
        <f t="shared" si="5"/>
        <v>0</v>
      </c>
      <c r="AL27" s="715">
        <f t="shared" si="5"/>
        <v>0</v>
      </c>
      <c r="AM27" s="715">
        <f t="shared" si="5"/>
        <v>0</v>
      </c>
      <c r="AN27" s="715">
        <f t="shared" si="5"/>
        <v>0</v>
      </c>
      <c r="AO27" s="715">
        <f t="shared" si="5"/>
        <v>0</v>
      </c>
      <c r="AP27" s="715">
        <f t="shared" si="5"/>
        <v>0</v>
      </c>
      <c r="AQ27" s="713">
        <f t="shared" si="4"/>
        <v>0</v>
      </c>
    </row>
    <row r="28" spans="2:43" ht="28.5" customHeight="1" thickBot="1" x14ac:dyDescent="0.25">
      <c r="B28" s="719" t="s">
        <v>313</v>
      </c>
      <c r="C28" s="733"/>
      <c r="D28" s="734" t="s">
        <v>320</v>
      </c>
      <c r="E28" s="722">
        <f>E27/(1+10%)^0</f>
        <v>0</v>
      </c>
      <c r="F28" s="722">
        <f>F27/(1+10%)^0</f>
        <v>0</v>
      </c>
      <c r="G28" s="722">
        <f>G27/(1+10%)^1</f>
        <v>0</v>
      </c>
      <c r="H28" s="722">
        <f>H27/(1+10%)^2</f>
        <v>0</v>
      </c>
      <c r="I28" s="722">
        <f>I27/(1+10%)^3</f>
        <v>0</v>
      </c>
      <c r="J28" s="722">
        <f>J27/(1+10%)^4</f>
        <v>0</v>
      </c>
      <c r="K28" s="722">
        <f>K27/(1+10%)^5</f>
        <v>0</v>
      </c>
      <c r="L28" s="722">
        <f>L27/(1+10%)^6</f>
        <v>0</v>
      </c>
      <c r="M28" s="722">
        <f>M27/(1+10%)^7</f>
        <v>0</v>
      </c>
      <c r="N28" s="722">
        <f>N27/(1+10%)^8</f>
        <v>0</v>
      </c>
      <c r="O28" s="722">
        <f>O27/(1+10%)^9</f>
        <v>0</v>
      </c>
      <c r="P28" s="722">
        <f>P27/(1+10%)^10</f>
        <v>0</v>
      </c>
      <c r="Q28" s="722">
        <f>Q27/(1+10%)^11</f>
        <v>0</v>
      </c>
      <c r="R28" s="722">
        <f>R27/(1+10%)^12</f>
        <v>0</v>
      </c>
      <c r="S28" s="722">
        <f>S27/(1+10%)^13</f>
        <v>0</v>
      </c>
      <c r="T28" s="722">
        <f>T27/(1+10%)^14</f>
        <v>0</v>
      </c>
      <c r="U28" s="722">
        <f>U27/(1+10%)^15</f>
        <v>0</v>
      </c>
      <c r="V28" s="722">
        <f>V27/(1+10%)^16</f>
        <v>0</v>
      </c>
      <c r="W28" s="722">
        <f>W27/(1+10%)^17</f>
        <v>0</v>
      </c>
      <c r="X28" s="722">
        <f>X27/(1+10%)^18</f>
        <v>0</v>
      </c>
      <c r="Y28" s="722">
        <f>Y27/(1+10%)^19</f>
        <v>0</v>
      </c>
      <c r="Z28" s="722">
        <f>Z27/(1+10%)^20</f>
        <v>0</v>
      </c>
      <c r="AA28" s="722">
        <f>AA27/(1+10%)^21</f>
        <v>0</v>
      </c>
      <c r="AB28" s="722">
        <f>AB27/(1+10%)^22</f>
        <v>0</v>
      </c>
      <c r="AC28" s="722">
        <f>AC27/(1+10%)^23</f>
        <v>0</v>
      </c>
      <c r="AD28" s="722">
        <f>AD27/(1+10%)^24</f>
        <v>0</v>
      </c>
      <c r="AE28" s="722">
        <f>AE27/(1+10%)^25</f>
        <v>0</v>
      </c>
      <c r="AF28" s="722">
        <f>AF27/(1+10%)^26</f>
        <v>0</v>
      </c>
      <c r="AG28" s="722">
        <f>AG27/(1+10%)^27</f>
        <v>0</v>
      </c>
      <c r="AH28" s="722">
        <f>AH27/(1+10%)^28</f>
        <v>0</v>
      </c>
      <c r="AI28" s="722">
        <f>AI27/(1+10%)^29</f>
        <v>0</v>
      </c>
      <c r="AJ28" s="722">
        <f>AJ27/(1+10%)^30</f>
        <v>0</v>
      </c>
      <c r="AK28" s="722">
        <f>AK27/(1+10%)^31</f>
        <v>0</v>
      </c>
      <c r="AL28" s="722">
        <f>AL27/(1+10%)^32</f>
        <v>0</v>
      </c>
      <c r="AM28" s="722">
        <f>AM27/(1+10%)^33</f>
        <v>0</v>
      </c>
      <c r="AN28" s="722">
        <f>AN27/(1+10%)^34</f>
        <v>0</v>
      </c>
      <c r="AO28" s="722">
        <f>AO27/(1+10%)^35</f>
        <v>0</v>
      </c>
      <c r="AP28" s="722">
        <f>AP27/(1+10%)^36</f>
        <v>0</v>
      </c>
      <c r="AQ28" s="723">
        <f t="shared" si="4"/>
        <v>0</v>
      </c>
    </row>
    <row r="52" spans="52:52" x14ac:dyDescent="0.2">
      <c r="AZ52" s="724"/>
    </row>
    <row r="100" spans="52:52" x14ac:dyDescent="0.2">
      <c r="AZ100" s="724" t="s">
        <v>357</v>
      </c>
    </row>
  </sheetData>
  <sheetProtection algorithmName="SHA-512" hashValue="xvNxy5lZZy1FNE6lcHCtWJlMUp3Mi21o0uG4ugPT2T2i4Q81l4/lgmikISriOVA5VIi931UVTX3sUPR8W4lbZQ==" saltValue="9+YxEAfYjs+AYe9mWsESHQ==" spinCount="100000" sheet="1" objects="1" scenarios="1"/>
  <protectedRanges>
    <protectedRange sqref="F25:AP26" name="Rango7"/>
    <protectedRange sqref="E23:E26" name="Rango6"/>
    <protectedRange sqref="E22:AP22" name="Rango5"/>
    <protectedRange sqref="E18:E20" name="Rango4"/>
    <protectedRange sqref="E14:AP17" name="Rango3"/>
    <protectedRange sqref="H2:H4 C7" name="Rango2"/>
    <protectedRange sqref="E10:E13"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DE28-DE32-4679-8203-15FB5F0F4F23}">
  <sheetPr>
    <tabColor theme="8" tint="-0.249977111117893"/>
  </sheetPr>
  <dimension ref="B1:AZ100"/>
  <sheetViews>
    <sheetView showGridLines="0" zoomScaleNormal="100" workbookViewId="0"/>
  </sheetViews>
  <sheetFormatPr baseColWidth="10" defaultRowHeight="12.75" x14ac:dyDescent="0.2"/>
  <cols>
    <col min="1" max="1" width="3.28515625" style="677" customWidth="1"/>
    <col min="2" max="2" width="22.28515625" style="677" customWidth="1"/>
    <col min="3" max="3" width="17.7109375" style="677" customWidth="1"/>
    <col min="4" max="8" width="20.140625" style="677" customWidth="1"/>
    <col min="9" max="13" width="18.5703125" style="677" customWidth="1"/>
    <col min="14" max="14" width="24.28515625" style="677" customWidth="1"/>
    <col min="15" max="21" width="21" style="677" customWidth="1"/>
    <col min="22" max="42" width="11.42578125" style="677"/>
    <col min="43" max="43" width="15.7109375" style="677" customWidth="1"/>
    <col min="44" max="16384" width="11.42578125" style="677"/>
  </cols>
  <sheetData>
    <row r="1" spans="2:43" ht="13.5" thickBot="1" x14ac:dyDescent="0.25"/>
    <row r="2" spans="2:43" ht="15.75" x14ac:dyDescent="0.2">
      <c r="B2" s="678" t="s">
        <v>0</v>
      </c>
      <c r="C2" s="679">
        <f>'Pronósticos 1P mensual x 2 años'!C3</f>
        <v>0</v>
      </c>
      <c r="D2" s="680"/>
      <c r="F2" s="681" t="s">
        <v>297</v>
      </c>
      <c r="G2" s="682"/>
      <c r="H2" s="683">
        <v>0</v>
      </c>
    </row>
    <row r="3" spans="2:43" ht="15.75" x14ac:dyDescent="0.2">
      <c r="B3" s="684" t="s">
        <v>7</v>
      </c>
      <c r="C3" s="685">
        <f>'Pronósticos 1P mensual x 2 años'!C4</f>
        <v>0</v>
      </c>
      <c r="D3" s="680"/>
      <c r="F3" s="686" t="s">
        <v>298</v>
      </c>
      <c r="G3" s="687"/>
      <c r="H3" s="688">
        <v>0</v>
      </c>
    </row>
    <row r="4" spans="2:43" ht="16.5" thickBot="1" x14ac:dyDescent="0.25">
      <c r="B4" s="684" t="s">
        <v>8</v>
      </c>
      <c r="C4" s="685">
        <f>'Pronósticos 1P mensual x 2 años'!C5</f>
        <v>0</v>
      </c>
      <c r="D4" s="680"/>
      <c r="F4" s="689" t="s">
        <v>299</v>
      </c>
      <c r="G4" s="690"/>
      <c r="H4" s="691">
        <v>0</v>
      </c>
    </row>
    <row r="5" spans="2:43" ht="15.75" x14ac:dyDescent="0.2">
      <c r="B5" s="684" t="s">
        <v>103</v>
      </c>
      <c r="C5" s="692">
        <f>'Pronósticos 1P mensual x 2 años'!C6</f>
        <v>46022</v>
      </c>
      <c r="D5" s="680"/>
    </row>
    <row r="6" spans="2:43" ht="15.75" x14ac:dyDescent="0.2">
      <c r="B6" s="684" t="s">
        <v>300</v>
      </c>
      <c r="C6" s="693" t="s">
        <v>325</v>
      </c>
      <c r="D6" s="680"/>
    </row>
    <row r="7" spans="2:43" ht="16.5" thickBot="1" x14ac:dyDescent="0.25">
      <c r="B7" s="694" t="s">
        <v>301</v>
      </c>
      <c r="C7" s="695"/>
      <c r="D7" s="680"/>
    </row>
    <row r="8" spans="2:43" ht="13.5" thickBot="1" x14ac:dyDescent="0.25"/>
    <row r="9" spans="2:43" ht="15.75" thickBot="1" x14ac:dyDescent="0.25">
      <c r="B9" s="696" t="s">
        <v>302</v>
      </c>
      <c r="C9" s="697"/>
      <c r="D9" s="698"/>
      <c r="E9" s="699" t="str">
        <f>YEAR(C5)&amp;" (REAL)"</f>
        <v>2025 (REAL)</v>
      </c>
      <c r="F9" s="700">
        <f>'Probadas '!D10</f>
        <v>2026</v>
      </c>
      <c r="G9" s="700">
        <f t="shared" ref="G9:AP9" si="0">F9+1</f>
        <v>2027</v>
      </c>
      <c r="H9" s="700">
        <f t="shared" si="0"/>
        <v>2028</v>
      </c>
      <c r="I9" s="700">
        <f t="shared" si="0"/>
        <v>2029</v>
      </c>
      <c r="J9" s="700">
        <f t="shared" si="0"/>
        <v>2030</v>
      </c>
      <c r="K9" s="700">
        <f t="shared" si="0"/>
        <v>2031</v>
      </c>
      <c r="L9" s="700">
        <f t="shared" si="0"/>
        <v>2032</v>
      </c>
      <c r="M9" s="700">
        <f t="shared" si="0"/>
        <v>2033</v>
      </c>
      <c r="N9" s="700">
        <f t="shared" si="0"/>
        <v>2034</v>
      </c>
      <c r="O9" s="700">
        <f t="shared" si="0"/>
        <v>2035</v>
      </c>
      <c r="P9" s="700">
        <f t="shared" si="0"/>
        <v>2036</v>
      </c>
      <c r="Q9" s="700">
        <f t="shared" si="0"/>
        <v>2037</v>
      </c>
      <c r="R9" s="700">
        <f t="shared" si="0"/>
        <v>2038</v>
      </c>
      <c r="S9" s="700">
        <f t="shared" si="0"/>
        <v>2039</v>
      </c>
      <c r="T9" s="700">
        <f t="shared" si="0"/>
        <v>2040</v>
      </c>
      <c r="U9" s="700">
        <f t="shared" si="0"/>
        <v>2041</v>
      </c>
      <c r="V9" s="700">
        <f t="shared" si="0"/>
        <v>2042</v>
      </c>
      <c r="W9" s="700">
        <f t="shared" si="0"/>
        <v>2043</v>
      </c>
      <c r="X9" s="700">
        <f t="shared" si="0"/>
        <v>2044</v>
      </c>
      <c r="Y9" s="700">
        <f t="shared" si="0"/>
        <v>2045</v>
      </c>
      <c r="Z9" s="700">
        <f t="shared" si="0"/>
        <v>2046</v>
      </c>
      <c r="AA9" s="700">
        <f t="shared" si="0"/>
        <v>2047</v>
      </c>
      <c r="AB9" s="700">
        <f t="shared" si="0"/>
        <v>2048</v>
      </c>
      <c r="AC9" s="700">
        <f t="shared" si="0"/>
        <v>2049</v>
      </c>
      <c r="AD9" s="700">
        <f t="shared" si="0"/>
        <v>2050</v>
      </c>
      <c r="AE9" s="700">
        <f t="shared" si="0"/>
        <v>2051</v>
      </c>
      <c r="AF9" s="700">
        <f t="shared" si="0"/>
        <v>2052</v>
      </c>
      <c r="AG9" s="700">
        <f t="shared" si="0"/>
        <v>2053</v>
      </c>
      <c r="AH9" s="700">
        <f t="shared" si="0"/>
        <v>2054</v>
      </c>
      <c r="AI9" s="700">
        <f t="shared" si="0"/>
        <v>2055</v>
      </c>
      <c r="AJ9" s="700">
        <f t="shared" si="0"/>
        <v>2056</v>
      </c>
      <c r="AK9" s="700">
        <f t="shared" si="0"/>
        <v>2057</v>
      </c>
      <c r="AL9" s="700">
        <f t="shared" si="0"/>
        <v>2058</v>
      </c>
      <c r="AM9" s="700">
        <f t="shared" si="0"/>
        <v>2059</v>
      </c>
      <c r="AN9" s="700">
        <f t="shared" si="0"/>
        <v>2060</v>
      </c>
      <c r="AO9" s="700">
        <f t="shared" si="0"/>
        <v>2061</v>
      </c>
      <c r="AP9" s="700">
        <f t="shared" si="0"/>
        <v>2062</v>
      </c>
      <c r="AQ9" s="701" t="s">
        <v>6</v>
      </c>
    </row>
    <row r="10" spans="2:43" ht="15" x14ac:dyDescent="0.2">
      <c r="B10" s="702" t="s">
        <v>303</v>
      </c>
      <c r="C10" s="703"/>
      <c r="D10" s="704" t="s">
        <v>315</v>
      </c>
      <c r="E10" s="562"/>
      <c r="F10" s="705">
        <f>Capex!D26</f>
        <v>0</v>
      </c>
      <c r="G10" s="705">
        <f>Capex!E26</f>
        <v>0</v>
      </c>
      <c r="H10" s="705">
        <f>Capex!F26</f>
        <v>0</v>
      </c>
      <c r="I10" s="705">
        <f>Capex!G26</f>
        <v>0</v>
      </c>
      <c r="J10" s="705">
        <f>Capex!H26</f>
        <v>0</v>
      </c>
      <c r="K10" s="705">
        <f>Capex!I26</f>
        <v>0</v>
      </c>
      <c r="L10" s="705">
        <f>Capex!J26</f>
        <v>0</v>
      </c>
      <c r="M10" s="705">
        <f>Capex!K26</f>
        <v>0</v>
      </c>
      <c r="N10" s="705">
        <f>Capex!L26</f>
        <v>0</v>
      </c>
      <c r="O10" s="705">
        <f>Capex!M26</f>
        <v>0</v>
      </c>
      <c r="P10" s="705">
        <f>Capex!N26</f>
        <v>0</v>
      </c>
      <c r="Q10" s="705">
        <f>Capex!O26</f>
        <v>0</v>
      </c>
      <c r="R10" s="705">
        <f>Capex!P26</f>
        <v>0</v>
      </c>
      <c r="S10" s="705">
        <f>Capex!Q26</f>
        <v>0</v>
      </c>
      <c r="T10" s="705">
        <f>Capex!R26</f>
        <v>0</v>
      </c>
      <c r="U10" s="705">
        <f>Capex!S26</f>
        <v>0</v>
      </c>
      <c r="V10" s="705">
        <f>Capex!T26</f>
        <v>0</v>
      </c>
      <c r="W10" s="705">
        <f>Capex!U26</f>
        <v>0</v>
      </c>
      <c r="X10" s="705">
        <f>Capex!V26</f>
        <v>0</v>
      </c>
      <c r="Y10" s="705">
        <f>Capex!W26</f>
        <v>0</v>
      </c>
      <c r="Z10" s="705">
        <f>Capex!X26</f>
        <v>0</v>
      </c>
      <c r="AA10" s="705">
        <f>Capex!Y26</f>
        <v>0</v>
      </c>
      <c r="AB10" s="705">
        <f>Capex!Z26</f>
        <v>0</v>
      </c>
      <c r="AC10" s="705">
        <f>Capex!AA26</f>
        <v>0</v>
      </c>
      <c r="AD10" s="705">
        <f>Capex!AB26</f>
        <v>0</v>
      </c>
      <c r="AE10" s="705">
        <f>Capex!AC26</f>
        <v>0</v>
      </c>
      <c r="AF10" s="705">
        <f>Capex!AD26</f>
        <v>0</v>
      </c>
      <c r="AG10" s="705">
        <f>Capex!AE26</f>
        <v>0</v>
      </c>
      <c r="AH10" s="705">
        <f>Capex!AF26</f>
        <v>0</v>
      </c>
      <c r="AI10" s="705">
        <f>Capex!AG26</f>
        <v>0</v>
      </c>
      <c r="AJ10" s="705">
        <f>Capex!AH26</f>
        <v>0</v>
      </c>
      <c r="AK10" s="705">
        <f>Capex!AI26</f>
        <v>0</v>
      </c>
      <c r="AL10" s="705">
        <f>Capex!AJ26</f>
        <v>0</v>
      </c>
      <c r="AM10" s="705">
        <f>Capex!AK26</f>
        <v>0</v>
      </c>
      <c r="AN10" s="705">
        <f>Capex!AL26</f>
        <v>0</v>
      </c>
      <c r="AO10" s="705">
        <f>Capex!AM26</f>
        <v>0</v>
      </c>
      <c r="AP10" s="706">
        <f>Capex!AN26</f>
        <v>0</v>
      </c>
      <c r="AQ10" s="707">
        <f t="shared" ref="AQ10:AQ17" si="1">SUM(F10:AP10)</f>
        <v>0</v>
      </c>
    </row>
    <row r="11" spans="2:43" ht="15" x14ac:dyDescent="0.2">
      <c r="B11" s="708" t="s">
        <v>304</v>
      </c>
      <c r="C11" s="709" t="s">
        <v>73</v>
      </c>
      <c r="D11" s="710" t="s">
        <v>369</v>
      </c>
      <c r="E11" s="563"/>
      <c r="F11" s="711">
        <f>'Probadas '!D$14+'Probables '!D$11+'Posibles '!D$11</f>
        <v>0</v>
      </c>
      <c r="G11" s="711">
        <f>'Probadas '!E$14+'Probables '!E$11+'Posibles '!E$11</f>
        <v>0</v>
      </c>
      <c r="H11" s="711">
        <f>'Probadas '!F$14+'Probables '!F$11+'Posibles '!F$11</f>
        <v>0</v>
      </c>
      <c r="I11" s="711">
        <f>'Probadas '!G$14+'Probables '!G$11+'Posibles '!G$11</f>
        <v>0</v>
      </c>
      <c r="J11" s="711">
        <f>'Probadas '!H$14+'Probables '!H$11+'Posibles '!H$11</f>
        <v>0</v>
      </c>
      <c r="K11" s="711">
        <f>'Probadas '!I$14+'Probables '!I$11+'Posibles '!I$11</f>
        <v>0</v>
      </c>
      <c r="L11" s="711">
        <f>'Probadas '!J$14+'Probables '!J$11+'Posibles '!J$11</f>
        <v>0</v>
      </c>
      <c r="M11" s="711">
        <f>'Probadas '!K$14+'Probables '!K$11+'Posibles '!K$11</f>
        <v>0</v>
      </c>
      <c r="N11" s="711">
        <f>'Probadas '!L$14+'Probables '!L$11+'Posibles '!L$11</f>
        <v>0</v>
      </c>
      <c r="O11" s="711">
        <f>'Probadas '!M$14+'Probables '!M$11+'Posibles '!M$11</f>
        <v>0</v>
      </c>
      <c r="P11" s="711">
        <f>'Probadas '!N$14+'Probables '!N$11+'Posibles '!N$11</f>
        <v>0</v>
      </c>
      <c r="Q11" s="711">
        <f>'Probadas '!O$14+'Probables '!O$11+'Posibles '!O$11</f>
        <v>0</v>
      </c>
      <c r="R11" s="711">
        <f>'Probadas '!P$14+'Probables '!P$11+'Posibles '!P$11</f>
        <v>0</v>
      </c>
      <c r="S11" s="711">
        <f>'Probadas '!Q$14+'Probables '!Q$11+'Posibles '!Q$11</f>
        <v>0</v>
      </c>
      <c r="T11" s="711">
        <f>'Probadas '!R$14+'Probables '!R$11+'Posibles '!R$11</f>
        <v>0</v>
      </c>
      <c r="U11" s="711">
        <f>'Probadas '!S$14+'Probables '!S$11+'Posibles '!S$11</f>
        <v>0</v>
      </c>
      <c r="V11" s="711">
        <f>'Probadas '!T$14+'Probables '!T$11+'Posibles '!T$11</f>
        <v>0</v>
      </c>
      <c r="W11" s="711">
        <f>'Probadas '!U$14+'Probables '!U$11+'Posibles '!U$11</f>
        <v>0</v>
      </c>
      <c r="X11" s="711">
        <f>'Probadas '!V$14+'Probables '!V$11+'Posibles '!V$11</f>
        <v>0</v>
      </c>
      <c r="Y11" s="711">
        <f>'Probadas '!W$14+'Probables '!W$11+'Posibles '!W$11</f>
        <v>0</v>
      </c>
      <c r="Z11" s="711">
        <f>'Probadas '!X$14+'Probables '!X$11+'Posibles '!X$11</f>
        <v>0</v>
      </c>
      <c r="AA11" s="711">
        <f>'Probadas '!Y$14+'Probables '!Y$11+'Posibles '!Y$11</f>
        <v>0</v>
      </c>
      <c r="AB11" s="711">
        <f>'Probadas '!Z$14+'Probables '!Z$11+'Posibles '!Z$11</f>
        <v>0</v>
      </c>
      <c r="AC11" s="711">
        <f>'Probadas '!AA$14+'Probables '!AA$11+'Posibles '!AA$11</f>
        <v>0</v>
      </c>
      <c r="AD11" s="711">
        <f>'Probadas '!AB$14+'Probables '!AB$11+'Posibles '!AB$11</f>
        <v>0</v>
      </c>
      <c r="AE11" s="711">
        <f>'Probadas '!AC$14+'Probables '!AC$11+'Posibles '!AC$11</f>
        <v>0</v>
      </c>
      <c r="AF11" s="711">
        <f>'Probadas '!AD$14+'Probables '!AD$11+'Posibles '!AD$11</f>
        <v>0</v>
      </c>
      <c r="AG11" s="711">
        <f>'Probadas '!AE$14+'Probables '!AE$11+'Posibles '!AE$11</f>
        <v>0</v>
      </c>
      <c r="AH11" s="711">
        <f>'Probadas '!AF$14+'Probables '!AF$11+'Posibles '!AF$11</f>
        <v>0</v>
      </c>
      <c r="AI11" s="711">
        <f>'Probadas '!AG$14+'Probables '!AG$11+'Posibles '!AG$11</f>
        <v>0</v>
      </c>
      <c r="AJ11" s="711">
        <f>'Probadas '!AH$14+'Probables '!AH$11+'Posibles '!AH$11</f>
        <v>0</v>
      </c>
      <c r="AK11" s="711">
        <f>'Probadas '!AI$14+'Probables '!AI$11+'Posibles '!AI$11</f>
        <v>0</v>
      </c>
      <c r="AL11" s="711">
        <f>'Probadas '!AJ$14+'Probables '!AJ$11+'Posibles '!AJ$11</f>
        <v>0</v>
      </c>
      <c r="AM11" s="711">
        <f>'Probadas '!AK$14+'Probables '!AK$11+'Posibles '!AK$11</f>
        <v>0</v>
      </c>
      <c r="AN11" s="711">
        <f>'Probadas '!AL$14+'Probables '!AL$11+'Posibles '!AL$11</f>
        <v>0</v>
      </c>
      <c r="AO11" s="711">
        <f>'Probadas '!AM$14+'Probables '!AM$11+'Posibles '!AM$11</f>
        <v>0</v>
      </c>
      <c r="AP11" s="712">
        <f>'Probadas '!AN$14+'Probables '!AN$11+'Posibles '!AN$11</f>
        <v>0</v>
      </c>
      <c r="AQ11" s="713">
        <f t="shared" si="1"/>
        <v>0</v>
      </c>
    </row>
    <row r="12" spans="2:43" ht="15" x14ac:dyDescent="0.2">
      <c r="B12" s="708"/>
      <c r="C12" s="709" t="s">
        <v>65</v>
      </c>
      <c r="D12" s="710" t="s">
        <v>316</v>
      </c>
      <c r="E12" s="563"/>
      <c r="F12" s="711">
        <f>'Probadas '!D$46+'Probables '!D$24+'Posibles '!D$24</f>
        <v>0</v>
      </c>
      <c r="G12" s="711">
        <f>'Probadas '!E$46+'Probables '!E$24+'Posibles '!E$24</f>
        <v>0</v>
      </c>
      <c r="H12" s="711">
        <f>'Probadas '!F$46+'Probables '!F$24+'Posibles '!F$24</f>
        <v>0</v>
      </c>
      <c r="I12" s="711">
        <f>'Probadas '!G$46+'Probables '!G$24+'Posibles '!G$24</f>
        <v>0</v>
      </c>
      <c r="J12" s="711">
        <f>'Probadas '!H$46+'Probables '!H$24+'Posibles '!H$24</f>
        <v>0</v>
      </c>
      <c r="K12" s="711">
        <f>'Probadas '!I$46+'Probables '!I$24+'Posibles '!I$24</f>
        <v>0</v>
      </c>
      <c r="L12" s="711">
        <f>'Probadas '!J$46+'Probables '!J$24+'Posibles '!J$24</f>
        <v>0</v>
      </c>
      <c r="M12" s="711">
        <f>'Probadas '!K$46+'Probables '!K$24+'Posibles '!K$24</f>
        <v>0</v>
      </c>
      <c r="N12" s="711">
        <f>'Probadas '!L$46+'Probables '!L$24+'Posibles '!L$24</f>
        <v>0</v>
      </c>
      <c r="O12" s="711">
        <f>'Probadas '!M$46+'Probables '!M$24+'Posibles '!M$24</f>
        <v>0</v>
      </c>
      <c r="P12" s="711">
        <f>'Probadas '!N$46+'Probables '!N$24+'Posibles '!N$24</f>
        <v>0</v>
      </c>
      <c r="Q12" s="711">
        <f>'Probadas '!O$46+'Probables '!O$24+'Posibles '!O$24</f>
        <v>0</v>
      </c>
      <c r="R12" s="711">
        <f>'Probadas '!P$46+'Probables '!P$24+'Posibles '!P$24</f>
        <v>0</v>
      </c>
      <c r="S12" s="711">
        <f>'Probadas '!Q$46+'Probables '!Q$24+'Posibles '!Q$24</f>
        <v>0</v>
      </c>
      <c r="T12" s="711">
        <f>'Probadas '!R$46+'Probables '!R$24+'Posibles '!R$24</f>
        <v>0</v>
      </c>
      <c r="U12" s="711">
        <f>'Probadas '!S$46+'Probables '!S$24+'Posibles '!S$24</f>
        <v>0</v>
      </c>
      <c r="V12" s="711">
        <f>'Probadas '!T$46+'Probables '!T$24+'Posibles '!T$24</f>
        <v>0</v>
      </c>
      <c r="W12" s="711">
        <f>'Probadas '!U$46+'Probables '!U$24+'Posibles '!U$24</f>
        <v>0</v>
      </c>
      <c r="X12" s="711">
        <f>'Probadas '!V$46+'Probables '!V$24+'Posibles '!V$24</f>
        <v>0</v>
      </c>
      <c r="Y12" s="711">
        <f>'Probadas '!W$46+'Probables '!W$24+'Posibles '!W$24</f>
        <v>0</v>
      </c>
      <c r="Z12" s="711">
        <f>'Probadas '!X$46+'Probables '!X$24+'Posibles '!X$24</f>
        <v>0</v>
      </c>
      <c r="AA12" s="711">
        <f>'Probadas '!Y$46+'Probables '!Y$24+'Posibles '!Y$24</f>
        <v>0</v>
      </c>
      <c r="AB12" s="711">
        <f>'Probadas '!Z$46+'Probables '!Z$24+'Posibles '!Z$24</f>
        <v>0</v>
      </c>
      <c r="AC12" s="711">
        <f>'Probadas '!AA$46+'Probables '!AA$24+'Posibles '!AA$24</f>
        <v>0</v>
      </c>
      <c r="AD12" s="711">
        <f>'Probadas '!AB$46+'Probables '!AB$24+'Posibles '!AB$24</f>
        <v>0</v>
      </c>
      <c r="AE12" s="711">
        <f>'Probadas '!AC$46+'Probables '!AC$24+'Posibles '!AC$24</f>
        <v>0</v>
      </c>
      <c r="AF12" s="711">
        <f>'Probadas '!AD$46+'Probables '!AD$24+'Posibles '!AD$24</f>
        <v>0</v>
      </c>
      <c r="AG12" s="711">
        <f>'Probadas '!AE$46+'Probables '!AE$24+'Posibles '!AE$24</f>
        <v>0</v>
      </c>
      <c r="AH12" s="711">
        <f>'Probadas '!AF$46+'Probables '!AF$24+'Posibles '!AF$24</f>
        <v>0</v>
      </c>
      <c r="AI12" s="711">
        <f>'Probadas '!AG$46+'Probables '!AG$24+'Posibles '!AG$24</f>
        <v>0</v>
      </c>
      <c r="AJ12" s="711">
        <f>'Probadas '!AH$46+'Probables '!AH$24+'Posibles '!AH$24</f>
        <v>0</v>
      </c>
      <c r="AK12" s="711">
        <f>'Probadas '!AI$46+'Probables '!AI$24+'Posibles '!AI$24</f>
        <v>0</v>
      </c>
      <c r="AL12" s="711">
        <f>'Probadas '!AJ$46+'Probables '!AJ$24+'Posibles '!AJ$24</f>
        <v>0</v>
      </c>
      <c r="AM12" s="711">
        <f>'Probadas '!AK$46+'Probables '!AK$24+'Posibles '!AK$24</f>
        <v>0</v>
      </c>
      <c r="AN12" s="711">
        <f>'Probadas '!AL$46+'Probables '!AL$24+'Posibles '!AL$24</f>
        <v>0</v>
      </c>
      <c r="AO12" s="711">
        <f>'Probadas '!AM$46+'Probables '!AM$24+'Posibles '!AM$24</f>
        <v>0</v>
      </c>
      <c r="AP12" s="712">
        <f>'Probadas '!AN$46+'Probables '!AN$24+'Posibles '!AN$24</f>
        <v>0</v>
      </c>
      <c r="AQ12" s="713">
        <f t="shared" si="1"/>
        <v>0</v>
      </c>
    </row>
    <row r="13" spans="2:43" ht="30" x14ac:dyDescent="0.2">
      <c r="B13" s="708"/>
      <c r="C13" s="709" t="s">
        <v>337</v>
      </c>
      <c r="D13" s="710" t="s">
        <v>369</v>
      </c>
      <c r="E13" s="563"/>
      <c r="F13" s="711">
        <f>'Probadas '!D$39+'Probables '!D$20+'Posibles '!D$20</f>
        <v>0</v>
      </c>
      <c r="G13" s="711">
        <f>'Probadas '!E$39+'Probables '!E$20+'Posibles '!E$20</f>
        <v>0</v>
      </c>
      <c r="H13" s="711">
        <f>'Probadas '!F$39+'Probables '!F$20+'Posibles '!F$20</f>
        <v>0</v>
      </c>
      <c r="I13" s="711">
        <f>'Probadas '!G$39+'Probables '!G$20+'Posibles '!G$20</f>
        <v>0</v>
      </c>
      <c r="J13" s="711">
        <f>'Probadas '!H$39+'Probables '!H$20+'Posibles '!H$20</f>
        <v>0</v>
      </c>
      <c r="K13" s="711">
        <f>'Probadas '!I$39+'Probables '!I$20+'Posibles '!I$20</f>
        <v>0</v>
      </c>
      <c r="L13" s="711">
        <f>'Probadas '!J$39+'Probables '!J$20+'Posibles '!J$20</f>
        <v>0</v>
      </c>
      <c r="M13" s="711">
        <f>'Probadas '!K$39+'Probables '!K$20+'Posibles '!K$20</f>
        <v>0</v>
      </c>
      <c r="N13" s="711">
        <f>'Probadas '!L$39+'Probables '!L$20+'Posibles '!L$20</f>
        <v>0</v>
      </c>
      <c r="O13" s="711">
        <f>'Probadas '!M$39+'Probables '!M$20+'Posibles '!M$20</f>
        <v>0</v>
      </c>
      <c r="P13" s="711">
        <f>'Probadas '!N$39+'Probables '!N$20+'Posibles '!N$20</f>
        <v>0</v>
      </c>
      <c r="Q13" s="711">
        <f>'Probadas '!O$39+'Probables '!O$20+'Posibles '!O$20</f>
        <v>0</v>
      </c>
      <c r="R13" s="711">
        <f>'Probadas '!P$39+'Probables '!P$20+'Posibles '!P$20</f>
        <v>0</v>
      </c>
      <c r="S13" s="711">
        <f>'Probadas '!Q$39+'Probables '!Q$20+'Posibles '!Q$20</f>
        <v>0</v>
      </c>
      <c r="T13" s="711">
        <f>'Probadas '!R$39+'Probables '!R$20+'Posibles '!R$20</f>
        <v>0</v>
      </c>
      <c r="U13" s="711">
        <f>'Probadas '!S$39+'Probables '!S$20+'Posibles '!S$20</f>
        <v>0</v>
      </c>
      <c r="V13" s="711">
        <f>'Probadas '!T$39+'Probables '!T$20+'Posibles '!T$20</f>
        <v>0</v>
      </c>
      <c r="W13" s="711">
        <f>'Probadas '!U$39+'Probables '!U$20+'Posibles '!U$20</f>
        <v>0</v>
      </c>
      <c r="X13" s="711">
        <f>'Probadas '!V$39+'Probables '!V$20+'Posibles '!V$20</f>
        <v>0</v>
      </c>
      <c r="Y13" s="711">
        <f>'Probadas '!W$39+'Probables '!W$20+'Posibles '!W$20</f>
        <v>0</v>
      </c>
      <c r="Z13" s="711">
        <f>'Probadas '!X$39+'Probables '!X$20+'Posibles '!X$20</f>
        <v>0</v>
      </c>
      <c r="AA13" s="711">
        <f>'Probadas '!Y$39+'Probables '!Y$20+'Posibles '!Y$20</f>
        <v>0</v>
      </c>
      <c r="AB13" s="711">
        <f>'Probadas '!Z$39+'Probables '!Z$20+'Posibles '!Z$20</f>
        <v>0</v>
      </c>
      <c r="AC13" s="711">
        <f>'Probadas '!AA$39+'Probables '!AA$20+'Posibles '!AA$20</f>
        <v>0</v>
      </c>
      <c r="AD13" s="711">
        <f>'Probadas '!AB$39+'Probables '!AB$20+'Posibles '!AB$20</f>
        <v>0</v>
      </c>
      <c r="AE13" s="711">
        <f>'Probadas '!AC$39+'Probables '!AC$20+'Posibles '!AC$20</f>
        <v>0</v>
      </c>
      <c r="AF13" s="711">
        <f>'Probadas '!AD$39+'Probables '!AD$20+'Posibles '!AD$20</f>
        <v>0</v>
      </c>
      <c r="AG13" s="711">
        <f>'Probadas '!AE$39+'Probables '!AE$20+'Posibles '!AE$20</f>
        <v>0</v>
      </c>
      <c r="AH13" s="711">
        <f>'Probadas '!AF$39+'Probables '!AF$20+'Posibles '!AF$20</f>
        <v>0</v>
      </c>
      <c r="AI13" s="711">
        <f>'Probadas '!AG$39+'Probables '!AG$20+'Posibles '!AG$20</f>
        <v>0</v>
      </c>
      <c r="AJ13" s="711">
        <f>'Probadas '!AH$39+'Probables '!AH$20+'Posibles '!AH$20</f>
        <v>0</v>
      </c>
      <c r="AK13" s="711">
        <f>'Probadas '!AI$39+'Probables '!AI$20+'Posibles '!AI$20</f>
        <v>0</v>
      </c>
      <c r="AL13" s="711">
        <f>'Probadas '!AJ$39+'Probables '!AJ$20+'Posibles '!AJ$20</f>
        <v>0</v>
      </c>
      <c r="AM13" s="711">
        <f>'Probadas '!AK$39+'Probables '!AK$20+'Posibles '!AK$20</f>
        <v>0</v>
      </c>
      <c r="AN13" s="711">
        <f>'Probadas '!AL$39+'Probables '!AL$20+'Posibles '!AL$20</f>
        <v>0</v>
      </c>
      <c r="AO13" s="711">
        <f>'Probadas '!AM$39+'Probables '!AM$20+'Posibles '!AM$20</f>
        <v>0</v>
      </c>
      <c r="AP13" s="712">
        <f>'Probadas '!AN$39+'Probables '!AN$20+'Posibles '!AN$20</f>
        <v>0</v>
      </c>
      <c r="AQ13" s="713">
        <f t="shared" si="1"/>
        <v>0</v>
      </c>
    </row>
    <row r="14" spans="2:43" ht="15" x14ac:dyDescent="0.2">
      <c r="B14" s="708" t="s">
        <v>305</v>
      </c>
      <c r="C14" s="709" t="s">
        <v>73</v>
      </c>
      <c r="D14" s="710" t="s">
        <v>369</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85"/>
      <c r="AQ14" s="713">
        <f t="shared" si="1"/>
        <v>0</v>
      </c>
    </row>
    <row r="15" spans="2:43" ht="15" x14ac:dyDescent="0.2">
      <c r="B15" s="708"/>
      <c r="C15" s="709" t="s">
        <v>65</v>
      </c>
      <c r="D15" s="710"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85"/>
      <c r="AQ15" s="713">
        <f t="shared" si="1"/>
        <v>0</v>
      </c>
    </row>
    <row r="16" spans="2:43" ht="15" x14ac:dyDescent="0.2">
      <c r="B16" s="708" t="s">
        <v>306</v>
      </c>
      <c r="C16" s="709" t="s">
        <v>73</v>
      </c>
      <c r="D16" s="710" t="s">
        <v>369</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85"/>
      <c r="AQ16" s="713">
        <f t="shared" si="1"/>
        <v>0</v>
      </c>
    </row>
    <row r="17" spans="2:43" ht="15" x14ac:dyDescent="0.2">
      <c r="B17" s="708"/>
      <c r="C17" s="709" t="s">
        <v>65</v>
      </c>
      <c r="D17" s="710"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85"/>
      <c r="AQ17" s="713">
        <f t="shared" si="1"/>
        <v>0</v>
      </c>
    </row>
    <row r="18" spans="2:43" ht="15" x14ac:dyDescent="0.2">
      <c r="B18" s="708" t="s">
        <v>307</v>
      </c>
      <c r="C18" s="709" t="s">
        <v>73</v>
      </c>
      <c r="D18" s="710" t="s">
        <v>317</v>
      </c>
      <c r="E18" s="563"/>
      <c r="F18" s="711">
        <f>Capex!D16</f>
        <v>0</v>
      </c>
      <c r="G18" s="711">
        <f>Capex!E16</f>
        <v>0</v>
      </c>
      <c r="H18" s="711">
        <f>Capex!F16</f>
        <v>0</v>
      </c>
      <c r="I18" s="711">
        <f>Capex!G16</f>
        <v>0</v>
      </c>
      <c r="J18" s="711">
        <f>Capex!H16</f>
        <v>0</v>
      </c>
      <c r="K18" s="711">
        <f>Capex!I16</f>
        <v>0</v>
      </c>
      <c r="L18" s="711">
        <f>Capex!J16</f>
        <v>0</v>
      </c>
      <c r="M18" s="711">
        <f>Capex!K16</f>
        <v>0</v>
      </c>
      <c r="N18" s="711">
        <f>Capex!L16</f>
        <v>0</v>
      </c>
      <c r="O18" s="711">
        <f>Capex!M16</f>
        <v>0</v>
      </c>
      <c r="P18" s="711">
        <f>Capex!N16</f>
        <v>0</v>
      </c>
      <c r="Q18" s="711">
        <f>Capex!O16</f>
        <v>0</v>
      </c>
      <c r="R18" s="711">
        <f>Capex!P16</f>
        <v>0</v>
      </c>
      <c r="S18" s="711">
        <f>Capex!Q16</f>
        <v>0</v>
      </c>
      <c r="T18" s="711">
        <f>Capex!R16</f>
        <v>0</v>
      </c>
      <c r="U18" s="711">
        <f>Capex!S16</f>
        <v>0</v>
      </c>
      <c r="V18" s="711">
        <f>Capex!T16</f>
        <v>0</v>
      </c>
      <c r="W18" s="711">
        <f>Capex!U16</f>
        <v>0</v>
      </c>
      <c r="X18" s="711">
        <f>Capex!V16</f>
        <v>0</v>
      </c>
      <c r="Y18" s="711">
        <f>Capex!W16</f>
        <v>0</v>
      </c>
      <c r="Z18" s="711">
        <f>Capex!X16</f>
        <v>0</v>
      </c>
      <c r="AA18" s="711">
        <f>Capex!Y16</f>
        <v>0</v>
      </c>
      <c r="AB18" s="711">
        <f>Capex!Z16</f>
        <v>0</v>
      </c>
      <c r="AC18" s="711">
        <f>Capex!AA16</f>
        <v>0</v>
      </c>
      <c r="AD18" s="711">
        <f>Capex!AB16</f>
        <v>0</v>
      </c>
      <c r="AE18" s="711">
        <f>Capex!AC16</f>
        <v>0</v>
      </c>
      <c r="AF18" s="711">
        <f>Capex!AD16</f>
        <v>0</v>
      </c>
      <c r="AG18" s="711">
        <f>Capex!AE16</f>
        <v>0</v>
      </c>
      <c r="AH18" s="711">
        <f>Capex!AF16</f>
        <v>0</v>
      </c>
      <c r="AI18" s="711">
        <f>Capex!AG16</f>
        <v>0</v>
      </c>
      <c r="AJ18" s="711">
        <f>Capex!AH16</f>
        <v>0</v>
      </c>
      <c r="AK18" s="711">
        <f>Capex!AI16</f>
        <v>0</v>
      </c>
      <c r="AL18" s="711">
        <f>Capex!AJ16</f>
        <v>0</v>
      </c>
      <c r="AM18" s="711">
        <f>Capex!AK16</f>
        <v>0</v>
      </c>
      <c r="AN18" s="711">
        <f>Capex!AL16</f>
        <v>0</v>
      </c>
      <c r="AO18" s="711">
        <f>Capex!AM16</f>
        <v>0</v>
      </c>
      <c r="AP18" s="712">
        <f>Capex!AN16</f>
        <v>0</v>
      </c>
      <c r="AQ18" s="713">
        <f t="shared" ref="AQ18:AQ21" si="2">SUM(F18:AP18)</f>
        <v>0</v>
      </c>
    </row>
    <row r="19" spans="2:43" ht="15" x14ac:dyDescent="0.2">
      <c r="B19" s="708"/>
      <c r="C19" s="709" t="s">
        <v>65</v>
      </c>
      <c r="D19" s="710" t="s">
        <v>318</v>
      </c>
      <c r="E19" s="563"/>
      <c r="F19" s="711">
        <f>Capex!D18</f>
        <v>0</v>
      </c>
      <c r="G19" s="711">
        <f>Capex!E18</f>
        <v>0</v>
      </c>
      <c r="H19" s="711">
        <f>Capex!F18</f>
        <v>0</v>
      </c>
      <c r="I19" s="711">
        <f>Capex!G18</f>
        <v>0</v>
      </c>
      <c r="J19" s="711">
        <f>Capex!H18</f>
        <v>0</v>
      </c>
      <c r="K19" s="711">
        <f>Capex!I18</f>
        <v>0</v>
      </c>
      <c r="L19" s="711">
        <f>Capex!J18</f>
        <v>0</v>
      </c>
      <c r="M19" s="711">
        <f>Capex!K18</f>
        <v>0</v>
      </c>
      <c r="N19" s="711">
        <f>Capex!L18</f>
        <v>0</v>
      </c>
      <c r="O19" s="711">
        <f>Capex!M18</f>
        <v>0</v>
      </c>
      <c r="P19" s="711">
        <f>Capex!N18</f>
        <v>0</v>
      </c>
      <c r="Q19" s="711">
        <f>Capex!O18</f>
        <v>0</v>
      </c>
      <c r="R19" s="711">
        <f>Capex!P18</f>
        <v>0</v>
      </c>
      <c r="S19" s="711">
        <f>Capex!Q18</f>
        <v>0</v>
      </c>
      <c r="T19" s="711">
        <f>Capex!R18</f>
        <v>0</v>
      </c>
      <c r="U19" s="711">
        <f>Capex!S18</f>
        <v>0</v>
      </c>
      <c r="V19" s="711">
        <f>Capex!T18</f>
        <v>0</v>
      </c>
      <c r="W19" s="711">
        <f>Capex!U18</f>
        <v>0</v>
      </c>
      <c r="X19" s="711">
        <f>Capex!V18</f>
        <v>0</v>
      </c>
      <c r="Y19" s="711">
        <f>Capex!W18</f>
        <v>0</v>
      </c>
      <c r="Z19" s="711">
        <f>Capex!X18</f>
        <v>0</v>
      </c>
      <c r="AA19" s="711">
        <f>Capex!Y18</f>
        <v>0</v>
      </c>
      <c r="AB19" s="711">
        <f>Capex!Z18</f>
        <v>0</v>
      </c>
      <c r="AC19" s="711">
        <f>Capex!AA18</f>
        <v>0</v>
      </c>
      <c r="AD19" s="711">
        <f>Capex!AB18</f>
        <v>0</v>
      </c>
      <c r="AE19" s="711">
        <f>Capex!AC18</f>
        <v>0</v>
      </c>
      <c r="AF19" s="711">
        <f>Capex!AD18</f>
        <v>0</v>
      </c>
      <c r="AG19" s="711">
        <f>Capex!AE18</f>
        <v>0</v>
      </c>
      <c r="AH19" s="711">
        <f>Capex!AF18</f>
        <v>0</v>
      </c>
      <c r="AI19" s="711">
        <f>Capex!AG18</f>
        <v>0</v>
      </c>
      <c r="AJ19" s="711">
        <f>Capex!AH18</f>
        <v>0</v>
      </c>
      <c r="AK19" s="711">
        <f>Capex!AI18</f>
        <v>0</v>
      </c>
      <c r="AL19" s="711">
        <f>Capex!AJ18</f>
        <v>0</v>
      </c>
      <c r="AM19" s="711">
        <f>Capex!AK18</f>
        <v>0</v>
      </c>
      <c r="AN19" s="711">
        <f>Capex!AL18</f>
        <v>0</v>
      </c>
      <c r="AO19" s="711">
        <f>Capex!AM18</f>
        <v>0</v>
      </c>
      <c r="AP19" s="712">
        <f>Capex!AN18</f>
        <v>0</v>
      </c>
      <c r="AQ19" s="713">
        <f t="shared" si="2"/>
        <v>0</v>
      </c>
    </row>
    <row r="20" spans="2:43" ht="30" x14ac:dyDescent="0.2">
      <c r="B20" s="708"/>
      <c r="C20" s="709" t="s">
        <v>337</v>
      </c>
      <c r="D20" s="710" t="s">
        <v>317</v>
      </c>
      <c r="E20" s="563"/>
      <c r="F20" s="711">
        <f>Capex!D17</f>
        <v>0</v>
      </c>
      <c r="G20" s="711">
        <f>Capex!E17</f>
        <v>0</v>
      </c>
      <c r="H20" s="711">
        <f>Capex!F17</f>
        <v>0</v>
      </c>
      <c r="I20" s="711">
        <f>Capex!G17</f>
        <v>0</v>
      </c>
      <c r="J20" s="711">
        <f>Capex!H17</f>
        <v>0</v>
      </c>
      <c r="K20" s="711">
        <f>Capex!I17</f>
        <v>0</v>
      </c>
      <c r="L20" s="711">
        <f>Capex!J17</f>
        <v>0</v>
      </c>
      <c r="M20" s="711">
        <f>Capex!K17</f>
        <v>0</v>
      </c>
      <c r="N20" s="711">
        <f>Capex!L17</f>
        <v>0</v>
      </c>
      <c r="O20" s="711">
        <f>Capex!M17</f>
        <v>0</v>
      </c>
      <c r="P20" s="711">
        <f>Capex!N17</f>
        <v>0</v>
      </c>
      <c r="Q20" s="711">
        <f>Capex!O17</f>
        <v>0</v>
      </c>
      <c r="R20" s="711">
        <f>Capex!P17</f>
        <v>0</v>
      </c>
      <c r="S20" s="711">
        <f>Capex!Q17</f>
        <v>0</v>
      </c>
      <c r="T20" s="711">
        <f>Capex!R17</f>
        <v>0</v>
      </c>
      <c r="U20" s="711">
        <f>Capex!S17</f>
        <v>0</v>
      </c>
      <c r="V20" s="711">
        <f>Capex!T17</f>
        <v>0</v>
      </c>
      <c r="W20" s="711">
        <f>Capex!U17</f>
        <v>0</v>
      </c>
      <c r="X20" s="711">
        <f>Capex!V17</f>
        <v>0</v>
      </c>
      <c r="Y20" s="711">
        <f>Capex!W17</f>
        <v>0</v>
      </c>
      <c r="Z20" s="711">
        <f>Capex!X17</f>
        <v>0</v>
      </c>
      <c r="AA20" s="711">
        <f>Capex!Y17</f>
        <v>0</v>
      </c>
      <c r="AB20" s="711">
        <f>Capex!Z17</f>
        <v>0</v>
      </c>
      <c r="AC20" s="711">
        <f>Capex!AA17</f>
        <v>0</v>
      </c>
      <c r="AD20" s="711">
        <f>Capex!AB17</f>
        <v>0</v>
      </c>
      <c r="AE20" s="711">
        <f>Capex!AC17</f>
        <v>0</v>
      </c>
      <c r="AF20" s="711">
        <f>Capex!AD17</f>
        <v>0</v>
      </c>
      <c r="AG20" s="711">
        <f>Capex!AE17</f>
        <v>0</v>
      </c>
      <c r="AH20" s="711">
        <f>Capex!AF17</f>
        <v>0</v>
      </c>
      <c r="AI20" s="711">
        <f>Capex!AG17</f>
        <v>0</v>
      </c>
      <c r="AJ20" s="711">
        <f>Capex!AH17</f>
        <v>0</v>
      </c>
      <c r="AK20" s="711">
        <f>Capex!AI17</f>
        <v>0</v>
      </c>
      <c r="AL20" s="711">
        <f>Capex!AJ17</f>
        <v>0</v>
      </c>
      <c r="AM20" s="711">
        <f>Capex!AK17</f>
        <v>0</v>
      </c>
      <c r="AN20" s="711">
        <f>Capex!AL17</f>
        <v>0</v>
      </c>
      <c r="AO20" s="711">
        <f>Capex!AM17</f>
        <v>0</v>
      </c>
      <c r="AP20" s="712">
        <f>Capex!AN17</f>
        <v>0</v>
      </c>
      <c r="AQ20" s="713">
        <f t="shared" si="2"/>
        <v>0</v>
      </c>
    </row>
    <row r="21" spans="2:43" ht="29.25" customHeight="1" x14ac:dyDescent="0.2">
      <c r="B21" s="708" t="s">
        <v>308</v>
      </c>
      <c r="C21" s="714"/>
      <c r="D21" s="710" t="s">
        <v>319</v>
      </c>
      <c r="E21" s="715">
        <f t="shared" ref="E21:AP21" si="3">((E11-E14-E16)*E18)+((E12-E15-E17)*E19)+(E13*E20)</f>
        <v>0</v>
      </c>
      <c r="F21" s="715">
        <f t="shared" si="3"/>
        <v>0</v>
      </c>
      <c r="G21" s="715">
        <f t="shared" si="3"/>
        <v>0</v>
      </c>
      <c r="H21" s="715">
        <f t="shared" si="3"/>
        <v>0</v>
      </c>
      <c r="I21" s="715">
        <f t="shared" si="3"/>
        <v>0</v>
      </c>
      <c r="J21" s="715">
        <f t="shared" si="3"/>
        <v>0</v>
      </c>
      <c r="K21" s="715">
        <f t="shared" si="3"/>
        <v>0</v>
      </c>
      <c r="L21" s="715">
        <f t="shared" si="3"/>
        <v>0</v>
      </c>
      <c r="M21" s="715">
        <f t="shared" si="3"/>
        <v>0</v>
      </c>
      <c r="N21" s="715">
        <f t="shared" si="3"/>
        <v>0</v>
      </c>
      <c r="O21" s="715">
        <f t="shared" si="3"/>
        <v>0</v>
      </c>
      <c r="P21" s="715">
        <f t="shared" si="3"/>
        <v>0</v>
      </c>
      <c r="Q21" s="715">
        <f t="shared" si="3"/>
        <v>0</v>
      </c>
      <c r="R21" s="715">
        <f t="shared" si="3"/>
        <v>0</v>
      </c>
      <c r="S21" s="715">
        <f t="shared" si="3"/>
        <v>0</v>
      </c>
      <c r="T21" s="715">
        <f t="shared" si="3"/>
        <v>0</v>
      </c>
      <c r="U21" s="715">
        <f t="shared" si="3"/>
        <v>0</v>
      </c>
      <c r="V21" s="715">
        <f t="shared" si="3"/>
        <v>0</v>
      </c>
      <c r="W21" s="715">
        <f t="shared" si="3"/>
        <v>0</v>
      </c>
      <c r="X21" s="715">
        <f t="shared" si="3"/>
        <v>0</v>
      </c>
      <c r="Y21" s="715">
        <f t="shared" si="3"/>
        <v>0</v>
      </c>
      <c r="Z21" s="715">
        <f t="shared" si="3"/>
        <v>0</v>
      </c>
      <c r="AA21" s="715">
        <f t="shared" si="3"/>
        <v>0</v>
      </c>
      <c r="AB21" s="715">
        <f t="shared" si="3"/>
        <v>0</v>
      </c>
      <c r="AC21" s="715">
        <f t="shared" si="3"/>
        <v>0</v>
      </c>
      <c r="AD21" s="715">
        <f t="shared" si="3"/>
        <v>0</v>
      </c>
      <c r="AE21" s="715">
        <f t="shared" si="3"/>
        <v>0</v>
      </c>
      <c r="AF21" s="715">
        <f t="shared" si="3"/>
        <v>0</v>
      </c>
      <c r="AG21" s="715">
        <f t="shared" si="3"/>
        <v>0</v>
      </c>
      <c r="AH21" s="715">
        <f t="shared" si="3"/>
        <v>0</v>
      </c>
      <c r="AI21" s="715">
        <f t="shared" si="3"/>
        <v>0</v>
      </c>
      <c r="AJ21" s="715">
        <f t="shared" si="3"/>
        <v>0</v>
      </c>
      <c r="AK21" s="715">
        <f t="shared" si="3"/>
        <v>0</v>
      </c>
      <c r="AL21" s="715">
        <f t="shared" si="3"/>
        <v>0</v>
      </c>
      <c r="AM21" s="715">
        <f t="shared" si="3"/>
        <v>0</v>
      </c>
      <c r="AN21" s="715">
        <f t="shared" si="3"/>
        <v>0</v>
      </c>
      <c r="AO21" s="715">
        <f t="shared" si="3"/>
        <v>0</v>
      </c>
      <c r="AP21" s="715">
        <f t="shared" si="3"/>
        <v>0</v>
      </c>
      <c r="AQ21" s="713">
        <f t="shared" si="2"/>
        <v>0</v>
      </c>
    </row>
    <row r="22" spans="2:43" ht="15" x14ac:dyDescent="0.2">
      <c r="B22" s="708" t="s">
        <v>309</v>
      </c>
      <c r="C22" s="714" t="s">
        <v>314</v>
      </c>
      <c r="D22" s="710"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85"/>
      <c r="AQ22" s="713">
        <f t="shared" ref="AQ22:AQ28" si="4">SUM(F22:AP22)</f>
        <v>0</v>
      </c>
    </row>
    <row r="23" spans="2:43" ht="15" x14ac:dyDescent="0.2">
      <c r="B23" s="708" t="s">
        <v>310</v>
      </c>
      <c r="C23" s="714"/>
      <c r="D23" s="710" t="s">
        <v>320</v>
      </c>
      <c r="E23" s="563"/>
      <c r="F23" s="711">
        <f>Capex!D$35+Capex!D$44+Capex!D$53+Capex!D$36+Capex!D$45+Capex!D$54+Capex!D$37+Capex!D$46+Capex!D$55</f>
        <v>0</v>
      </c>
      <c r="G23" s="711">
        <f>Capex!E$35+Capex!E$44+Capex!E$53+Capex!E$36+Capex!E$45+Capex!E$54+Capex!E$37+Capex!E$46+Capex!E$55</f>
        <v>0</v>
      </c>
      <c r="H23" s="711">
        <f>Capex!F$35+Capex!F$44+Capex!F$53+Capex!F$36+Capex!F$45+Capex!F$54+Capex!F$37+Capex!F$46+Capex!F$55</f>
        <v>0</v>
      </c>
      <c r="I23" s="711">
        <f>Capex!G$35+Capex!G$44+Capex!G$53+Capex!G$36+Capex!G$45+Capex!G$54+Capex!G$37+Capex!G$46+Capex!G$55</f>
        <v>0</v>
      </c>
      <c r="J23" s="711">
        <f>Capex!H$35+Capex!H$44+Capex!H$53+Capex!H$36+Capex!H$45+Capex!H$54+Capex!H$37+Capex!H$46+Capex!H$55</f>
        <v>0</v>
      </c>
      <c r="K23" s="711">
        <f>Capex!I$35+Capex!I$44+Capex!I$53+Capex!I$36+Capex!I$45+Capex!I$54+Capex!I$37+Capex!I$46+Capex!I$55</f>
        <v>0</v>
      </c>
      <c r="L23" s="711">
        <f>Capex!J$35+Capex!J$44+Capex!J$53+Capex!J$36+Capex!J$45+Capex!J$54+Capex!J$37+Capex!J$46+Capex!J$55</f>
        <v>0</v>
      </c>
      <c r="M23" s="711">
        <f>Capex!K$35+Capex!K$44+Capex!K$53+Capex!K$36+Capex!K$45+Capex!K$54+Capex!K$37+Capex!K$46+Capex!K$55</f>
        <v>0</v>
      </c>
      <c r="N23" s="711">
        <f>Capex!L$35+Capex!L$44+Capex!L$53+Capex!L$36+Capex!L$45+Capex!L$54+Capex!L$37+Capex!L$46+Capex!L$55</f>
        <v>0</v>
      </c>
      <c r="O23" s="711">
        <f>Capex!M$35+Capex!M$44+Capex!M$53+Capex!M$36+Capex!M$45+Capex!M$54+Capex!M$37+Capex!M$46+Capex!M$55</f>
        <v>0</v>
      </c>
      <c r="P23" s="711">
        <f>Capex!N$35+Capex!N$44+Capex!N$53+Capex!N$36+Capex!N$45+Capex!N$54+Capex!N$37+Capex!N$46+Capex!N$55</f>
        <v>0</v>
      </c>
      <c r="Q23" s="711">
        <f>Capex!O$35+Capex!O$44+Capex!O$53+Capex!O$36+Capex!O$45+Capex!O$54+Capex!O$37+Capex!O$46+Capex!O$55</f>
        <v>0</v>
      </c>
      <c r="R23" s="711">
        <f>Capex!P$35+Capex!P$44+Capex!P$53+Capex!P$36+Capex!P$45+Capex!P$54+Capex!P$37+Capex!P$46+Capex!P$55</f>
        <v>0</v>
      </c>
      <c r="S23" s="711">
        <f>Capex!Q$35+Capex!Q$44+Capex!Q$53+Capex!Q$36+Capex!Q$45+Capex!Q$54+Capex!Q$37+Capex!Q$46+Capex!Q$55</f>
        <v>0</v>
      </c>
      <c r="T23" s="711">
        <f>Capex!R$35+Capex!R$44+Capex!R$53+Capex!R$36+Capex!R$45+Capex!R$54+Capex!R$37+Capex!R$46+Capex!R$55</f>
        <v>0</v>
      </c>
      <c r="U23" s="711">
        <f>Capex!S$35+Capex!S$44+Capex!S$53+Capex!S$36+Capex!S$45+Capex!S$54+Capex!S$37+Capex!S$46+Capex!S$55</f>
        <v>0</v>
      </c>
      <c r="V23" s="711">
        <f>Capex!T$35+Capex!T$44+Capex!T$53+Capex!T$36+Capex!T$45+Capex!T$54+Capex!T$37+Capex!T$46+Capex!T$55</f>
        <v>0</v>
      </c>
      <c r="W23" s="711">
        <f>Capex!U$35+Capex!U$44+Capex!U$53+Capex!U$36+Capex!U$45+Capex!U$54+Capex!U$37+Capex!U$46+Capex!U$55</f>
        <v>0</v>
      </c>
      <c r="X23" s="711">
        <f>Capex!V$35+Capex!V$44+Capex!V$53+Capex!V$36+Capex!V$45+Capex!V$54+Capex!V$37+Capex!V$46+Capex!V$55</f>
        <v>0</v>
      </c>
      <c r="Y23" s="711">
        <f>Capex!W$35+Capex!W$44+Capex!W$53+Capex!W$36+Capex!W$45+Capex!W$54+Capex!W$37+Capex!W$46+Capex!W$55</f>
        <v>0</v>
      </c>
      <c r="Z23" s="711">
        <f>Capex!X$35+Capex!X$44+Capex!X$53+Capex!X$36+Capex!X$45+Capex!X$54+Capex!X$37+Capex!X$46+Capex!X$55</f>
        <v>0</v>
      </c>
      <c r="AA23" s="711">
        <f>Capex!Y$35+Capex!Y$44+Capex!Y$53+Capex!Y$36+Capex!Y$45+Capex!Y$54+Capex!Y$37+Capex!Y$46+Capex!Y$55</f>
        <v>0</v>
      </c>
      <c r="AB23" s="711">
        <f>Capex!Z$35+Capex!Z$44+Capex!Z$53+Capex!Z$36+Capex!Z$45+Capex!Z$54+Capex!Z$37+Capex!Z$46+Capex!Z$55</f>
        <v>0</v>
      </c>
      <c r="AC23" s="711">
        <f>Capex!AA$35+Capex!AA$44+Capex!AA$53+Capex!AA$36+Capex!AA$45+Capex!AA$54+Capex!AA$37+Capex!AA$46+Capex!AA$55</f>
        <v>0</v>
      </c>
      <c r="AD23" s="711">
        <f>Capex!AB$35+Capex!AB$44+Capex!AB$53+Capex!AB$36+Capex!AB$45+Capex!AB$54+Capex!AB$37+Capex!AB$46+Capex!AB$55</f>
        <v>0</v>
      </c>
      <c r="AE23" s="711">
        <f>Capex!AC$35+Capex!AC$44+Capex!AC$53+Capex!AC$36+Capex!AC$45+Capex!AC$54+Capex!AC$37+Capex!AC$46+Capex!AC$55</f>
        <v>0</v>
      </c>
      <c r="AF23" s="711">
        <f>Capex!AD$35+Capex!AD$44+Capex!AD$53+Capex!AD$36+Capex!AD$45+Capex!AD$54+Capex!AD$37+Capex!AD$46+Capex!AD$55</f>
        <v>0</v>
      </c>
      <c r="AG23" s="711">
        <f>Capex!AE$35+Capex!AE$44+Capex!AE$53+Capex!AE$36+Capex!AE$45+Capex!AE$54+Capex!AE$37+Capex!AE$46+Capex!AE$55</f>
        <v>0</v>
      </c>
      <c r="AH23" s="711">
        <f>Capex!AF$35+Capex!AF$44+Capex!AF$53+Capex!AF$36+Capex!AF$45+Capex!AF$54+Capex!AF$37+Capex!AF$46+Capex!AF$55</f>
        <v>0</v>
      </c>
      <c r="AI23" s="711">
        <f>Capex!AG$35+Capex!AG$44+Capex!AG$53+Capex!AG$36+Capex!AG$45+Capex!AG$54+Capex!AG$37+Capex!AG$46+Capex!AG$55</f>
        <v>0</v>
      </c>
      <c r="AJ23" s="711">
        <f>Capex!AH$35+Capex!AH$44+Capex!AH$53+Capex!AH$36+Capex!AH$45+Capex!AH$54+Capex!AH$37+Capex!AH$46+Capex!AH$55</f>
        <v>0</v>
      </c>
      <c r="AK23" s="711">
        <f>Capex!AI$35+Capex!AI$44+Capex!AI$53+Capex!AI$36+Capex!AI$45+Capex!AI$54+Capex!AI$37+Capex!AI$46+Capex!AI$55</f>
        <v>0</v>
      </c>
      <c r="AL23" s="711">
        <f>Capex!AJ$35+Capex!AJ$44+Capex!AJ$53+Capex!AJ$36+Capex!AJ$45+Capex!AJ$54+Capex!AJ$37+Capex!AJ$46+Capex!AJ$55</f>
        <v>0</v>
      </c>
      <c r="AM23" s="711">
        <f>Capex!AK$35+Capex!AK$44+Capex!AK$53+Capex!AK$36+Capex!AK$45+Capex!AK$54+Capex!AK$37+Capex!AK$46+Capex!AK$55</f>
        <v>0</v>
      </c>
      <c r="AN23" s="711">
        <f>Capex!AL$35+Capex!AL$44+Capex!AL$53+Capex!AL$36+Capex!AL$45+Capex!AL$54+Capex!AL$37+Capex!AL$46+Capex!AL$55</f>
        <v>0</v>
      </c>
      <c r="AO23" s="711">
        <f>Capex!AM$35+Capex!AM$44+Capex!AM$53+Capex!AM$36+Capex!AM$45+Capex!AM$54+Capex!AM$37+Capex!AM$46+Capex!AM$55</f>
        <v>0</v>
      </c>
      <c r="AP23" s="712">
        <f>Capex!AN$35+Capex!AN$44+Capex!AN$53+Capex!AN$36+Capex!AN$45+Capex!AN$54+Capex!AN$37+Capex!AN$46+Capex!AN$55</f>
        <v>0</v>
      </c>
      <c r="AQ23" s="713">
        <f t="shared" si="4"/>
        <v>0</v>
      </c>
    </row>
    <row r="24" spans="2:43" ht="15" x14ac:dyDescent="0.2">
      <c r="B24" s="708" t="s">
        <v>311</v>
      </c>
      <c r="C24" s="714"/>
      <c r="D24" s="710" t="s">
        <v>320</v>
      </c>
      <c r="E24" s="584"/>
      <c r="F24" s="711">
        <f>Capex!D59+Capex!D60+Capex!D61+Capex!D63+Capex!D64</f>
        <v>0</v>
      </c>
      <c r="G24" s="711">
        <f>Capex!E59+Capex!E60+Capex!E61+Capex!E63+Capex!E64</f>
        <v>0</v>
      </c>
      <c r="H24" s="711">
        <f>Capex!F59+Capex!F60+Capex!F61+Capex!F63+Capex!F64</f>
        <v>0</v>
      </c>
      <c r="I24" s="711">
        <f>Capex!G59+Capex!G60+Capex!G61+Capex!G63+Capex!G64</f>
        <v>0</v>
      </c>
      <c r="J24" s="711">
        <f>Capex!H59+Capex!H60+Capex!H61+Capex!H63+Capex!H64</f>
        <v>0</v>
      </c>
      <c r="K24" s="711">
        <f>Capex!I59+Capex!I60+Capex!I61+Capex!I63+Capex!I64</f>
        <v>0</v>
      </c>
      <c r="L24" s="711">
        <f>Capex!J59+Capex!J60+Capex!J61+Capex!J63+Capex!J64</f>
        <v>0</v>
      </c>
      <c r="M24" s="711">
        <f>Capex!K59+Capex!K60+Capex!K61+Capex!K63+Capex!K64</f>
        <v>0</v>
      </c>
      <c r="N24" s="711">
        <f>Capex!L59+Capex!L60+Capex!L61+Capex!L63+Capex!L64</f>
        <v>0</v>
      </c>
      <c r="O24" s="711">
        <f>Capex!M59+Capex!M60+Capex!M61+Capex!M63+Capex!M64</f>
        <v>0</v>
      </c>
      <c r="P24" s="711">
        <f>Capex!N59+Capex!N60+Capex!N61+Capex!N63+Capex!N64</f>
        <v>0</v>
      </c>
      <c r="Q24" s="711">
        <f>Capex!O59+Capex!O60+Capex!O61+Capex!O63+Capex!O64</f>
        <v>0</v>
      </c>
      <c r="R24" s="711">
        <f>Capex!P59+Capex!P60+Capex!P61+Capex!P63+Capex!P64</f>
        <v>0</v>
      </c>
      <c r="S24" s="711">
        <f>Capex!Q59+Capex!Q60+Capex!Q61+Capex!Q63+Capex!Q64</f>
        <v>0</v>
      </c>
      <c r="T24" s="711">
        <f>Capex!R59+Capex!R60+Capex!R61+Capex!R63+Capex!R64</f>
        <v>0</v>
      </c>
      <c r="U24" s="711">
        <f>Capex!S59+Capex!S60+Capex!S61+Capex!S63+Capex!S64</f>
        <v>0</v>
      </c>
      <c r="V24" s="711">
        <f>Capex!T59+Capex!T60+Capex!T61+Capex!T63+Capex!T64</f>
        <v>0</v>
      </c>
      <c r="W24" s="711">
        <f>Capex!U59+Capex!U60+Capex!U61+Capex!U63+Capex!U64</f>
        <v>0</v>
      </c>
      <c r="X24" s="711">
        <f>Capex!V59+Capex!V60+Capex!V61+Capex!V63+Capex!V64</f>
        <v>0</v>
      </c>
      <c r="Y24" s="711">
        <f>Capex!W59+Capex!W60+Capex!W61+Capex!W63+Capex!W64</f>
        <v>0</v>
      </c>
      <c r="Z24" s="711">
        <f>Capex!X59+Capex!X60+Capex!X61+Capex!X63+Capex!X64</f>
        <v>0</v>
      </c>
      <c r="AA24" s="711">
        <f>Capex!Y59+Capex!Y60+Capex!Y61+Capex!Y63+Capex!Y64</f>
        <v>0</v>
      </c>
      <c r="AB24" s="711">
        <f>Capex!Z59+Capex!Z60+Capex!Z61+Capex!Z63+Capex!Z64</f>
        <v>0</v>
      </c>
      <c r="AC24" s="711">
        <f>Capex!AA59+Capex!AA60+Capex!AA61+Capex!AA63+Capex!AA64</f>
        <v>0</v>
      </c>
      <c r="AD24" s="711">
        <f>Capex!AB59+Capex!AB60+Capex!AB61+Capex!AB63+Capex!AB64</f>
        <v>0</v>
      </c>
      <c r="AE24" s="711">
        <f>Capex!AC59+Capex!AC60+Capex!AC61+Capex!AC63+Capex!AC64</f>
        <v>0</v>
      </c>
      <c r="AF24" s="711">
        <f>Capex!AD59+Capex!AD60+Capex!AD61+Capex!AD63+Capex!AD64</f>
        <v>0</v>
      </c>
      <c r="AG24" s="711">
        <f>Capex!AE59+Capex!AE60+Capex!AE61+Capex!AE63+Capex!AE64</f>
        <v>0</v>
      </c>
      <c r="AH24" s="711">
        <f>Capex!AF59+Capex!AF60+Capex!AF61+Capex!AF63+Capex!AF64</f>
        <v>0</v>
      </c>
      <c r="AI24" s="711">
        <f>Capex!AG59+Capex!AG60+Capex!AG61+Capex!AG63+Capex!AG64</f>
        <v>0</v>
      </c>
      <c r="AJ24" s="711">
        <f>Capex!AH59+Capex!AH60+Capex!AH61+Capex!AH63+Capex!AH64</f>
        <v>0</v>
      </c>
      <c r="AK24" s="711">
        <f>Capex!AI59+Capex!AI60+Capex!AI61+Capex!AI63+Capex!AI64</f>
        <v>0</v>
      </c>
      <c r="AL24" s="711">
        <f>Capex!AJ59+Capex!AJ60+Capex!AJ61+Capex!AJ63+Capex!AJ64</f>
        <v>0</v>
      </c>
      <c r="AM24" s="711">
        <f>Capex!AK59+Capex!AK60+Capex!AK61+Capex!AK63+Capex!AK64</f>
        <v>0</v>
      </c>
      <c r="AN24" s="711">
        <f>Capex!AL59+Capex!AL60+Capex!AL61+Capex!AL63+Capex!AL64</f>
        <v>0</v>
      </c>
      <c r="AO24" s="711">
        <f>Capex!AM59+Capex!AM60+Capex!AM61+Capex!AM63+Capex!AM64</f>
        <v>0</v>
      </c>
      <c r="AP24" s="712">
        <f>Capex!AN59+Capex!AN60+Capex!AN61+Capex!AN63+Capex!AN64</f>
        <v>0</v>
      </c>
      <c r="AQ24" s="713">
        <f t="shared" si="4"/>
        <v>0</v>
      </c>
    </row>
    <row r="25" spans="2:43" ht="15" x14ac:dyDescent="0.2">
      <c r="B25" s="716" t="s">
        <v>322</v>
      </c>
      <c r="C25" s="717"/>
      <c r="D25" s="718"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86"/>
      <c r="AQ25" s="713">
        <f t="shared" si="4"/>
        <v>0</v>
      </c>
    </row>
    <row r="26" spans="2:43" ht="15" x14ac:dyDescent="0.2">
      <c r="B26" s="716" t="s">
        <v>323</v>
      </c>
      <c r="C26" s="717"/>
      <c r="D26" s="718"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86"/>
      <c r="AQ26" s="713">
        <f t="shared" si="4"/>
        <v>0</v>
      </c>
    </row>
    <row r="27" spans="2:43" ht="15" x14ac:dyDescent="0.2">
      <c r="B27" s="708" t="s">
        <v>312</v>
      </c>
      <c r="C27" s="714"/>
      <c r="D27" s="710" t="s">
        <v>320</v>
      </c>
      <c r="E27" s="715">
        <f t="shared" ref="E27:AP27" si="5">(E21/1000)-E22-E23-E24+E25-E26</f>
        <v>0</v>
      </c>
      <c r="F27" s="715">
        <f t="shared" si="5"/>
        <v>0</v>
      </c>
      <c r="G27" s="715">
        <f t="shared" si="5"/>
        <v>0</v>
      </c>
      <c r="H27" s="715">
        <f t="shared" si="5"/>
        <v>0</v>
      </c>
      <c r="I27" s="715">
        <f t="shared" si="5"/>
        <v>0</v>
      </c>
      <c r="J27" s="715">
        <f t="shared" si="5"/>
        <v>0</v>
      </c>
      <c r="K27" s="715">
        <f t="shared" si="5"/>
        <v>0</v>
      </c>
      <c r="L27" s="715">
        <f t="shared" si="5"/>
        <v>0</v>
      </c>
      <c r="M27" s="715">
        <f t="shared" si="5"/>
        <v>0</v>
      </c>
      <c r="N27" s="715">
        <f t="shared" si="5"/>
        <v>0</v>
      </c>
      <c r="O27" s="715">
        <f t="shared" si="5"/>
        <v>0</v>
      </c>
      <c r="P27" s="715">
        <f t="shared" si="5"/>
        <v>0</v>
      </c>
      <c r="Q27" s="715">
        <f t="shared" si="5"/>
        <v>0</v>
      </c>
      <c r="R27" s="715">
        <f t="shared" si="5"/>
        <v>0</v>
      </c>
      <c r="S27" s="715">
        <f t="shared" si="5"/>
        <v>0</v>
      </c>
      <c r="T27" s="715">
        <f t="shared" si="5"/>
        <v>0</v>
      </c>
      <c r="U27" s="715">
        <f t="shared" si="5"/>
        <v>0</v>
      </c>
      <c r="V27" s="715">
        <f t="shared" si="5"/>
        <v>0</v>
      </c>
      <c r="W27" s="715">
        <f t="shared" si="5"/>
        <v>0</v>
      </c>
      <c r="X27" s="715">
        <f t="shared" si="5"/>
        <v>0</v>
      </c>
      <c r="Y27" s="715">
        <f t="shared" si="5"/>
        <v>0</v>
      </c>
      <c r="Z27" s="715">
        <f t="shared" si="5"/>
        <v>0</v>
      </c>
      <c r="AA27" s="715">
        <f t="shared" si="5"/>
        <v>0</v>
      </c>
      <c r="AB27" s="715">
        <f t="shared" si="5"/>
        <v>0</v>
      </c>
      <c r="AC27" s="715">
        <f t="shared" si="5"/>
        <v>0</v>
      </c>
      <c r="AD27" s="715">
        <f t="shared" si="5"/>
        <v>0</v>
      </c>
      <c r="AE27" s="715">
        <f t="shared" si="5"/>
        <v>0</v>
      </c>
      <c r="AF27" s="715">
        <f t="shared" si="5"/>
        <v>0</v>
      </c>
      <c r="AG27" s="715">
        <f t="shared" si="5"/>
        <v>0</v>
      </c>
      <c r="AH27" s="715">
        <f t="shared" si="5"/>
        <v>0</v>
      </c>
      <c r="AI27" s="715">
        <f t="shared" si="5"/>
        <v>0</v>
      </c>
      <c r="AJ27" s="715">
        <f t="shared" si="5"/>
        <v>0</v>
      </c>
      <c r="AK27" s="715">
        <f t="shared" si="5"/>
        <v>0</v>
      </c>
      <c r="AL27" s="715">
        <f t="shared" si="5"/>
        <v>0</v>
      </c>
      <c r="AM27" s="715">
        <f t="shared" si="5"/>
        <v>0</v>
      </c>
      <c r="AN27" s="715">
        <f t="shared" si="5"/>
        <v>0</v>
      </c>
      <c r="AO27" s="715">
        <f t="shared" si="5"/>
        <v>0</v>
      </c>
      <c r="AP27" s="715">
        <f t="shared" si="5"/>
        <v>0</v>
      </c>
      <c r="AQ27" s="713">
        <f t="shared" si="4"/>
        <v>0</v>
      </c>
    </row>
    <row r="28" spans="2:43" ht="28.5" customHeight="1" thickBot="1" x14ac:dyDescent="0.25">
      <c r="B28" s="719" t="s">
        <v>313</v>
      </c>
      <c r="C28" s="720"/>
      <c r="D28" s="721" t="s">
        <v>320</v>
      </c>
      <c r="E28" s="722">
        <f>E27/(1+10%)^0</f>
        <v>0</v>
      </c>
      <c r="F28" s="722">
        <f>F27/(1+10%)^0</f>
        <v>0</v>
      </c>
      <c r="G28" s="722">
        <f>G27/(1+10%)^1</f>
        <v>0</v>
      </c>
      <c r="H28" s="722">
        <f>H27/(1+10%)^2</f>
        <v>0</v>
      </c>
      <c r="I28" s="722">
        <f>I27/(1+10%)^3</f>
        <v>0</v>
      </c>
      <c r="J28" s="722">
        <f>J27/(1+10%)^4</f>
        <v>0</v>
      </c>
      <c r="K28" s="722">
        <f>K27/(1+10%)^5</f>
        <v>0</v>
      </c>
      <c r="L28" s="722">
        <f>L27/(1+10%)^6</f>
        <v>0</v>
      </c>
      <c r="M28" s="722">
        <f>M27/(1+10%)^7</f>
        <v>0</v>
      </c>
      <c r="N28" s="722">
        <f>N27/(1+10%)^8</f>
        <v>0</v>
      </c>
      <c r="O28" s="722">
        <f>O27/(1+10%)^9</f>
        <v>0</v>
      </c>
      <c r="P28" s="722">
        <f>P27/(1+10%)^10</f>
        <v>0</v>
      </c>
      <c r="Q28" s="722">
        <f>Q27/(1+10%)^11</f>
        <v>0</v>
      </c>
      <c r="R28" s="722">
        <f>R27/(1+10%)^12</f>
        <v>0</v>
      </c>
      <c r="S28" s="722">
        <f>S27/(1+10%)^13</f>
        <v>0</v>
      </c>
      <c r="T28" s="722">
        <f>T27/(1+10%)^14</f>
        <v>0</v>
      </c>
      <c r="U28" s="722">
        <f>U27/(1+10%)^15</f>
        <v>0</v>
      </c>
      <c r="V28" s="722">
        <f>V27/(1+10%)^16</f>
        <v>0</v>
      </c>
      <c r="W28" s="722">
        <f>W27/(1+10%)^17</f>
        <v>0</v>
      </c>
      <c r="X28" s="722">
        <f>X27/(1+10%)^18</f>
        <v>0</v>
      </c>
      <c r="Y28" s="722">
        <f>Y27/(1+10%)^19</f>
        <v>0</v>
      </c>
      <c r="Z28" s="722">
        <f>Z27/(1+10%)^20</f>
        <v>0</v>
      </c>
      <c r="AA28" s="722">
        <f>AA27/(1+10%)^21</f>
        <v>0</v>
      </c>
      <c r="AB28" s="722">
        <f>AB27/(1+10%)^22</f>
        <v>0</v>
      </c>
      <c r="AC28" s="722">
        <f>AC27/(1+10%)^23</f>
        <v>0</v>
      </c>
      <c r="AD28" s="722">
        <f>AD27/(1+10%)^24</f>
        <v>0</v>
      </c>
      <c r="AE28" s="722">
        <f>AE27/(1+10%)^25</f>
        <v>0</v>
      </c>
      <c r="AF28" s="722">
        <f>AF27/(1+10%)^26</f>
        <v>0</v>
      </c>
      <c r="AG28" s="722">
        <f>AG27/(1+10%)^27</f>
        <v>0</v>
      </c>
      <c r="AH28" s="722">
        <f>AH27/(1+10%)^28</f>
        <v>0</v>
      </c>
      <c r="AI28" s="722">
        <f>AI27/(1+10%)^29</f>
        <v>0</v>
      </c>
      <c r="AJ28" s="722">
        <f>AJ27/(1+10%)^30</f>
        <v>0</v>
      </c>
      <c r="AK28" s="722">
        <f>AK27/(1+10%)^31</f>
        <v>0</v>
      </c>
      <c r="AL28" s="722">
        <f>AL27/(1+10%)^32</f>
        <v>0</v>
      </c>
      <c r="AM28" s="722">
        <f>AM27/(1+10%)^33</f>
        <v>0</v>
      </c>
      <c r="AN28" s="722">
        <f>AN27/(1+10%)^34</f>
        <v>0</v>
      </c>
      <c r="AO28" s="722">
        <f>AO27/(1+10%)^35</f>
        <v>0</v>
      </c>
      <c r="AP28" s="722">
        <f>AP27/(1+10%)^36</f>
        <v>0</v>
      </c>
      <c r="AQ28" s="723">
        <f t="shared" si="4"/>
        <v>0</v>
      </c>
    </row>
    <row r="52" spans="52:52" x14ac:dyDescent="0.2">
      <c r="AZ52" s="724"/>
    </row>
    <row r="100" spans="52:52" x14ac:dyDescent="0.2">
      <c r="AZ100" s="724" t="s">
        <v>357</v>
      </c>
    </row>
  </sheetData>
  <sheetProtection algorithmName="SHA-512" hashValue="nOvgD0f/r7Bq2YmrADGSNdADO9RtkE0jkiMpv/fFpv0mRwSubUe7I3hzvd8QCkh3uH0xpSfjQQnXvehiF/sfPQ==" saltValue="9Y5ZNUYkGBA/8Xq2QJl2YA==" spinCount="100000" sheet="1" objects="1" scenarios="1"/>
  <protectedRanges>
    <protectedRange sqref="F25:AP26" name="Rango6"/>
    <protectedRange sqref="F22:AP22" name="Rango5"/>
    <protectedRange sqref="E22:E26" name="Rango4"/>
    <protectedRange sqref="F14:AP17"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Z676"/>
  <sheetViews>
    <sheetView showGridLines="0" tabSelected="1" zoomScaleNormal="100" workbookViewId="0"/>
  </sheetViews>
  <sheetFormatPr baseColWidth="10" defaultColWidth="9.140625" defaultRowHeight="14.25" x14ac:dyDescent="0.2"/>
  <cols>
    <col min="1" max="1" width="3.85546875" style="1" customWidth="1"/>
    <col min="2" max="2" width="77.85546875" style="1" customWidth="1"/>
    <col min="3" max="3" width="18" style="1" bestFit="1" customWidth="1"/>
    <col min="4" max="29" width="15.7109375" style="1" customWidth="1"/>
    <col min="30" max="16384" width="9.140625" style="1"/>
  </cols>
  <sheetData>
    <row r="1" spans="1:29" ht="15" thickBot="1" x14ac:dyDescent="0.25"/>
    <row r="2" spans="1:29" ht="16.5" thickBot="1" x14ac:dyDescent="0.25">
      <c r="B2" s="594"/>
      <c r="C2" s="595"/>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2"/>
    </row>
    <row r="3" spans="1:29" ht="15.75" x14ac:dyDescent="0.2">
      <c r="B3" s="94" t="s">
        <v>0</v>
      </c>
      <c r="C3" s="205"/>
      <c r="AC3" s="2"/>
    </row>
    <row r="4" spans="1:29" ht="15.75" x14ac:dyDescent="0.2">
      <c r="B4" s="91" t="s">
        <v>7</v>
      </c>
      <c r="C4" s="544"/>
      <c r="AC4" s="2"/>
    </row>
    <row r="5" spans="1:29" ht="15.75" x14ac:dyDescent="0.2">
      <c r="B5" s="91" t="s">
        <v>8</v>
      </c>
      <c r="C5" s="544"/>
      <c r="AC5" s="2"/>
    </row>
    <row r="6" spans="1:29" ht="16.5" thickBot="1" x14ac:dyDescent="0.25">
      <c r="B6" s="92" t="s">
        <v>103</v>
      </c>
      <c r="C6" s="93">
        <v>46022</v>
      </c>
      <c r="AC6" s="2"/>
    </row>
    <row r="7" spans="1:29" ht="15" x14ac:dyDescent="0.2">
      <c r="B7" s="12"/>
      <c r="C7" s="213"/>
      <c r="AC7" s="2"/>
    </row>
    <row r="8" spans="1:29" ht="18.75" thickBot="1" x14ac:dyDescent="0.25">
      <c r="B8" s="598" t="s">
        <v>64</v>
      </c>
      <c r="C8" s="599"/>
      <c r="AC8" s="2"/>
    </row>
    <row r="9" spans="1:29" ht="18" x14ac:dyDescent="0.2">
      <c r="B9" s="51" t="s">
        <v>360</v>
      </c>
      <c r="C9" s="52"/>
      <c r="D9" s="592" t="str">
        <f>"Año "&amp;(YEAR(C6)+1)</f>
        <v>Año 2026</v>
      </c>
      <c r="E9" s="592"/>
      <c r="F9" s="592"/>
      <c r="G9" s="592"/>
      <c r="H9" s="592"/>
      <c r="I9" s="592"/>
      <c r="J9" s="592"/>
      <c r="K9" s="592"/>
      <c r="L9" s="592"/>
      <c r="M9" s="592"/>
      <c r="N9" s="592"/>
      <c r="O9" s="592"/>
      <c r="P9" s="592"/>
      <c r="Q9" s="592" t="str">
        <f>"Año "&amp;(YEAR(C6)+2)</f>
        <v>Año 2027</v>
      </c>
      <c r="R9" s="592"/>
      <c r="S9" s="592"/>
      <c r="T9" s="592"/>
      <c r="U9" s="592"/>
      <c r="V9" s="592"/>
      <c r="W9" s="592"/>
      <c r="X9" s="592"/>
      <c r="Y9" s="592"/>
      <c r="Z9" s="592"/>
      <c r="AA9" s="592"/>
      <c r="AB9" s="592"/>
      <c r="AC9" s="593"/>
    </row>
    <row r="10" spans="1:29" s="82" customFormat="1" ht="38.25" customHeight="1" x14ac:dyDescent="0.2">
      <c r="A10" s="1"/>
      <c r="B10" s="79" t="s">
        <v>46</v>
      </c>
      <c r="C10" s="80" t="s">
        <v>361</v>
      </c>
      <c r="D10" s="80" t="s">
        <v>28</v>
      </c>
      <c r="E10" s="80" t="s">
        <v>29</v>
      </c>
      <c r="F10" s="80" t="s">
        <v>30</v>
      </c>
      <c r="G10" s="80" t="s">
        <v>31</v>
      </c>
      <c r="H10" s="80" t="s">
        <v>32</v>
      </c>
      <c r="I10" s="80" t="s">
        <v>33</v>
      </c>
      <c r="J10" s="80" t="s">
        <v>34</v>
      </c>
      <c r="K10" s="80" t="s">
        <v>35</v>
      </c>
      <c r="L10" s="80" t="s">
        <v>36</v>
      </c>
      <c r="M10" s="80" t="s">
        <v>37</v>
      </c>
      <c r="N10" s="80" t="s">
        <v>38</v>
      </c>
      <c r="O10" s="80" t="s">
        <v>39</v>
      </c>
      <c r="P10" s="214" t="s">
        <v>40</v>
      </c>
      <c r="Q10" s="80" t="s">
        <v>28</v>
      </c>
      <c r="R10" s="214" t="s">
        <v>29</v>
      </c>
      <c r="S10" s="80" t="s">
        <v>30</v>
      </c>
      <c r="T10" s="80" t="s">
        <v>31</v>
      </c>
      <c r="U10" s="80" t="s">
        <v>32</v>
      </c>
      <c r="V10" s="80" t="s">
        <v>33</v>
      </c>
      <c r="W10" s="80" t="s">
        <v>34</v>
      </c>
      <c r="X10" s="80" t="s">
        <v>35</v>
      </c>
      <c r="Y10" s="80" t="s">
        <v>36</v>
      </c>
      <c r="Z10" s="80" t="s">
        <v>37</v>
      </c>
      <c r="AA10" s="80" t="s">
        <v>38</v>
      </c>
      <c r="AB10" s="80" t="s">
        <v>39</v>
      </c>
      <c r="AC10" s="215" t="s">
        <v>40</v>
      </c>
    </row>
    <row r="11" spans="1:29" x14ac:dyDescent="0.2">
      <c r="B11" s="8" t="s">
        <v>85</v>
      </c>
      <c r="C11" s="21" t="s">
        <v>3</v>
      </c>
      <c r="D11" s="481"/>
      <c r="E11" s="481"/>
      <c r="F11" s="481"/>
      <c r="G11" s="481"/>
      <c r="H11" s="481"/>
      <c r="I11" s="481"/>
      <c r="J11" s="481"/>
      <c r="K11" s="481"/>
      <c r="L11" s="481"/>
      <c r="M11" s="481"/>
      <c r="N11" s="481"/>
      <c r="O11" s="481"/>
      <c r="P11" s="465">
        <f>SUM(D11:O11)</f>
        <v>0</v>
      </c>
      <c r="Q11" s="481"/>
      <c r="R11" s="481"/>
      <c r="S11" s="481"/>
      <c r="T11" s="481"/>
      <c r="U11" s="481"/>
      <c r="V11" s="481"/>
      <c r="W11" s="481"/>
      <c r="X11" s="481"/>
      <c r="Y11" s="481"/>
      <c r="Z11" s="481"/>
      <c r="AA11" s="481"/>
      <c r="AB11" s="561"/>
      <c r="AC11" s="472">
        <f>SUM(Q11:AB11)</f>
        <v>0</v>
      </c>
    </row>
    <row r="12" spans="1:29" x14ac:dyDescent="0.2">
      <c r="B12" s="8" t="s">
        <v>86</v>
      </c>
      <c r="C12" s="21" t="s">
        <v>4</v>
      </c>
      <c r="D12" s="481"/>
      <c r="E12" s="481"/>
      <c r="F12" s="481"/>
      <c r="G12" s="481"/>
      <c r="H12" s="481"/>
      <c r="I12" s="481"/>
      <c r="J12" s="481"/>
      <c r="K12" s="481"/>
      <c r="L12" s="481"/>
      <c r="M12" s="481"/>
      <c r="N12" s="481"/>
      <c r="O12" s="481"/>
      <c r="P12" s="465">
        <f t="shared" ref="P12:P27" si="0">SUM(D12:O12)</f>
        <v>0</v>
      </c>
      <c r="Q12" s="481"/>
      <c r="R12" s="481"/>
      <c r="S12" s="481"/>
      <c r="T12" s="481"/>
      <c r="U12" s="481"/>
      <c r="V12" s="481"/>
      <c r="W12" s="481"/>
      <c r="X12" s="481"/>
      <c r="Y12" s="481"/>
      <c r="Z12" s="481"/>
      <c r="AA12" s="481"/>
      <c r="AB12" s="481"/>
      <c r="AC12" s="472">
        <f>SUM(Q12:AB12)</f>
        <v>0</v>
      </c>
    </row>
    <row r="13" spans="1:29" ht="15" thickBot="1" x14ac:dyDescent="0.25">
      <c r="B13" s="48" t="s">
        <v>87</v>
      </c>
      <c r="C13" s="45" t="s">
        <v>5</v>
      </c>
      <c r="D13" s="533"/>
      <c r="E13" s="533"/>
      <c r="F13" s="533"/>
      <c r="G13" s="533"/>
      <c r="H13" s="533"/>
      <c r="I13" s="533"/>
      <c r="J13" s="533"/>
      <c r="K13" s="533"/>
      <c r="L13" s="533"/>
      <c r="M13" s="533"/>
      <c r="N13" s="533"/>
      <c r="O13" s="533"/>
      <c r="P13" s="534">
        <f t="shared" si="0"/>
        <v>0</v>
      </c>
      <c r="Q13" s="533"/>
      <c r="R13" s="533"/>
      <c r="S13" s="533"/>
      <c r="T13" s="533"/>
      <c r="U13" s="533"/>
      <c r="V13" s="533"/>
      <c r="W13" s="533"/>
      <c r="X13" s="533"/>
      <c r="Y13" s="533"/>
      <c r="Z13" s="533"/>
      <c r="AA13" s="533"/>
      <c r="AB13" s="533"/>
      <c r="AC13" s="535">
        <f>SUM(Q13:AB13)</f>
        <v>0</v>
      </c>
    </row>
    <row r="14" spans="1:29" ht="15.75" thickBot="1" x14ac:dyDescent="0.25">
      <c r="B14" s="315" t="s">
        <v>44</v>
      </c>
      <c r="C14" s="316" t="s">
        <v>43</v>
      </c>
      <c r="D14" s="475">
        <f>SUM(D11:D13)</f>
        <v>0</v>
      </c>
      <c r="E14" s="475">
        <f t="shared" ref="E14:AC14" si="1">SUM(E11:E13)</f>
        <v>0</v>
      </c>
      <c r="F14" s="475">
        <f t="shared" si="1"/>
        <v>0</v>
      </c>
      <c r="G14" s="475">
        <f t="shared" si="1"/>
        <v>0</v>
      </c>
      <c r="H14" s="475">
        <f t="shared" si="1"/>
        <v>0</v>
      </c>
      <c r="I14" s="475">
        <f t="shared" si="1"/>
        <v>0</v>
      </c>
      <c r="J14" s="475">
        <f t="shared" si="1"/>
        <v>0</v>
      </c>
      <c r="K14" s="475">
        <f t="shared" si="1"/>
        <v>0</v>
      </c>
      <c r="L14" s="475">
        <f t="shared" si="1"/>
        <v>0</v>
      </c>
      <c r="M14" s="475">
        <f t="shared" si="1"/>
        <v>0</v>
      </c>
      <c r="N14" s="475">
        <f t="shared" si="1"/>
        <v>0</v>
      </c>
      <c r="O14" s="475">
        <f t="shared" si="1"/>
        <v>0</v>
      </c>
      <c r="P14" s="475">
        <f t="shared" si="1"/>
        <v>0</v>
      </c>
      <c r="Q14" s="475">
        <f t="shared" si="1"/>
        <v>0</v>
      </c>
      <c r="R14" s="475">
        <f t="shared" si="1"/>
        <v>0</v>
      </c>
      <c r="S14" s="475">
        <f t="shared" si="1"/>
        <v>0</v>
      </c>
      <c r="T14" s="475">
        <f t="shared" si="1"/>
        <v>0</v>
      </c>
      <c r="U14" s="475">
        <f t="shared" si="1"/>
        <v>0</v>
      </c>
      <c r="V14" s="475">
        <f t="shared" si="1"/>
        <v>0</v>
      </c>
      <c r="W14" s="475">
        <f t="shared" si="1"/>
        <v>0</v>
      </c>
      <c r="X14" s="475">
        <f t="shared" si="1"/>
        <v>0</v>
      </c>
      <c r="Y14" s="475">
        <f t="shared" si="1"/>
        <v>0</v>
      </c>
      <c r="Z14" s="475">
        <f t="shared" si="1"/>
        <v>0</v>
      </c>
      <c r="AA14" s="475">
        <f t="shared" si="1"/>
        <v>0</v>
      </c>
      <c r="AB14" s="475">
        <f>SUM(AB12:AB13)</f>
        <v>0</v>
      </c>
      <c r="AC14" s="536">
        <f t="shared" si="1"/>
        <v>0</v>
      </c>
    </row>
    <row r="15" spans="1:29" x14ac:dyDescent="0.2">
      <c r="B15" s="313"/>
      <c r="C15" s="314"/>
      <c r="D15" s="537"/>
      <c r="E15" s="537"/>
      <c r="F15" s="537"/>
      <c r="G15" s="537"/>
      <c r="H15" s="537"/>
      <c r="I15" s="537"/>
      <c r="J15" s="537"/>
      <c r="K15" s="537"/>
      <c r="L15" s="537"/>
      <c r="M15" s="537"/>
      <c r="N15" s="537"/>
      <c r="O15" s="537"/>
      <c r="P15" s="538"/>
      <c r="Q15" s="537"/>
      <c r="R15" s="537"/>
      <c r="S15" s="537"/>
      <c r="T15" s="537"/>
      <c r="U15" s="537"/>
      <c r="V15" s="537"/>
      <c r="W15" s="537"/>
      <c r="X15" s="537"/>
      <c r="Y15" s="537"/>
      <c r="Z15" s="537"/>
      <c r="AA15" s="537"/>
      <c r="AB15" s="537"/>
      <c r="AC15" s="539"/>
    </row>
    <row r="16" spans="1:29" ht="15" x14ac:dyDescent="0.2">
      <c r="B16" s="90" t="s">
        <v>239</v>
      </c>
      <c r="C16" s="21"/>
      <c r="D16" s="540"/>
      <c r="E16" s="540"/>
      <c r="F16" s="540"/>
      <c r="G16" s="540"/>
      <c r="H16" s="540"/>
      <c r="I16" s="540"/>
      <c r="J16" s="540"/>
      <c r="K16" s="540"/>
      <c r="L16" s="540"/>
      <c r="M16" s="540"/>
      <c r="N16" s="540"/>
      <c r="O16" s="540"/>
      <c r="P16" s="529"/>
      <c r="Q16" s="540"/>
      <c r="R16" s="540"/>
      <c r="S16" s="540"/>
      <c r="T16" s="540"/>
      <c r="U16" s="540"/>
      <c r="V16" s="540"/>
      <c r="W16" s="540"/>
      <c r="X16" s="540"/>
      <c r="Y16" s="540"/>
      <c r="Z16" s="540"/>
      <c r="AA16" s="540"/>
      <c r="AB16" s="540"/>
      <c r="AC16" s="530"/>
    </row>
    <row r="17" spans="2:29" x14ac:dyDescent="0.2">
      <c r="B17" s="8" t="s">
        <v>241</v>
      </c>
      <c r="C17" s="21" t="s">
        <v>3</v>
      </c>
      <c r="D17" s="481"/>
      <c r="E17" s="481"/>
      <c r="F17" s="481"/>
      <c r="G17" s="481"/>
      <c r="H17" s="481"/>
      <c r="I17" s="481"/>
      <c r="J17" s="481"/>
      <c r="K17" s="481"/>
      <c r="L17" s="481"/>
      <c r="M17" s="481"/>
      <c r="N17" s="481"/>
      <c r="O17" s="481"/>
      <c r="P17" s="465">
        <f t="shared" ref="P17:P19" si="2">SUM(D17:O17)</f>
        <v>0</v>
      </c>
      <c r="Q17" s="481"/>
      <c r="R17" s="481"/>
      <c r="S17" s="481"/>
      <c r="T17" s="481"/>
      <c r="U17" s="481"/>
      <c r="V17" s="481"/>
      <c r="W17" s="481"/>
      <c r="X17" s="481"/>
      <c r="Y17" s="481"/>
      <c r="Z17" s="481"/>
      <c r="AA17" s="481"/>
      <c r="AB17" s="481"/>
      <c r="AC17" s="472">
        <f t="shared" ref="AC17:AC19" si="3">SUM(Q17:AB17)</f>
        <v>0</v>
      </c>
    </row>
    <row r="18" spans="2:29" x14ac:dyDescent="0.2">
      <c r="B18" s="8" t="s">
        <v>242</v>
      </c>
      <c r="C18" s="21" t="s">
        <v>4</v>
      </c>
      <c r="D18" s="481"/>
      <c r="E18" s="481"/>
      <c r="F18" s="481"/>
      <c r="G18" s="481"/>
      <c r="H18" s="481"/>
      <c r="I18" s="481"/>
      <c r="J18" s="481"/>
      <c r="K18" s="481"/>
      <c r="L18" s="481"/>
      <c r="M18" s="481"/>
      <c r="N18" s="481"/>
      <c r="O18" s="481"/>
      <c r="P18" s="465">
        <f t="shared" si="2"/>
        <v>0</v>
      </c>
      <c r="Q18" s="481"/>
      <c r="R18" s="481"/>
      <c r="S18" s="481"/>
      <c r="T18" s="481"/>
      <c r="U18" s="481"/>
      <c r="V18" s="481"/>
      <c r="W18" s="481"/>
      <c r="X18" s="481"/>
      <c r="Y18" s="481"/>
      <c r="Z18" s="481"/>
      <c r="AA18" s="481"/>
      <c r="AB18" s="481"/>
      <c r="AC18" s="472">
        <f t="shared" si="3"/>
        <v>0</v>
      </c>
    </row>
    <row r="19" spans="2:29" ht="15" thickBot="1" x14ac:dyDescent="0.25">
      <c r="B19" s="48" t="s">
        <v>243</v>
      </c>
      <c r="C19" s="45" t="s">
        <v>5</v>
      </c>
      <c r="D19" s="533"/>
      <c r="E19" s="533"/>
      <c r="F19" s="533"/>
      <c r="G19" s="533"/>
      <c r="H19" s="533"/>
      <c r="I19" s="533"/>
      <c r="J19" s="533"/>
      <c r="K19" s="533"/>
      <c r="L19" s="533"/>
      <c r="M19" s="533"/>
      <c r="N19" s="533"/>
      <c r="O19" s="533"/>
      <c r="P19" s="465">
        <f t="shared" si="2"/>
        <v>0</v>
      </c>
      <c r="Q19" s="533"/>
      <c r="R19" s="533"/>
      <c r="S19" s="533"/>
      <c r="T19" s="533"/>
      <c r="U19" s="533"/>
      <c r="V19" s="533"/>
      <c r="W19" s="533"/>
      <c r="X19" s="533"/>
      <c r="Y19" s="533"/>
      <c r="Z19" s="533"/>
      <c r="AA19" s="533"/>
      <c r="AB19" s="533"/>
      <c r="AC19" s="472">
        <f t="shared" si="3"/>
        <v>0</v>
      </c>
    </row>
    <row r="20" spans="2:29" ht="15.75" thickBot="1" x14ac:dyDescent="0.25">
      <c r="B20" s="317" t="s">
        <v>240</v>
      </c>
      <c r="C20" s="318" t="s">
        <v>43</v>
      </c>
      <c r="D20" s="475">
        <f>SUM(D17:D19)</f>
        <v>0</v>
      </c>
      <c r="E20" s="475">
        <f t="shared" ref="E20:AC20" si="4">SUM(E17:E19)</f>
        <v>0</v>
      </c>
      <c r="F20" s="475">
        <f t="shared" si="4"/>
        <v>0</v>
      </c>
      <c r="G20" s="475">
        <f t="shared" si="4"/>
        <v>0</v>
      </c>
      <c r="H20" s="475">
        <f t="shared" si="4"/>
        <v>0</v>
      </c>
      <c r="I20" s="475">
        <f t="shared" si="4"/>
        <v>0</v>
      </c>
      <c r="J20" s="475">
        <f t="shared" si="4"/>
        <v>0</v>
      </c>
      <c r="K20" s="475">
        <f t="shared" si="4"/>
        <v>0</v>
      </c>
      <c r="L20" s="475">
        <f t="shared" si="4"/>
        <v>0</v>
      </c>
      <c r="M20" s="475">
        <f t="shared" si="4"/>
        <v>0</v>
      </c>
      <c r="N20" s="475">
        <f t="shared" si="4"/>
        <v>0</v>
      </c>
      <c r="O20" s="475">
        <f t="shared" si="4"/>
        <v>0</v>
      </c>
      <c r="P20" s="475">
        <f t="shared" si="4"/>
        <v>0</v>
      </c>
      <c r="Q20" s="475">
        <f t="shared" si="4"/>
        <v>0</v>
      </c>
      <c r="R20" s="475">
        <f t="shared" si="4"/>
        <v>0</v>
      </c>
      <c r="S20" s="475">
        <f t="shared" si="4"/>
        <v>0</v>
      </c>
      <c r="T20" s="475">
        <f t="shared" si="4"/>
        <v>0</v>
      </c>
      <c r="U20" s="475">
        <f t="shared" si="4"/>
        <v>0</v>
      </c>
      <c r="V20" s="475">
        <f t="shared" si="4"/>
        <v>0</v>
      </c>
      <c r="W20" s="475">
        <f t="shared" si="4"/>
        <v>0</v>
      </c>
      <c r="X20" s="475">
        <f t="shared" si="4"/>
        <v>0</v>
      </c>
      <c r="Y20" s="475">
        <f t="shared" si="4"/>
        <v>0</v>
      </c>
      <c r="Z20" s="475">
        <f t="shared" si="4"/>
        <v>0</v>
      </c>
      <c r="AA20" s="475">
        <f t="shared" si="4"/>
        <v>0</v>
      </c>
      <c r="AB20" s="475">
        <f t="shared" si="4"/>
        <v>0</v>
      </c>
      <c r="AC20" s="536">
        <f t="shared" si="4"/>
        <v>0</v>
      </c>
    </row>
    <row r="21" spans="2:29" x14ac:dyDescent="0.2">
      <c r="B21" s="313"/>
      <c r="C21" s="314"/>
      <c r="D21" s="537"/>
      <c r="E21" s="537"/>
      <c r="F21" s="537"/>
      <c r="G21" s="537"/>
      <c r="H21" s="537"/>
      <c r="I21" s="537"/>
      <c r="J21" s="537"/>
      <c r="K21" s="537"/>
      <c r="L21" s="537"/>
      <c r="M21" s="537"/>
      <c r="N21" s="537"/>
      <c r="O21" s="537"/>
      <c r="P21" s="538"/>
      <c r="Q21" s="537"/>
      <c r="R21" s="537"/>
      <c r="S21" s="537"/>
      <c r="T21" s="537"/>
      <c r="U21" s="537"/>
      <c r="V21" s="537"/>
      <c r="W21" s="537"/>
      <c r="X21" s="537"/>
      <c r="Y21" s="537"/>
      <c r="Z21" s="537"/>
      <c r="AA21" s="537"/>
      <c r="AB21" s="537"/>
      <c r="AC21" s="539"/>
    </row>
    <row r="22" spans="2:29" ht="15" x14ac:dyDescent="0.2">
      <c r="B22" s="217" t="s">
        <v>52</v>
      </c>
      <c r="C22" s="21"/>
      <c r="D22" s="481"/>
      <c r="E22" s="481"/>
      <c r="F22" s="481"/>
      <c r="G22" s="481"/>
      <c r="H22" s="481"/>
      <c r="I22" s="481"/>
      <c r="J22" s="481"/>
      <c r="K22" s="481"/>
      <c r="L22" s="481"/>
      <c r="M22" s="481"/>
      <c r="N22" s="481"/>
      <c r="O22" s="481"/>
      <c r="P22" s="529"/>
      <c r="Q22" s="529"/>
      <c r="R22" s="529"/>
      <c r="S22" s="529"/>
      <c r="T22" s="529"/>
      <c r="U22" s="529"/>
      <c r="V22" s="529"/>
      <c r="W22" s="529"/>
      <c r="X22" s="529"/>
      <c r="Y22" s="529"/>
      <c r="Z22" s="529"/>
      <c r="AA22" s="529"/>
      <c r="AB22" s="529"/>
      <c r="AC22" s="530"/>
    </row>
    <row r="23" spans="2:29" x14ac:dyDescent="0.2">
      <c r="B23" s="8" t="s">
        <v>91</v>
      </c>
      <c r="C23" s="216"/>
      <c r="D23" s="481"/>
      <c r="E23" s="481"/>
      <c r="F23" s="481"/>
      <c r="G23" s="481"/>
      <c r="H23" s="481"/>
      <c r="I23" s="481"/>
      <c r="J23" s="481"/>
      <c r="K23" s="481"/>
      <c r="L23" s="481"/>
      <c r="M23" s="481"/>
      <c r="N23" s="481"/>
      <c r="O23" s="481"/>
      <c r="P23" s="465">
        <f t="shared" si="0"/>
        <v>0</v>
      </c>
      <c r="Q23" s="481"/>
      <c r="R23" s="481"/>
      <c r="S23" s="481"/>
      <c r="T23" s="481"/>
      <c r="U23" s="481"/>
      <c r="V23" s="481"/>
      <c r="W23" s="481"/>
      <c r="X23" s="481"/>
      <c r="Y23" s="481"/>
      <c r="Z23" s="481"/>
      <c r="AA23" s="481"/>
      <c r="AB23" s="481"/>
      <c r="AC23" s="472">
        <f t="shared" ref="AC23:AC27" si="5">SUM(Q23:AB23)</f>
        <v>0</v>
      </c>
    </row>
    <row r="24" spans="2:29" x14ac:dyDescent="0.2">
      <c r="B24" s="8" t="s">
        <v>79</v>
      </c>
      <c r="C24" s="216"/>
      <c r="D24" s="481"/>
      <c r="E24" s="481"/>
      <c r="F24" s="481"/>
      <c r="G24" s="481"/>
      <c r="H24" s="481"/>
      <c r="I24" s="481"/>
      <c r="J24" s="481"/>
      <c r="K24" s="481"/>
      <c r="L24" s="481"/>
      <c r="M24" s="481"/>
      <c r="N24" s="481"/>
      <c r="O24" s="481"/>
      <c r="P24" s="465">
        <f t="shared" si="0"/>
        <v>0</v>
      </c>
      <c r="Q24" s="481"/>
      <c r="R24" s="481"/>
      <c r="S24" s="481"/>
      <c r="T24" s="481"/>
      <c r="U24" s="481"/>
      <c r="V24" s="481"/>
      <c r="W24" s="481"/>
      <c r="X24" s="481"/>
      <c r="Y24" s="481"/>
      <c r="Z24" s="481"/>
      <c r="AA24" s="481"/>
      <c r="AB24" s="481"/>
      <c r="AC24" s="472">
        <f t="shared" si="5"/>
        <v>0</v>
      </c>
    </row>
    <row r="25" spans="2:29" x14ac:dyDescent="0.2">
      <c r="B25" s="8" t="s">
        <v>108</v>
      </c>
      <c r="C25" s="216"/>
      <c r="D25" s="481"/>
      <c r="E25" s="481"/>
      <c r="F25" s="481"/>
      <c r="G25" s="481"/>
      <c r="H25" s="481"/>
      <c r="I25" s="481"/>
      <c r="J25" s="481"/>
      <c r="K25" s="481"/>
      <c r="L25" s="481"/>
      <c r="M25" s="481"/>
      <c r="N25" s="481"/>
      <c r="O25" s="481"/>
      <c r="P25" s="465">
        <f t="shared" si="0"/>
        <v>0</v>
      </c>
      <c r="Q25" s="481"/>
      <c r="R25" s="481"/>
      <c r="S25" s="481"/>
      <c r="T25" s="481"/>
      <c r="U25" s="481"/>
      <c r="V25" s="481"/>
      <c r="W25" s="481"/>
      <c r="X25" s="481"/>
      <c r="Y25" s="481"/>
      <c r="Z25" s="481"/>
      <c r="AA25" s="481"/>
      <c r="AB25" s="481"/>
      <c r="AC25" s="472">
        <f t="shared" si="5"/>
        <v>0</v>
      </c>
    </row>
    <row r="26" spans="2:29" x14ac:dyDescent="0.2">
      <c r="B26" s="8" t="s">
        <v>109</v>
      </c>
      <c r="C26" s="216"/>
      <c r="D26" s="481"/>
      <c r="E26" s="481"/>
      <c r="F26" s="481"/>
      <c r="G26" s="481"/>
      <c r="H26" s="481"/>
      <c r="I26" s="481"/>
      <c r="J26" s="481"/>
      <c r="K26" s="481"/>
      <c r="L26" s="481"/>
      <c r="M26" s="481"/>
      <c r="N26" s="481"/>
      <c r="O26" s="481"/>
      <c r="P26" s="465">
        <f t="shared" si="0"/>
        <v>0</v>
      </c>
      <c r="Q26" s="481"/>
      <c r="R26" s="481"/>
      <c r="S26" s="481"/>
      <c r="T26" s="481"/>
      <c r="U26" s="481"/>
      <c r="V26" s="481"/>
      <c r="W26" s="481"/>
      <c r="X26" s="481"/>
      <c r="Y26" s="481"/>
      <c r="Z26" s="481"/>
      <c r="AA26" s="481"/>
      <c r="AB26" s="481"/>
      <c r="AC26" s="472">
        <f t="shared" si="5"/>
        <v>0</v>
      </c>
    </row>
    <row r="27" spans="2:29" ht="15" thickBot="1" x14ac:dyDescent="0.25">
      <c r="B27" s="19" t="s">
        <v>81</v>
      </c>
      <c r="C27" s="218"/>
      <c r="D27" s="483"/>
      <c r="E27" s="483"/>
      <c r="F27" s="483"/>
      <c r="G27" s="483"/>
      <c r="H27" s="483"/>
      <c r="I27" s="483"/>
      <c r="J27" s="483"/>
      <c r="K27" s="483"/>
      <c r="L27" s="483"/>
      <c r="M27" s="483"/>
      <c r="N27" s="483"/>
      <c r="O27" s="483"/>
      <c r="P27" s="470">
        <f t="shared" si="0"/>
        <v>0</v>
      </c>
      <c r="Q27" s="483"/>
      <c r="R27" s="483"/>
      <c r="S27" s="483"/>
      <c r="T27" s="483"/>
      <c r="U27" s="483"/>
      <c r="V27" s="483"/>
      <c r="W27" s="483"/>
      <c r="X27" s="483"/>
      <c r="Y27" s="483"/>
      <c r="Z27" s="483"/>
      <c r="AA27" s="483"/>
      <c r="AB27" s="483"/>
      <c r="AC27" s="471">
        <f t="shared" si="5"/>
        <v>0</v>
      </c>
    </row>
    <row r="28" spans="2:29" ht="15" thickBot="1" x14ac:dyDescent="0.25">
      <c r="B28" s="600"/>
      <c r="C28" s="601"/>
      <c r="AC28" s="2"/>
    </row>
    <row r="29" spans="2:29" ht="18" x14ac:dyDescent="0.2">
      <c r="B29" s="53" t="s">
        <v>362</v>
      </c>
      <c r="C29" s="219"/>
      <c r="D29" s="592" t="str">
        <f>"Año "&amp;(YEAR(C6)+1)</f>
        <v>Año 2026</v>
      </c>
      <c r="E29" s="592"/>
      <c r="F29" s="592"/>
      <c r="G29" s="592"/>
      <c r="H29" s="592"/>
      <c r="I29" s="592"/>
      <c r="J29" s="592"/>
      <c r="K29" s="592"/>
      <c r="L29" s="592"/>
      <c r="M29" s="592"/>
      <c r="N29" s="592"/>
      <c r="O29" s="592"/>
      <c r="P29" s="592"/>
      <c r="Q29" s="592" t="str">
        <f>"Año "&amp;(YEAR(C6)+2)</f>
        <v>Año 2027</v>
      </c>
      <c r="R29" s="592"/>
      <c r="S29" s="592"/>
      <c r="T29" s="592"/>
      <c r="U29" s="592"/>
      <c r="V29" s="592"/>
      <c r="W29" s="592"/>
      <c r="X29" s="592"/>
      <c r="Y29" s="592"/>
      <c r="Z29" s="592"/>
      <c r="AA29" s="592"/>
      <c r="AB29" s="592"/>
      <c r="AC29" s="593"/>
    </row>
    <row r="30" spans="2:29" ht="30" x14ac:dyDescent="0.2">
      <c r="B30" s="79" t="s">
        <v>326</v>
      </c>
      <c r="C30" s="80" t="s">
        <v>361</v>
      </c>
      <c r="D30" s="80" t="s">
        <v>28</v>
      </c>
      <c r="E30" s="80" t="s">
        <v>29</v>
      </c>
      <c r="F30" s="80" t="s">
        <v>30</v>
      </c>
      <c r="G30" s="80" t="s">
        <v>31</v>
      </c>
      <c r="H30" s="80" t="s">
        <v>32</v>
      </c>
      <c r="I30" s="80" t="s">
        <v>33</v>
      </c>
      <c r="J30" s="80" t="s">
        <v>34</v>
      </c>
      <c r="K30" s="80" t="s">
        <v>35</v>
      </c>
      <c r="L30" s="80" t="s">
        <v>36</v>
      </c>
      <c r="M30" s="80" t="s">
        <v>37</v>
      </c>
      <c r="N30" s="80" t="s">
        <v>38</v>
      </c>
      <c r="O30" s="80" t="s">
        <v>39</v>
      </c>
      <c r="P30" s="214" t="s">
        <v>40</v>
      </c>
      <c r="Q30" s="80" t="s">
        <v>28</v>
      </c>
      <c r="R30" s="80" t="s">
        <v>29</v>
      </c>
      <c r="S30" s="80" t="s">
        <v>30</v>
      </c>
      <c r="T30" s="80" t="s">
        <v>31</v>
      </c>
      <c r="U30" s="80" t="s">
        <v>32</v>
      </c>
      <c r="V30" s="80" t="s">
        <v>33</v>
      </c>
      <c r="W30" s="80" t="s">
        <v>34</v>
      </c>
      <c r="X30" s="80" t="s">
        <v>35</v>
      </c>
      <c r="Y30" s="80" t="s">
        <v>36</v>
      </c>
      <c r="Z30" s="80" t="s">
        <v>37</v>
      </c>
      <c r="AA30" s="80" t="s">
        <v>38</v>
      </c>
      <c r="AB30" s="80" t="s">
        <v>39</v>
      </c>
      <c r="AC30" s="215" t="s">
        <v>40</v>
      </c>
    </row>
    <row r="31" spans="2:29" ht="15.75" x14ac:dyDescent="0.2">
      <c r="B31" s="596" t="s">
        <v>327</v>
      </c>
      <c r="C31" s="597"/>
      <c r="D31" s="540"/>
      <c r="E31" s="540"/>
      <c r="F31" s="540"/>
      <c r="G31" s="540"/>
      <c r="H31" s="540"/>
      <c r="I31" s="540"/>
      <c r="J31" s="540"/>
      <c r="K31" s="540"/>
      <c r="L31" s="540"/>
      <c r="M31" s="540"/>
      <c r="N31" s="540"/>
      <c r="O31" s="540"/>
      <c r="P31" s="529"/>
      <c r="Q31" s="540"/>
      <c r="R31" s="540"/>
      <c r="S31" s="540"/>
      <c r="T31" s="540"/>
      <c r="U31" s="540"/>
      <c r="V31" s="540"/>
      <c r="W31" s="540"/>
      <c r="X31" s="540"/>
      <c r="Y31" s="540"/>
      <c r="Z31" s="540"/>
      <c r="AA31" s="540"/>
      <c r="AB31" s="540"/>
      <c r="AC31" s="530"/>
    </row>
    <row r="32" spans="2:29" x14ac:dyDescent="0.2">
      <c r="B32" s="8" t="s">
        <v>328</v>
      </c>
      <c r="C32" s="21" t="s">
        <v>3</v>
      </c>
      <c r="D32" s="481"/>
      <c r="E32" s="481"/>
      <c r="F32" s="481"/>
      <c r="G32" s="481"/>
      <c r="H32" s="481"/>
      <c r="I32" s="481"/>
      <c r="J32" s="481"/>
      <c r="K32" s="481"/>
      <c r="L32" s="481"/>
      <c r="M32" s="481"/>
      <c r="N32" s="481"/>
      <c r="O32" s="481"/>
      <c r="P32" s="465">
        <f t="shared" ref="P32:P34" si="6">SUM(D32:O32)</f>
        <v>0</v>
      </c>
      <c r="Q32" s="481"/>
      <c r="R32" s="481"/>
      <c r="S32" s="481"/>
      <c r="T32" s="481"/>
      <c r="U32" s="481"/>
      <c r="V32" s="481"/>
      <c r="W32" s="481"/>
      <c r="X32" s="481"/>
      <c r="Y32" s="481"/>
      <c r="Z32" s="481"/>
      <c r="AA32" s="481"/>
      <c r="AB32" s="481"/>
      <c r="AC32" s="472">
        <f>SUM(Q32:AB32)</f>
        <v>0</v>
      </c>
    </row>
    <row r="33" spans="1:31" x14ac:dyDescent="0.2">
      <c r="B33" s="8" t="s">
        <v>329</v>
      </c>
      <c r="C33" s="21" t="s">
        <v>4</v>
      </c>
      <c r="D33" s="481"/>
      <c r="E33" s="481"/>
      <c r="F33" s="481"/>
      <c r="G33" s="481"/>
      <c r="H33" s="481"/>
      <c r="I33" s="481"/>
      <c r="J33" s="481"/>
      <c r="K33" s="481"/>
      <c r="L33" s="481"/>
      <c r="M33" s="481"/>
      <c r="N33" s="481"/>
      <c r="O33" s="481"/>
      <c r="P33" s="465">
        <f t="shared" si="6"/>
        <v>0</v>
      </c>
      <c r="Q33" s="481"/>
      <c r="R33" s="481"/>
      <c r="S33" s="481"/>
      <c r="T33" s="481"/>
      <c r="U33" s="481"/>
      <c r="V33" s="481"/>
      <c r="W33" s="481"/>
      <c r="X33" s="481"/>
      <c r="Y33" s="481"/>
      <c r="Z33" s="481"/>
      <c r="AA33" s="481"/>
      <c r="AB33" s="481"/>
      <c r="AC33" s="472">
        <f>SUM(Q33:AB33)</f>
        <v>0</v>
      </c>
      <c r="AE33" s="220"/>
    </row>
    <row r="34" spans="1:31" ht="15" thickBot="1" x14ac:dyDescent="0.25">
      <c r="B34" s="48" t="s">
        <v>330</v>
      </c>
      <c r="C34" s="45" t="s">
        <v>5</v>
      </c>
      <c r="D34" s="533"/>
      <c r="E34" s="533"/>
      <c r="F34" s="533"/>
      <c r="G34" s="533"/>
      <c r="H34" s="533"/>
      <c r="I34" s="533"/>
      <c r="J34" s="533"/>
      <c r="K34" s="533"/>
      <c r="L34" s="533"/>
      <c r="M34" s="533"/>
      <c r="N34" s="533"/>
      <c r="O34" s="533"/>
      <c r="P34" s="534">
        <f t="shared" si="6"/>
        <v>0</v>
      </c>
      <c r="Q34" s="533"/>
      <c r="R34" s="533"/>
      <c r="S34" s="533"/>
      <c r="T34" s="533"/>
      <c r="U34" s="533"/>
      <c r="V34" s="533"/>
      <c r="W34" s="533"/>
      <c r="X34" s="533"/>
      <c r="Y34" s="533"/>
      <c r="Z34" s="533"/>
      <c r="AA34" s="533"/>
      <c r="AB34" s="533"/>
      <c r="AC34" s="535">
        <f>SUM(Q34:AB34)</f>
        <v>0</v>
      </c>
    </row>
    <row r="35" spans="1:31" ht="15.75" thickBot="1" x14ac:dyDescent="0.25">
      <c r="B35" s="315" t="s">
        <v>331</v>
      </c>
      <c r="C35" s="316" t="s">
        <v>43</v>
      </c>
      <c r="D35" s="475">
        <f>SUM(D32:D34)</f>
        <v>0</v>
      </c>
      <c r="E35" s="475">
        <f t="shared" ref="E35:O35" si="7">SUM(E32:E34)</f>
        <v>0</v>
      </c>
      <c r="F35" s="475">
        <f t="shared" si="7"/>
        <v>0</v>
      </c>
      <c r="G35" s="475">
        <f t="shared" si="7"/>
        <v>0</v>
      </c>
      <c r="H35" s="475">
        <f t="shared" si="7"/>
        <v>0</v>
      </c>
      <c r="I35" s="475">
        <f t="shared" si="7"/>
        <v>0</v>
      </c>
      <c r="J35" s="475">
        <f t="shared" si="7"/>
        <v>0</v>
      </c>
      <c r="K35" s="475">
        <f t="shared" si="7"/>
        <v>0</v>
      </c>
      <c r="L35" s="475">
        <f t="shared" si="7"/>
        <v>0</v>
      </c>
      <c r="M35" s="475">
        <f t="shared" si="7"/>
        <v>0</v>
      </c>
      <c r="N35" s="475">
        <f t="shared" si="7"/>
        <v>0</v>
      </c>
      <c r="O35" s="475">
        <f t="shared" si="7"/>
        <v>0</v>
      </c>
      <c r="P35" s="475">
        <f>SUM(P32:P34)</f>
        <v>0</v>
      </c>
      <c r="Q35" s="475">
        <f t="shared" ref="Q35" si="8">SUM(Q32:Q34)</f>
        <v>0</v>
      </c>
      <c r="R35" s="475">
        <f t="shared" ref="R35" si="9">SUM(R32:R34)</f>
        <v>0</v>
      </c>
      <c r="S35" s="475">
        <f t="shared" ref="S35" si="10">SUM(S32:S34)</f>
        <v>0</v>
      </c>
      <c r="T35" s="475">
        <f t="shared" ref="T35" si="11">SUM(T32:T34)</f>
        <v>0</v>
      </c>
      <c r="U35" s="475">
        <f t="shared" ref="U35" si="12">SUM(U32:U34)</f>
        <v>0</v>
      </c>
      <c r="V35" s="475">
        <f t="shared" ref="V35" si="13">SUM(V32:V34)</f>
        <v>0</v>
      </c>
      <c r="W35" s="475">
        <f t="shared" ref="W35" si="14">SUM(W32:W34)</f>
        <v>0</v>
      </c>
      <c r="X35" s="475">
        <f t="shared" ref="X35" si="15">SUM(X32:X34)</f>
        <v>0</v>
      </c>
      <c r="Y35" s="475">
        <f t="shared" ref="Y35" si="16">SUM(Y32:Y34)</f>
        <v>0</v>
      </c>
      <c r="Z35" s="475">
        <f t="shared" ref="Z35" si="17">SUM(Z32:Z34)</f>
        <v>0</v>
      </c>
      <c r="AA35" s="475">
        <f t="shared" ref="AA35" si="18">SUM(AA32:AA34)</f>
        <v>0</v>
      </c>
      <c r="AB35" s="475">
        <f t="shared" ref="AB35" si="19">SUM(AB32:AB34)</f>
        <v>0</v>
      </c>
      <c r="AC35" s="536">
        <f>SUM(AC32:AC34)</f>
        <v>0</v>
      </c>
    </row>
    <row r="36" spans="1:31" ht="15" thickBot="1" x14ac:dyDescent="0.25">
      <c r="B36" s="221"/>
      <c r="C36" s="222"/>
      <c r="AC36" s="2"/>
    </row>
    <row r="37" spans="1:31" s="4" customFormat="1" ht="23.45" customHeight="1" x14ac:dyDescent="0.2">
      <c r="A37" s="1"/>
      <c r="B37" s="55" t="s">
        <v>51</v>
      </c>
      <c r="C37" s="56"/>
      <c r="D37" s="592" t="str">
        <f>"Año "&amp;(YEAR(C6)+1)</f>
        <v>Año 2026</v>
      </c>
      <c r="E37" s="592"/>
      <c r="F37" s="592"/>
      <c r="G37" s="592"/>
      <c r="H37" s="592"/>
      <c r="I37" s="592"/>
      <c r="J37" s="592"/>
      <c r="K37" s="592"/>
      <c r="L37" s="592"/>
      <c r="M37" s="592"/>
      <c r="N37" s="592"/>
      <c r="O37" s="592"/>
      <c r="P37" s="592"/>
      <c r="Q37" s="592" t="str">
        <f>"Año "&amp;(YEAR(C6)+2)</f>
        <v>Año 2027</v>
      </c>
      <c r="R37" s="592"/>
      <c r="S37" s="592"/>
      <c r="T37" s="592"/>
      <c r="U37" s="592"/>
      <c r="V37" s="592"/>
      <c r="W37" s="592"/>
      <c r="X37" s="592"/>
      <c r="Y37" s="592"/>
      <c r="Z37" s="592"/>
      <c r="AA37" s="592"/>
      <c r="AB37" s="592"/>
      <c r="AC37" s="593"/>
    </row>
    <row r="38" spans="1:31" s="82" customFormat="1" ht="32.25" customHeight="1" x14ac:dyDescent="0.2">
      <c r="A38" s="1"/>
      <c r="B38" s="79" t="s">
        <v>66</v>
      </c>
      <c r="C38" s="80" t="s">
        <v>47</v>
      </c>
      <c r="D38" s="80" t="s">
        <v>28</v>
      </c>
      <c r="E38" s="80" t="s">
        <v>29</v>
      </c>
      <c r="F38" s="80" t="s">
        <v>30</v>
      </c>
      <c r="G38" s="80" t="s">
        <v>31</v>
      </c>
      <c r="H38" s="80" t="s">
        <v>32</v>
      </c>
      <c r="I38" s="80" t="s">
        <v>33</v>
      </c>
      <c r="J38" s="80" t="s">
        <v>34</v>
      </c>
      <c r="K38" s="80" t="s">
        <v>35</v>
      </c>
      <c r="L38" s="80" t="s">
        <v>36</v>
      </c>
      <c r="M38" s="80" t="s">
        <v>37</v>
      </c>
      <c r="N38" s="80" t="s">
        <v>38</v>
      </c>
      <c r="O38" s="80" t="s">
        <v>39</v>
      </c>
      <c r="P38" s="214" t="s">
        <v>40</v>
      </c>
      <c r="Q38" s="80" t="s">
        <v>28</v>
      </c>
      <c r="R38" s="80" t="s">
        <v>29</v>
      </c>
      <c r="S38" s="80" t="s">
        <v>30</v>
      </c>
      <c r="T38" s="80" t="s">
        <v>31</v>
      </c>
      <c r="U38" s="80" t="s">
        <v>32</v>
      </c>
      <c r="V38" s="80" t="s">
        <v>33</v>
      </c>
      <c r="W38" s="80" t="s">
        <v>34</v>
      </c>
      <c r="X38" s="80" t="s">
        <v>35</v>
      </c>
      <c r="Y38" s="80" t="s">
        <v>36</v>
      </c>
      <c r="Z38" s="80" t="s">
        <v>37</v>
      </c>
      <c r="AA38" s="80" t="s">
        <v>38</v>
      </c>
      <c r="AB38" s="80" t="s">
        <v>39</v>
      </c>
      <c r="AC38" s="215" t="s">
        <v>40</v>
      </c>
    </row>
    <row r="39" spans="1:31" x14ac:dyDescent="0.2">
      <c r="B39" s="8" t="s">
        <v>85</v>
      </c>
      <c r="C39" s="21" t="s">
        <v>3</v>
      </c>
      <c r="D39" s="481"/>
      <c r="E39" s="481"/>
      <c r="F39" s="481"/>
      <c r="G39" s="481"/>
      <c r="H39" s="481"/>
      <c r="I39" s="481"/>
      <c r="J39" s="481"/>
      <c r="K39" s="481"/>
      <c r="L39" s="481"/>
      <c r="M39" s="481"/>
      <c r="N39" s="481"/>
      <c r="O39" s="481"/>
      <c r="P39" s="465">
        <f t="shared" ref="P39:P56" si="20">SUM(D39:O39)</f>
        <v>0</v>
      </c>
      <c r="Q39" s="481"/>
      <c r="R39" s="481"/>
      <c r="S39" s="481"/>
      <c r="T39" s="481"/>
      <c r="U39" s="481"/>
      <c r="V39" s="481"/>
      <c r="W39" s="481"/>
      <c r="X39" s="481"/>
      <c r="Y39" s="481"/>
      <c r="Z39" s="481"/>
      <c r="AA39" s="481"/>
      <c r="AB39" s="481"/>
      <c r="AC39" s="472">
        <f>SUM(Q39:AB39)</f>
        <v>0</v>
      </c>
    </row>
    <row r="40" spans="1:31" x14ac:dyDescent="0.2">
      <c r="B40" s="8" t="s">
        <v>86</v>
      </c>
      <c r="C40" s="21" t="s">
        <v>4</v>
      </c>
      <c r="D40" s="481"/>
      <c r="E40" s="481"/>
      <c r="F40" s="481"/>
      <c r="G40" s="481"/>
      <c r="H40" s="481"/>
      <c r="I40" s="481"/>
      <c r="J40" s="481"/>
      <c r="K40" s="481"/>
      <c r="L40" s="481"/>
      <c r="M40" s="481"/>
      <c r="N40" s="481"/>
      <c r="O40" s="481"/>
      <c r="P40" s="465">
        <f t="shared" si="20"/>
        <v>0</v>
      </c>
      <c r="Q40" s="481"/>
      <c r="R40" s="481"/>
      <c r="S40" s="481"/>
      <c r="T40" s="481"/>
      <c r="U40" s="481"/>
      <c r="V40" s="481"/>
      <c r="W40" s="481"/>
      <c r="X40" s="481"/>
      <c r="Y40" s="481"/>
      <c r="Z40" s="481"/>
      <c r="AA40" s="481"/>
      <c r="AB40" s="481"/>
      <c r="AC40" s="472">
        <f>SUM(Q40:AB40)</f>
        <v>0</v>
      </c>
    </row>
    <row r="41" spans="1:31" ht="15" thickBot="1" x14ac:dyDescent="0.25">
      <c r="B41" s="48" t="s">
        <v>87</v>
      </c>
      <c r="C41" s="45" t="s">
        <v>5</v>
      </c>
      <c r="D41" s="533"/>
      <c r="E41" s="533"/>
      <c r="F41" s="533"/>
      <c r="G41" s="533"/>
      <c r="H41" s="533"/>
      <c r="I41" s="533"/>
      <c r="J41" s="533"/>
      <c r="K41" s="533"/>
      <c r="L41" s="533"/>
      <c r="M41" s="533"/>
      <c r="N41" s="533"/>
      <c r="O41" s="533"/>
      <c r="P41" s="534">
        <f t="shared" si="20"/>
        <v>0</v>
      </c>
      <c r="Q41" s="533"/>
      <c r="R41" s="533"/>
      <c r="S41" s="533"/>
      <c r="T41" s="533"/>
      <c r="U41" s="533"/>
      <c r="V41" s="533"/>
      <c r="W41" s="533"/>
      <c r="X41" s="533"/>
      <c r="Y41" s="533"/>
      <c r="Z41" s="533"/>
      <c r="AA41" s="533"/>
      <c r="AB41" s="533"/>
      <c r="AC41" s="535">
        <f>SUM(Q41:AB41)</f>
        <v>0</v>
      </c>
    </row>
    <row r="42" spans="1:31" ht="15.75" thickBot="1" x14ac:dyDescent="0.25">
      <c r="B42" s="315" t="s">
        <v>44</v>
      </c>
      <c r="C42" s="316" t="s">
        <v>43</v>
      </c>
      <c r="D42" s="475">
        <f>SUM(D39:D41)</f>
        <v>0</v>
      </c>
      <c r="E42" s="475">
        <f t="shared" ref="E42:Q42" si="21">SUM(E39:E41)</f>
        <v>0</v>
      </c>
      <c r="F42" s="475">
        <f t="shared" si="21"/>
        <v>0</v>
      </c>
      <c r="G42" s="475">
        <f t="shared" si="21"/>
        <v>0</v>
      </c>
      <c r="H42" s="475">
        <f t="shared" si="21"/>
        <v>0</v>
      </c>
      <c r="I42" s="475">
        <f t="shared" si="21"/>
        <v>0</v>
      </c>
      <c r="J42" s="475">
        <f t="shared" si="21"/>
        <v>0</v>
      </c>
      <c r="K42" s="475">
        <f t="shared" si="21"/>
        <v>0</v>
      </c>
      <c r="L42" s="475">
        <f t="shared" si="21"/>
        <v>0</v>
      </c>
      <c r="M42" s="475">
        <f t="shared" si="21"/>
        <v>0</v>
      </c>
      <c r="N42" s="475">
        <f t="shared" si="21"/>
        <v>0</v>
      </c>
      <c r="O42" s="475">
        <f t="shared" si="21"/>
        <v>0</v>
      </c>
      <c r="P42" s="475">
        <f>SUM(P39:P41)</f>
        <v>0</v>
      </c>
      <c r="Q42" s="475">
        <f t="shared" si="21"/>
        <v>0</v>
      </c>
      <c r="R42" s="475">
        <f t="shared" ref="R42" si="22">SUM(R39:R41)</f>
        <v>0</v>
      </c>
      <c r="S42" s="475">
        <f t="shared" ref="S42" si="23">SUM(S39:S41)</f>
        <v>0</v>
      </c>
      <c r="T42" s="475">
        <f t="shared" ref="T42" si="24">SUM(T39:T41)</f>
        <v>0</v>
      </c>
      <c r="U42" s="475">
        <f t="shared" ref="U42" si="25">SUM(U39:U41)</f>
        <v>0</v>
      </c>
      <c r="V42" s="475">
        <f t="shared" ref="V42" si="26">SUM(V39:V41)</f>
        <v>0</v>
      </c>
      <c r="W42" s="475">
        <f t="shared" ref="W42" si="27">SUM(W39:W41)</f>
        <v>0</v>
      </c>
      <c r="X42" s="475">
        <f t="shared" ref="X42" si="28">SUM(X39:X41)</f>
        <v>0</v>
      </c>
      <c r="Y42" s="475">
        <f t="shared" ref="Y42" si="29">SUM(Y39:Y41)</f>
        <v>0</v>
      </c>
      <c r="Z42" s="475">
        <f t="shared" ref="Z42" si="30">SUM(Z39:Z41)</f>
        <v>0</v>
      </c>
      <c r="AA42" s="475">
        <f t="shared" ref="AA42" si="31">SUM(AA39:AA41)</f>
        <v>0</v>
      </c>
      <c r="AB42" s="475">
        <f t="shared" ref="AB42" si="32">SUM(AB39:AB41)</f>
        <v>0</v>
      </c>
      <c r="AC42" s="536">
        <f>SUM(AC39:AC41)</f>
        <v>0</v>
      </c>
    </row>
    <row r="43" spans="1:31" x14ac:dyDescent="0.2">
      <c r="B43" s="313"/>
      <c r="C43" s="314"/>
      <c r="D43" s="537"/>
      <c r="E43" s="537"/>
      <c r="F43" s="537"/>
      <c r="G43" s="537"/>
      <c r="H43" s="537"/>
      <c r="I43" s="537"/>
      <c r="J43" s="537"/>
      <c r="K43" s="537"/>
      <c r="L43" s="537"/>
      <c r="M43" s="537"/>
      <c r="N43" s="537"/>
      <c r="O43" s="537"/>
      <c r="P43" s="538"/>
      <c r="Q43" s="537"/>
      <c r="R43" s="537"/>
      <c r="S43" s="537"/>
      <c r="T43" s="537"/>
      <c r="U43" s="537"/>
      <c r="V43" s="537"/>
      <c r="W43" s="537"/>
      <c r="X43" s="537"/>
      <c r="Y43" s="537"/>
      <c r="Z43" s="537"/>
      <c r="AA43" s="537"/>
      <c r="AB43" s="537"/>
      <c r="AC43" s="539"/>
    </row>
    <row r="44" spans="1:31" ht="15" x14ac:dyDescent="0.2">
      <c r="B44" s="90" t="s">
        <v>239</v>
      </c>
      <c r="C44" s="9"/>
      <c r="D44" s="540"/>
      <c r="E44" s="540"/>
      <c r="F44" s="540"/>
      <c r="G44" s="540"/>
      <c r="H44" s="540"/>
      <c r="I44" s="540"/>
      <c r="J44" s="540"/>
      <c r="K44" s="540"/>
      <c r="L44" s="540"/>
      <c r="M44" s="540"/>
      <c r="N44" s="540"/>
      <c r="O44" s="540"/>
      <c r="P44" s="529"/>
      <c r="Q44" s="540"/>
      <c r="R44" s="540"/>
      <c r="S44" s="540"/>
      <c r="T44" s="540"/>
      <c r="U44" s="540"/>
      <c r="V44" s="540"/>
      <c r="W44" s="540"/>
      <c r="X44" s="540"/>
      <c r="Y44" s="540"/>
      <c r="Z44" s="540"/>
      <c r="AA44" s="540"/>
      <c r="AB44" s="540"/>
      <c r="AC44" s="530"/>
    </row>
    <row r="45" spans="1:31" x14ac:dyDescent="0.2">
      <c r="B45" s="8" t="s">
        <v>241</v>
      </c>
      <c r="C45" s="21" t="s">
        <v>3</v>
      </c>
      <c r="D45" s="481"/>
      <c r="E45" s="481"/>
      <c r="F45" s="481"/>
      <c r="G45" s="481"/>
      <c r="H45" s="481"/>
      <c r="I45" s="481"/>
      <c r="J45" s="481"/>
      <c r="K45" s="481"/>
      <c r="L45" s="481"/>
      <c r="M45" s="481"/>
      <c r="N45" s="481"/>
      <c r="O45" s="481"/>
      <c r="P45" s="465">
        <f t="shared" si="20"/>
        <v>0</v>
      </c>
      <c r="Q45" s="481"/>
      <c r="R45" s="481"/>
      <c r="S45" s="481"/>
      <c r="T45" s="481"/>
      <c r="U45" s="481"/>
      <c r="V45" s="481"/>
      <c r="W45" s="481"/>
      <c r="X45" s="481"/>
      <c r="Y45" s="481"/>
      <c r="Z45" s="481"/>
      <c r="AA45" s="481"/>
      <c r="AB45" s="481"/>
      <c r="AC45" s="472">
        <f t="shared" ref="AC45:AC47" si="33">SUM(Q45:AB45)</f>
        <v>0</v>
      </c>
    </row>
    <row r="46" spans="1:31" x14ac:dyDescent="0.2">
      <c r="B46" s="8" t="s">
        <v>242</v>
      </c>
      <c r="C46" s="21" t="s">
        <v>4</v>
      </c>
      <c r="D46" s="481"/>
      <c r="E46" s="481"/>
      <c r="F46" s="481"/>
      <c r="G46" s="481"/>
      <c r="H46" s="481"/>
      <c r="I46" s="481"/>
      <c r="J46" s="481"/>
      <c r="K46" s="481"/>
      <c r="L46" s="481"/>
      <c r="M46" s="481"/>
      <c r="N46" s="481"/>
      <c r="O46" s="481"/>
      <c r="P46" s="465">
        <f t="shared" si="20"/>
        <v>0</v>
      </c>
      <c r="Q46" s="481"/>
      <c r="R46" s="481"/>
      <c r="S46" s="481"/>
      <c r="T46" s="481"/>
      <c r="U46" s="481"/>
      <c r="V46" s="481"/>
      <c r="W46" s="481"/>
      <c r="X46" s="481"/>
      <c r="Y46" s="481"/>
      <c r="Z46" s="481"/>
      <c r="AA46" s="481"/>
      <c r="AB46" s="481"/>
      <c r="AC46" s="472">
        <f t="shared" si="33"/>
        <v>0</v>
      </c>
    </row>
    <row r="47" spans="1:31" ht="15" thickBot="1" x14ac:dyDescent="0.25">
      <c r="B47" s="48" t="s">
        <v>243</v>
      </c>
      <c r="C47" s="45" t="s">
        <v>5</v>
      </c>
      <c r="D47" s="533"/>
      <c r="E47" s="533"/>
      <c r="F47" s="533"/>
      <c r="G47" s="533"/>
      <c r="H47" s="533"/>
      <c r="I47" s="533"/>
      <c r="J47" s="533"/>
      <c r="K47" s="533"/>
      <c r="L47" s="533"/>
      <c r="M47" s="533"/>
      <c r="N47" s="533"/>
      <c r="O47" s="533"/>
      <c r="P47" s="465">
        <f t="shared" si="20"/>
        <v>0</v>
      </c>
      <c r="Q47" s="533"/>
      <c r="R47" s="533"/>
      <c r="S47" s="533"/>
      <c r="T47" s="533"/>
      <c r="U47" s="533"/>
      <c r="V47" s="533"/>
      <c r="W47" s="533"/>
      <c r="X47" s="533"/>
      <c r="Y47" s="533"/>
      <c r="Z47" s="533"/>
      <c r="AA47" s="533"/>
      <c r="AB47" s="533"/>
      <c r="AC47" s="472">
        <f t="shared" si="33"/>
        <v>0</v>
      </c>
    </row>
    <row r="48" spans="1:31" ht="15.75" thickBot="1" x14ac:dyDescent="0.25">
      <c r="B48" s="317" t="s">
        <v>240</v>
      </c>
      <c r="C48" s="318" t="s">
        <v>43</v>
      </c>
      <c r="D48" s="475">
        <f>SUM(D45:D47)</f>
        <v>0</v>
      </c>
      <c r="E48" s="475">
        <f t="shared" ref="E48:AB48" si="34">SUM(E45:E47)</f>
        <v>0</v>
      </c>
      <c r="F48" s="475">
        <f t="shared" si="34"/>
        <v>0</v>
      </c>
      <c r="G48" s="475">
        <f t="shared" si="34"/>
        <v>0</v>
      </c>
      <c r="H48" s="475">
        <f t="shared" si="34"/>
        <v>0</v>
      </c>
      <c r="I48" s="475">
        <f t="shared" si="34"/>
        <v>0</v>
      </c>
      <c r="J48" s="475">
        <f t="shared" si="34"/>
        <v>0</v>
      </c>
      <c r="K48" s="475">
        <f t="shared" si="34"/>
        <v>0</v>
      </c>
      <c r="L48" s="475">
        <f t="shared" si="34"/>
        <v>0</v>
      </c>
      <c r="M48" s="475">
        <f t="shared" si="34"/>
        <v>0</v>
      </c>
      <c r="N48" s="475">
        <f t="shared" si="34"/>
        <v>0</v>
      </c>
      <c r="O48" s="475">
        <f t="shared" si="34"/>
        <v>0</v>
      </c>
      <c r="P48" s="475">
        <f>SUM(P45:P47)</f>
        <v>0</v>
      </c>
      <c r="Q48" s="475">
        <f t="shared" si="34"/>
        <v>0</v>
      </c>
      <c r="R48" s="475">
        <f t="shared" si="34"/>
        <v>0</v>
      </c>
      <c r="S48" s="475">
        <f t="shared" si="34"/>
        <v>0</v>
      </c>
      <c r="T48" s="475">
        <f t="shared" si="34"/>
        <v>0</v>
      </c>
      <c r="U48" s="475">
        <f t="shared" si="34"/>
        <v>0</v>
      </c>
      <c r="V48" s="475">
        <f t="shared" si="34"/>
        <v>0</v>
      </c>
      <c r="W48" s="475">
        <f t="shared" si="34"/>
        <v>0</v>
      </c>
      <c r="X48" s="475">
        <f t="shared" si="34"/>
        <v>0</v>
      </c>
      <c r="Y48" s="475">
        <f t="shared" si="34"/>
        <v>0</v>
      </c>
      <c r="Z48" s="475">
        <f t="shared" si="34"/>
        <v>0</v>
      </c>
      <c r="AA48" s="475">
        <f t="shared" si="34"/>
        <v>0</v>
      </c>
      <c r="AB48" s="475">
        <f t="shared" si="34"/>
        <v>0</v>
      </c>
      <c r="AC48" s="536">
        <f>SUM(AC45:AC47)</f>
        <v>0</v>
      </c>
    </row>
    <row r="49" spans="2:52" x14ac:dyDescent="0.2">
      <c r="B49" s="313"/>
      <c r="C49" s="314"/>
      <c r="D49" s="537"/>
      <c r="E49" s="537"/>
      <c r="F49" s="537"/>
      <c r="G49" s="537"/>
      <c r="H49" s="537"/>
      <c r="I49" s="537"/>
      <c r="J49" s="537"/>
      <c r="K49" s="537"/>
      <c r="L49" s="537"/>
      <c r="M49" s="537"/>
      <c r="N49" s="537"/>
      <c r="O49" s="537"/>
      <c r="P49" s="538"/>
      <c r="Q49" s="537"/>
      <c r="R49" s="537"/>
      <c r="S49" s="537"/>
      <c r="T49" s="537"/>
      <c r="U49" s="537"/>
      <c r="V49" s="537"/>
      <c r="W49" s="537"/>
      <c r="X49" s="537"/>
      <c r="Y49" s="537"/>
      <c r="Z49" s="537"/>
      <c r="AA49" s="537"/>
      <c r="AB49" s="537"/>
      <c r="AC49" s="539"/>
    </row>
    <row r="50" spans="2:52" ht="15" x14ac:dyDescent="0.2">
      <c r="B50" s="217" t="s">
        <v>52</v>
      </c>
      <c r="C50" s="21"/>
      <c r="D50" s="481"/>
      <c r="E50" s="481"/>
      <c r="F50" s="481"/>
      <c r="G50" s="481"/>
      <c r="H50" s="481"/>
      <c r="I50" s="481"/>
      <c r="J50" s="481"/>
      <c r="K50" s="481"/>
      <c r="L50" s="481"/>
      <c r="M50" s="481"/>
      <c r="N50" s="481"/>
      <c r="O50" s="481"/>
      <c r="P50" s="529"/>
      <c r="Q50" s="529"/>
      <c r="R50" s="529"/>
      <c r="S50" s="529"/>
      <c r="T50" s="529"/>
      <c r="U50" s="529"/>
      <c r="V50" s="529"/>
      <c r="W50" s="529"/>
      <c r="X50" s="529"/>
      <c r="Y50" s="529"/>
      <c r="Z50" s="529"/>
      <c r="AA50" s="529"/>
      <c r="AB50" s="529"/>
      <c r="AC50" s="530"/>
    </row>
    <row r="51" spans="2:52" x14ac:dyDescent="0.2">
      <c r="B51" s="8" t="s">
        <v>90</v>
      </c>
      <c r="C51" s="216"/>
      <c r="D51" s="481"/>
      <c r="E51" s="481"/>
      <c r="F51" s="481"/>
      <c r="G51" s="481"/>
      <c r="H51" s="481"/>
      <c r="I51" s="481"/>
      <c r="J51" s="481"/>
      <c r="K51" s="481"/>
      <c r="L51" s="481"/>
      <c r="M51" s="481"/>
      <c r="N51" s="481"/>
      <c r="O51" s="481"/>
      <c r="P51" s="465">
        <f t="shared" si="20"/>
        <v>0</v>
      </c>
      <c r="Q51" s="481"/>
      <c r="R51" s="481"/>
      <c r="S51" s="481"/>
      <c r="T51" s="481"/>
      <c r="U51" s="481"/>
      <c r="V51" s="481"/>
      <c r="W51" s="481"/>
      <c r="X51" s="481"/>
      <c r="Y51" s="481"/>
      <c r="Z51" s="481"/>
      <c r="AA51" s="481"/>
      <c r="AB51" s="481"/>
      <c r="AC51" s="472">
        <f>SUM(Q51:AB51)</f>
        <v>0</v>
      </c>
    </row>
    <row r="52" spans="2:52" x14ac:dyDescent="0.2">
      <c r="B52" s="8" t="s">
        <v>78</v>
      </c>
      <c r="C52" s="216"/>
      <c r="D52" s="481"/>
      <c r="E52" s="481"/>
      <c r="F52" s="481"/>
      <c r="G52" s="481"/>
      <c r="H52" s="481"/>
      <c r="I52" s="481"/>
      <c r="J52" s="481"/>
      <c r="K52" s="481"/>
      <c r="L52" s="481"/>
      <c r="M52" s="481"/>
      <c r="N52" s="481"/>
      <c r="O52" s="481"/>
      <c r="P52" s="465">
        <f t="shared" si="20"/>
        <v>0</v>
      </c>
      <c r="Q52" s="481"/>
      <c r="R52" s="481"/>
      <c r="S52" s="481"/>
      <c r="T52" s="481"/>
      <c r="U52" s="481"/>
      <c r="V52" s="481"/>
      <c r="W52" s="481"/>
      <c r="X52" s="481"/>
      <c r="Y52" s="481"/>
      <c r="Z52" s="481"/>
      <c r="AA52" s="481"/>
      <c r="AB52" s="481"/>
      <c r="AC52" s="472">
        <f t="shared" ref="AC52:AC56" si="35">SUM(Q52:AB52)</f>
        <v>0</v>
      </c>
      <c r="AZ52" s="195"/>
    </row>
    <row r="53" spans="2:52" x14ac:dyDescent="0.2">
      <c r="B53" s="8" t="s">
        <v>79</v>
      </c>
      <c r="C53" s="216"/>
      <c r="D53" s="481"/>
      <c r="E53" s="481"/>
      <c r="F53" s="481"/>
      <c r="G53" s="481"/>
      <c r="H53" s="481"/>
      <c r="I53" s="481"/>
      <c r="J53" s="481"/>
      <c r="K53" s="481"/>
      <c r="L53" s="481"/>
      <c r="M53" s="481"/>
      <c r="N53" s="481"/>
      <c r="O53" s="481"/>
      <c r="P53" s="465">
        <f>SUM(D53:O53)</f>
        <v>0</v>
      </c>
      <c r="Q53" s="481"/>
      <c r="R53" s="481"/>
      <c r="S53" s="481"/>
      <c r="T53" s="481"/>
      <c r="U53" s="481"/>
      <c r="V53" s="481"/>
      <c r="W53" s="481"/>
      <c r="X53" s="481"/>
      <c r="Y53" s="481"/>
      <c r="Z53" s="481"/>
      <c r="AA53" s="481"/>
      <c r="AB53" s="481"/>
      <c r="AC53" s="472">
        <f t="shared" si="35"/>
        <v>0</v>
      </c>
    </row>
    <row r="54" spans="2:52" x14ac:dyDescent="0.2">
      <c r="B54" s="8" t="s">
        <v>108</v>
      </c>
      <c r="C54" s="216"/>
      <c r="D54" s="481"/>
      <c r="E54" s="481"/>
      <c r="F54" s="481"/>
      <c r="G54" s="481"/>
      <c r="H54" s="481"/>
      <c r="I54" s="481"/>
      <c r="J54" s="481"/>
      <c r="K54" s="481"/>
      <c r="L54" s="481"/>
      <c r="M54" s="481"/>
      <c r="N54" s="481"/>
      <c r="O54" s="481"/>
      <c r="P54" s="465">
        <f t="shared" si="20"/>
        <v>0</v>
      </c>
      <c r="Q54" s="481"/>
      <c r="R54" s="481"/>
      <c r="S54" s="481"/>
      <c r="T54" s="481"/>
      <c r="U54" s="481"/>
      <c r="V54" s="481"/>
      <c r="W54" s="481"/>
      <c r="X54" s="481"/>
      <c r="Y54" s="481"/>
      <c r="Z54" s="481"/>
      <c r="AA54" s="481"/>
      <c r="AB54" s="481"/>
      <c r="AC54" s="472">
        <f t="shared" si="35"/>
        <v>0</v>
      </c>
    </row>
    <row r="55" spans="2:52" x14ac:dyDescent="0.2">
      <c r="B55" s="8" t="s">
        <v>110</v>
      </c>
      <c r="C55" s="216"/>
      <c r="D55" s="481"/>
      <c r="E55" s="481"/>
      <c r="F55" s="481"/>
      <c r="G55" s="481"/>
      <c r="H55" s="481"/>
      <c r="I55" s="481"/>
      <c r="J55" s="481"/>
      <c r="K55" s="481"/>
      <c r="L55" s="481"/>
      <c r="M55" s="481"/>
      <c r="N55" s="481"/>
      <c r="O55" s="481"/>
      <c r="P55" s="465">
        <f t="shared" si="20"/>
        <v>0</v>
      </c>
      <c r="Q55" s="481"/>
      <c r="R55" s="481"/>
      <c r="S55" s="481"/>
      <c r="T55" s="481"/>
      <c r="U55" s="481"/>
      <c r="V55" s="481"/>
      <c r="W55" s="481"/>
      <c r="X55" s="481"/>
      <c r="Y55" s="481"/>
      <c r="Z55" s="481"/>
      <c r="AA55" s="481"/>
      <c r="AB55" s="481"/>
      <c r="AC55" s="472">
        <f t="shared" si="35"/>
        <v>0</v>
      </c>
    </row>
    <row r="56" spans="2:52" ht="15" thickBot="1" x14ac:dyDescent="0.25">
      <c r="B56" s="19" t="s">
        <v>81</v>
      </c>
      <c r="C56" s="218"/>
      <c r="D56" s="483"/>
      <c r="E56" s="483"/>
      <c r="F56" s="483"/>
      <c r="G56" s="483"/>
      <c r="H56" s="483"/>
      <c r="I56" s="483"/>
      <c r="J56" s="483"/>
      <c r="K56" s="483"/>
      <c r="L56" s="483"/>
      <c r="M56" s="483"/>
      <c r="N56" s="483"/>
      <c r="O56" s="483"/>
      <c r="P56" s="470">
        <f t="shared" si="20"/>
        <v>0</v>
      </c>
      <c r="Q56" s="483"/>
      <c r="R56" s="483"/>
      <c r="S56" s="483"/>
      <c r="T56" s="483"/>
      <c r="U56" s="483"/>
      <c r="V56" s="483"/>
      <c r="W56" s="483"/>
      <c r="X56" s="483"/>
      <c r="Y56" s="483"/>
      <c r="Z56" s="483"/>
      <c r="AA56" s="483"/>
      <c r="AB56" s="483"/>
      <c r="AC56" s="471">
        <f t="shared" si="35"/>
        <v>0</v>
      </c>
    </row>
    <row r="58" spans="2:52" ht="15" thickBot="1" x14ac:dyDescent="0.25">
      <c r="B58"/>
      <c r="C58"/>
    </row>
    <row r="59" spans="2:52" ht="16.5" thickBot="1" x14ac:dyDescent="0.25">
      <c r="B59" s="319" t="s">
        <v>246</v>
      </c>
      <c r="C59"/>
    </row>
    <row r="60" spans="2:52" ht="18.75" thickBot="1" x14ac:dyDescent="0.25">
      <c r="B60" s="322" t="s">
        <v>244</v>
      </c>
      <c r="C60"/>
    </row>
    <row r="61" spans="2:52" ht="15" x14ac:dyDescent="0.2">
      <c r="B61" s="323" t="s">
        <v>241</v>
      </c>
      <c r="C61" s="324" t="s">
        <v>3</v>
      </c>
      <c r="D61" s="325">
        <f>IF(OR(AND(D11&gt;0,D17&gt;0),AND(D11=0,D17=0)),0,"ERROR")</f>
        <v>0</v>
      </c>
      <c r="E61" s="325">
        <f t="shared" ref="E61:AC61" si="36">IF(OR(AND(E11&gt;0,E17&gt;0),AND(E11=0,E17=0)),0,"ERROR")</f>
        <v>0</v>
      </c>
      <c r="F61" s="325">
        <f t="shared" si="36"/>
        <v>0</v>
      </c>
      <c r="G61" s="325">
        <f t="shared" si="36"/>
        <v>0</v>
      </c>
      <c r="H61" s="325">
        <f t="shared" si="36"/>
        <v>0</v>
      </c>
      <c r="I61" s="325">
        <f t="shared" si="36"/>
        <v>0</v>
      </c>
      <c r="J61" s="325">
        <f t="shared" si="36"/>
        <v>0</v>
      </c>
      <c r="K61" s="325">
        <f t="shared" si="36"/>
        <v>0</v>
      </c>
      <c r="L61" s="325">
        <f t="shared" si="36"/>
        <v>0</v>
      </c>
      <c r="M61" s="325">
        <f t="shared" si="36"/>
        <v>0</v>
      </c>
      <c r="N61" s="325">
        <f t="shared" si="36"/>
        <v>0</v>
      </c>
      <c r="O61" s="325">
        <f t="shared" si="36"/>
        <v>0</v>
      </c>
      <c r="P61" s="325">
        <f t="shared" si="36"/>
        <v>0</v>
      </c>
      <c r="Q61" s="325">
        <f t="shared" si="36"/>
        <v>0</v>
      </c>
      <c r="R61" s="325">
        <f t="shared" si="36"/>
        <v>0</v>
      </c>
      <c r="S61" s="325">
        <f t="shared" si="36"/>
        <v>0</v>
      </c>
      <c r="T61" s="325">
        <f t="shared" si="36"/>
        <v>0</v>
      </c>
      <c r="U61" s="325">
        <f t="shared" si="36"/>
        <v>0</v>
      </c>
      <c r="V61" s="325">
        <f t="shared" si="36"/>
        <v>0</v>
      </c>
      <c r="W61" s="325">
        <f t="shared" si="36"/>
        <v>0</v>
      </c>
      <c r="X61" s="325">
        <f t="shared" si="36"/>
        <v>0</v>
      </c>
      <c r="Y61" s="325">
        <f t="shared" si="36"/>
        <v>0</v>
      </c>
      <c r="Z61" s="325">
        <f t="shared" si="36"/>
        <v>0</v>
      </c>
      <c r="AA61" s="325">
        <f t="shared" si="36"/>
        <v>0</v>
      </c>
      <c r="AB61" s="325">
        <f t="shared" si="36"/>
        <v>0</v>
      </c>
      <c r="AC61" s="325">
        <f t="shared" si="36"/>
        <v>0</v>
      </c>
    </row>
    <row r="62" spans="2:52" ht="15" x14ac:dyDescent="0.2">
      <c r="B62" s="326" t="s">
        <v>242</v>
      </c>
      <c r="C62" s="321" t="s">
        <v>4</v>
      </c>
      <c r="D62" s="320">
        <f>IF(OR(AND(D12&gt;0,D18&gt;0),AND(D12=0,D18=0)),0,"ERROR")</f>
        <v>0</v>
      </c>
      <c r="E62" s="320">
        <f t="shared" ref="E62:AC62" si="37">IF(OR(AND(E12&gt;0,E18&gt;0),AND(E12=0,E18=0)),0,"ERROR")</f>
        <v>0</v>
      </c>
      <c r="F62" s="320">
        <f t="shared" si="37"/>
        <v>0</v>
      </c>
      <c r="G62" s="320">
        <f t="shared" si="37"/>
        <v>0</v>
      </c>
      <c r="H62" s="320">
        <f t="shared" si="37"/>
        <v>0</v>
      </c>
      <c r="I62" s="320">
        <f t="shared" si="37"/>
        <v>0</v>
      </c>
      <c r="J62" s="320">
        <f t="shared" si="37"/>
        <v>0</v>
      </c>
      <c r="K62" s="320">
        <f t="shared" si="37"/>
        <v>0</v>
      </c>
      <c r="L62" s="320">
        <f t="shared" si="37"/>
        <v>0</v>
      </c>
      <c r="M62" s="320">
        <f t="shared" si="37"/>
        <v>0</v>
      </c>
      <c r="N62" s="320">
        <f t="shared" si="37"/>
        <v>0</v>
      </c>
      <c r="O62" s="320">
        <f t="shared" si="37"/>
        <v>0</v>
      </c>
      <c r="P62" s="320">
        <f t="shared" si="37"/>
        <v>0</v>
      </c>
      <c r="Q62" s="320">
        <f t="shared" si="37"/>
        <v>0</v>
      </c>
      <c r="R62" s="320">
        <f t="shared" si="37"/>
        <v>0</v>
      </c>
      <c r="S62" s="320">
        <f t="shared" si="37"/>
        <v>0</v>
      </c>
      <c r="T62" s="320">
        <f t="shared" si="37"/>
        <v>0</v>
      </c>
      <c r="U62" s="320">
        <f t="shared" si="37"/>
        <v>0</v>
      </c>
      <c r="V62" s="320">
        <f t="shared" si="37"/>
        <v>0</v>
      </c>
      <c r="W62" s="320">
        <f t="shared" si="37"/>
        <v>0</v>
      </c>
      <c r="X62" s="320">
        <f t="shared" si="37"/>
        <v>0</v>
      </c>
      <c r="Y62" s="320">
        <f t="shared" si="37"/>
        <v>0</v>
      </c>
      <c r="Z62" s="320">
        <f t="shared" si="37"/>
        <v>0</v>
      </c>
      <c r="AA62" s="320">
        <f t="shared" si="37"/>
        <v>0</v>
      </c>
      <c r="AB62" s="320">
        <f t="shared" si="37"/>
        <v>0</v>
      </c>
      <c r="AC62" s="320">
        <f t="shared" si="37"/>
        <v>0</v>
      </c>
    </row>
    <row r="63" spans="2:52" ht="15.75" thickBot="1" x14ac:dyDescent="0.25">
      <c r="B63" s="327" t="s">
        <v>243</v>
      </c>
      <c r="C63" s="328" t="s">
        <v>5</v>
      </c>
      <c r="D63" s="329">
        <f>IF(OR(AND(D13&gt;0,D19&gt;0),AND(D13=0,D19=0)),0,"ERROR")</f>
        <v>0</v>
      </c>
      <c r="E63" s="329">
        <f t="shared" ref="E63:AC63" si="38">IF(OR(AND(E13&gt;0,E19&gt;0),AND(E13=0,E19=0)),0,"ERROR")</f>
        <v>0</v>
      </c>
      <c r="F63" s="329">
        <f t="shared" si="38"/>
        <v>0</v>
      </c>
      <c r="G63" s="329">
        <f t="shared" si="38"/>
        <v>0</v>
      </c>
      <c r="H63" s="329">
        <f t="shared" si="38"/>
        <v>0</v>
      </c>
      <c r="I63" s="329">
        <f t="shared" si="38"/>
        <v>0</v>
      </c>
      <c r="J63" s="329">
        <f t="shared" si="38"/>
        <v>0</v>
      </c>
      <c r="K63" s="329">
        <f t="shared" si="38"/>
        <v>0</v>
      </c>
      <c r="L63" s="329">
        <f t="shared" si="38"/>
        <v>0</v>
      </c>
      <c r="M63" s="329">
        <f t="shared" si="38"/>
        <v>0</v>
      </c>
      <c r="N63" s="329">
        <f t="shared" si="38"/>
        <v>0</v>
      </c>
      <c r="O63" s="329">
        <f t="shared" si="38"/>
        <v>0</v>
      </c>
      <c r="P63" s="329">
        <f t="shared" si="38"/>
        <v>0</v>
      </c>
      <c r="Q63" s="329">
        <f t="shared" si="38"/>
        <v>0</v>
      </c>
      <c r="R63" s="329">
        <f t="shared" si="38"/>
        <v>0</v>
      </c>
      <c r="S63" s="329">
        <f t="shared" si="38"/>
        <v>0</v>
      </c>
      <c r="T63" s="329">
        <f t="shared" si="38"/>
        <v>0</v>
      </c>
      <c r="U63" s="329">
        <f t="shared" si="38"/>
        <v>0</v>
      </c>
      <c r="V63" s="329">
        <f t="shared" si="38"/>
        <v>0</v>
      </c>
      <c r="W63" s="329">
        <f t="shared" si="38"/>
        <v>0</v>
      </c>
      <c r="X63" s="329">
        <f t="shared" si="38"/>
        <v>0</v>
      </c>
      <c r="Y63" s="329">
        <f t="shared" si="38"/>
        <v>0</v>
      </c>
      <c r="Z63" s="329">
        <f t="shared" si="38"/>
        <v>0</v>
      </c>
      <c r="AA63" s="329">
        <f t="shared" si="38"/>
        <v>0</v>
      </c>
      <c r="AB63" s="329">
        <f t="shared" si="38"/>
        <v>0</v>
      </c>
      <c r="AC63" s="329">
        <f t="shared" si="38"/>
        <v>0</v>
      </c>
    </row>
    <row r="64" spans="2:52" ht="18.75" thickBot="1" x14ac:dyDescent="0.25">
      <c r="B64" s="330" t="s">
        <v>245</v>
      </c>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2"/>
    </row>
    <row r="65" spans="2:29" ht="15" x14ac:dyDescent="0.2">
      <c r="B65" s="323" t="s">
        <v>241</v>
      </c>
      <c r="C65" s="324" t="s">
        <v>3</v>
      </c>
      <c r="D65" s="325">
        <f>IF(OR(AND(D39&gt;0,D45&gt;0),AND(D39=0,D45=0)),0,"ERROR")</f>
        <v>0</v>
      </c>
      <c r="E65" s="325">
        <f t="shared" ref="E65:AC65" si="39">IF(OR(AND(E39&gt;0,E45&gt;0),AND(E39=0,E45=0)),0,"ERROR")</f>
        <v>0</v>
      </c>
      <c r="F65" s="325">
        <f t="shared" si="39"/>
        <v>0</v>
      </c>
      <c r="G65" s="325">
        <f t="shared" si="39"/>
        <v>0</v>
      </c>
      <c r="H65" s="325">
        <f t="shared" si="39"/>
        <v>0</v>
      </c>
      <c r="I65" s="325">
        <f t="shared" si="39"/>
        <v>0</v>
      </c>
      <c r="J65" s="325">
        <f t="shared" si="39"/>
        <v>0</v>
      </c>
      <c r="K65" s="325">
        <f t="shared" si="39"/>
        <v>0</v>
      </c>
      <c r="L65" s="325">
        <f t="shared" si="39"/>
        <v>0</v>
      </c>
      <c r="M65" s="325">
        <f t="shared" si="39"/>
        <v>0</v>
      </c>
      <c r="N65" s="325">
        <f t="shared" si="39"/>
        <v>0</v>
      </c>
      <c r="O65" s="325">
        <f t="shared" si="39"/>
        <v>0</v>
      </c>
      <c r="P65" s="325">
        <f t="shared" si="39"/>
        <v>0</v>
      </c>
      <c r="Q65" s="325">
        <f t="shared" si="39"/>
        <v>0</v>
      </c>
      <c r="R65" s="325">
        <f t="shared" si="39"/>
        <v>0</v>
      </c>
      <c r="S65" s="325">
        <f t="shared" si="39"/>
        <v>0</v>
      </c>
      <c r="T65" s="325">
        <f t="shared" si="39"/>
        <v>0</v>
      </c>
      <c r="U65" s="325">
        <f t="shared" si="39"/>
        <v>0</v>
      </c>
      <c r="V65" s="325">
        <f t="shared" si="39"/>
        <v>0</v>
      </c>
      <c r="W65" s="325">
        <f t="shared" si="39"/>
        <v>0</v>
      </c>
      <c r="X65" s="325">
        <f t="shared" si="39"/>
        <v>0</v>
      </c>
      <c r="Y65" s="325">
        <f t="shared" si="39"/>
        <v>0</v>
      </c>
      <c r="Z65" s="325">
        <f t="shared" si="39"/>
        <v>0</v>
      </c>
      <c r="AA65" s="325">
        <f t="shared" si="39"/>
        <v>0</v>
      </c>
      <c r="AB65" s="325">
        <f t="shared" si="39"/>
        <v>0</v>
      </c>
      <c r="AC65" s="325">
        <f t="shared" si="39"/>
        <v>0</v>
      </c>
    </row>
    <row r="66" spans="2:29" ht="15" x14ac:dyDescent="0.2">
      <c r="B66" s="326" t="s">
        <v>242</v>
      </c>
      <c r="C66" s="321" t="s">
        <v>4</v>
      </c>
      <c r="D66" s="320">
        <f>IF(OR(AND(D40&gt;0,D46&gt;0),AND(D40=0,D46=0)),0,"ERROR")</f>
        <v>0</v>
      </c>
      <c r="E66" s="320">
        <f t="shared" ref="E66:AC66" si="40">IF(OR(AND(E40&gt;0,E46&gt;0),AND(E40=0,E46=0)),0,"ERROR")</f>
        <v>0</v>
      </c>
      <c r="F66" s="320">
        <f t="shared" si="40"/>
        <v>0</v>
      </c>
      <c r="G66" s="320">
        <f t="shared" si="40"/>
        <v>0</v>
      </c>
      <c r="H66" s="320">
        <f t="shared" si="40"/>
        <v>0</v>
      </c>
      <c r="I66" s="320">
        <f t="shared" si="40"/>
        <v>0</v>
      </c>
      <c r="J66" s="320">
        <f t="shared" si="40"/>
        <v>0</v>
      </c>
      <c r="K66" s="320">
        <f t="shared" si="40"/>
        <v>0</v>
      </c>
      <c r="L66" s="320">
        <f t="shared" si="40"/>
        <v>0</v>
      </c>
      <c r="M66" s="320">
        <f t="shared" si="40"/>
        <v>0</v>
      </c>
      <c r="N66" s="320">
        <f t="shared" si="40"/>
        <v>0</v>
      </c>
      <c r="O66" s="320">
        <f t="shared" si="40"/>
        <v>0</v>
      </c>
      <c r="P66" s="320">
        <f t="shared" si="40"/>
        <v>0</v>
      </c>
      <c r="Q66" s="320">
        <f t="shared" si="40"/>
        <v>0</v>
      </c>
      <c r="R66" s="320">
        <f t="shared" si="40"/>
        <v>0</v>
      </c>
      <c r="S66" s="320">
        <f t="shared" si="40"/>
        <v>0</v>
      </c>
      <c r="T66" s="320">
        <f t="shared" si="40"/>
        <v>0</v>
      </c>
      <c r="U66" s="320">
        <f t="shared" si="40"/>
        <v>0</v>
      </c>
      <c r="V66" s="320">
        <f t="shared" si="40"/>
        <v>0</v>
      </c>
      <c r="W66" s="320">
        <f t="shared" si="40"/>
        <v>0</v>
      </c>
      <c r="X66" s="320">
        <f t="shared" si="40"/>
        <v>0</v>
      </c>
      <c r="Y66" s="320">
        <f t="shared" si="40"/>
        <v>0</v>
      </c>
      <c r="Z66" s="320">
        <f t="shared" si="40"/>
        <v>0</v>
      </c>
      <c r="AA66" s="320">
        <f t="shared" si="40"/>
        <v>0</v>
      </c>
      <c r="AB66" s="320">
        <f t="shared" si="40"/>
        <v>0</v>
      </c>
      <c r="AC66" s="320">
        <f t="shared" si="40"/>
        <v>0</v>
      </c>
    </row>
    <row r="67" spans="2:29" ht="15.75" thickBot="1" x14ac:dyDescent="0.25">
      <c r="B67" s="327" t="s">
        <v>243</v>
      </c>
      <c r="C67" s="328" t="s">
        <v>5</v>
      </c>
      <c r="D67" s="329">
        <f>IF(OR(AND(D41&gt;0,D47&gt;0),AND(D41=0,D47=0)),0,"ERROR")</f>
        <v>0</v>
      </c>
      <c r="E67" s="329">
        <f t="shared" ref="E67:AC67" si="41">IF(OR(AND(E41&gt;0,E47&gt;0),AND(E41=0,E47=0)),0,"ERROR")</f>
        <v>0</v>
      </c>
      <c r="F67" s="329">
        <f t="shared" si="41"/>
        <v>0</v>
      </c>
      <c r="G67" s="329">
        <f t="shared" si="41"/>
        <v>0</v>
      </c>
      <c r="H67" s="329">
        <f t="shared" si="41"/>
        <v>0</v>
      </c>
      <c r="I67" s="329">
        <f t="shared" si="41"/>
        <v>0</v>
      </c>
      <c r="J67" s="329">
        <f t="shared" si="41"/>
        <v>0</v>
      </c>
      <c r="K67" s="329">
        <f t="shared" si="41"/>
        <v>0</v>
      </c>
      <c r="L67" s="329">
        <f t="shared" si="41"/>
        <v>0</v>
      </c>
      <c r="M67" s="329">
        <f t="shared" si="41"/>
        <v>0</v>
      </c>
      <c r="N67" s="329">
        <f t="shared" si="41"/>
        <v>0</v>
      </c>
      <c r="O67" s="329">
        <f t="shared" si="41"/>
        <v>0</v>
      </c>
      <c r="P67" s="329">
        <f t="shared" si="41"/>
        <v>0</v>
      </c>
      <c r="Q67" s="329">
        <f t="shared" si="41"/>
        <v>0</v>
      </c>
      <c r="R67" s="329">
        <f t="shared" si="41"/>
        <v>0</v>
      </c>
      <c r="S67" s="329">
        <f t="shared" si="41"/>
        <v>0</v>
      </c>
      <c r="T67" s="329">
        <f t="shared" si="41"/>
        <v>0</v>
      </c>
      <c r="U67" s="329">
        <f t="shared" si="41"/>
        <v>0</v>
      </c>
      <c r="V67" s="329">
        <f t="shared" si="41"/>
        <v>0</v>
      </c>
      <c r="W67" s="329">
        <f t="shared" si="41"/>
        <v>0</v>
      </c>
      <c r="X67" s="329">
        <f t="shared" si="41"/>
        <v>0</v>
      </c>
      <c r="Y67" s="329">
        <f t="shared" si="41"/>
        <v>0</v>
      </c>
      <c r="Z67" s="329">
        <f t="shared" si="41"/>
        <v>0</v>
      </c>
      <c r="AA67" s="329">
        <f t="shared" si="41"/>
        <v>0</v>
      </c>
      <c r="AB67" s="329">
        <f t="shared" si="41"/>
        <v>0</v>
      </c>
      <c r="AC67" s="329">
        <f t="shared" si="41"/>
        <v>0</v>
      </c>
    </row>
    <row r="100" spans="52:52" x14ac:dyDescent="0.2">
      <c r="AZ100" s="195" t="s">
        <v>357</v>
      </c>
    </row>
    <row r="110" spans="52:52" x14ac:dyDescent="0.2">
      <c r="AZ110" s="195" t="s">
        <v>238</v>
      </c>
    </row>
    <row r="676" spans="5:5" x14ac:dyDescent="0.2">
      <c r="E676" s="195" t="s">
        <v>201</v>
      </c>
    </row>
  </sheetData>
  <sheetProtection algorithmName="SHA-512" hashValue="c2e5Eqeu7xkjlPCKZKaLUVLj5OoUcGfzQAI8tcgTPf7GxwAtZ4zPNOEHLMbTJ2prjLkosw/7b9LO5pWyOjDMSw==" saltValue="85YfdvwYstC4GmRsRv45lQ==" spinCount="100000" sheet="1" objects="1" scenarios="1"/>
  <protectedRanges>
    <protectedRange algorithmName="SHA-512" hashValue="vsxCvbIsex6yMACYT0oneSXbSxkDveY2tWZ+/uy+AmV9a1QU2RgU5pXqpex+bK3KuGmmi6BFwRPpuukuDO2lBA==" saltValue="W8dMvkjfr2YoIcCirVWzZw==" spinCount="100000" sqref="Q45:AB47" name="Rango4"/>
    <protectedRange algorithmName="SHA-512" hashValue="EZV77pe4SBsUv/TEGs9N0YuhWI2yYNSnNssXeXIUfegGzJV/jwqHyIUNQ4icNtRhZJuro9jZTqawwjLjrKwk5g==" saltValue="Lx5Vds5tSOElEjhDlVygHw==" spinCount="100000" sqref="D45:O47" name="Rango3"/>
    <protectedRange algorithmName="SHA-512" hashValue="FnkNHFKYuAERntV4auHDR05pHjCN6XBExqE0byjsanlf2jf2J+tYXdMkPFVyDHNhiAIuxXC/zbrbD+dqWQjMZA==" saltValue="xZU48j80maZeSvYSlUPBRA==" spinCount="100000" sqref="D11:O13 D32:O34 Q32:AB34 D39:O41 Q39:AB41 AG15:AG21 Q23:AB27 D23:O27 D51:O56 Q51:AB56 Q11:AA13 AB12:AB13" name="Rango1"/>
    <protectedRange algorithmName="SHA-512" hashValue="A51UpM8S3L7cEFViF60/BY/NXPedMnZ0UVy+Tpxfg8XoyR086mEh682+O485vtcgVw/TpZy0JmanV4ruEQMuug==" saltValue="RRK2nG1iea9xUrrTcZGbxw==" spinCount="100000" sqref="D17:O19 Q17:AB19" name="Rango9"/>
  </protectedRanges>
  <mergeCells count="10">
    <mergeCell ref="D37:P37"/>
    <mergeCell ref="Q37:AC37"/>
    <mergeCell ref="B2:C2"/>
    <mergeCell ref="Q9:AC9"/>
    <mergeCell ref="B31:C31"/>
    <mergeCell ref="B8:C8"/>
    <mergeCell ref="B28:C28"/>
    <mergeCell ref="D9:P9"/>
    <mergeCell ref="D29:P29"/>
    <mergeCell ref="Q29:AC29"/>
  </mergeCells>
  <conditionalFormatting sqref="D61:AC63">
    <cfRule type="containsText" dxfId="6" priority="2" operator="containsText" text="ERROR">
      <formula>NOT(ISERROR(SEARCH("ERROR",D61)))</formula>
    </cfRule>
  </conditionalFormatting>
  <conditionalFormatting sqref="D65:AC67">
    <cfRule type="containsText" dxfId="5" priority="1" operator="containsText" text="ERROR">
      <formula>NOT(ISERROR(SEARCH("ERROR",D65)))</formula>
    </cfRule>
  </conditionalFormatting>
  <printOptions horizontalCentered="1"/>
  <pageMargins left="0.46" right="0.28999999999999998" top="0.38" bottom="0.56000000000000005" header="0.5" footer="0.5"/>
  <pageSetup scale="18" orientation="landscape" r:id="rId1"/>
  <headerFooter alignWithMargins="0"/>
  <ignoredErrors>
    <ignoredError sqref="AC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AZ663"/>
  <sheetViews>
    <sheetView showGridLines="0" zoomScaleNormal="100" workbookViewId="0"/>
  </sheetViews>
  <sheetFormatPr baseColWidth="10" defaultColWidth="9.140625" defaultRowHeight="14.25" x14ac:dyDescent="0.2"/>
  <cols>
    <col min="1" max="1" width="3.85546875" style="1" customWidth="1"/>
    <col min="2" max="2" width="77.85546875" style="1" customWidth="1"/>
    <col min="3" max="3" width="18" style="1" bestFit="1" customWidth="1"/>
    <col min="4" max="41" width="15.7109375" style="1" customWidth="1"/>
    <col min="42" max="42" width="3" style="1" customWidth="1"/>
    <col min="43" max="16384" width="9.140625" style="1"/>
  </cols>
  <sheetData>
    <row r="1" spans="2:42" ht="15" thickBot="1" x14ac:dyDescent="0.25">
      <c r="AN1" s="39"/>
      <c r="AO1" s="17"/>
    </row>
    <row r="2" spans="2:42" ht="16.5" thickBot="1" x14ac:dyDescent="0.25">
      <c r="B2" s="602" t="s">
        <v>107</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4"/>
      <c r="AP2" s="40"/>
    </row>
    <row r="3" spans="2:42" ht="15.75" x14ac:dyDescent="0.2">
      <c r="B3" s="94" t="s">
        <v>0</v>
      </c>
      <c r="C3" s="95">
        <f>'Pronósticos 1P mensual x 2 años'!$C$3</f>
        <v>0</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102"/>
      <c r="AP3" s="47"/>
    </row>
    <row r="4" spans="2:42" ht="15.75" x14ac:dyDescent="0.2">
      <c r="B4" s="91" t="s">
        <v>7</v>
      </c>
      <c r="C4" s="545">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75" x14ac:dyDescent="0.2">
      <c r="B5" s="91" t="s">
        <v>8</v>
      </c>
      <c r="C5" s="545">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5" thickBot="1" x14ac:dyDescent="0.3">
      <c r="B6" s="92" t="s">
        <v>103</v>
      </c>
      <c r="C6" s="546">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75" thickBot="1" x14ac:dyDescent="0.25">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8" x14ac:dyDescent="0.2">
      <c r="B9" s="51" t="s">
        <v>360</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7"/>
      <c r="AP9" s="33"/>
    </row>
    <row r="10" spans="2:42" s="82" customFormat="1" ht="38.25" customHeight="1" x14ac:dyDescent="0.2">
      <c r="B10" s="79" t="s">
        <v>46</v>
      </c>
      <c r="C10" s="80" t="s">
        <v>361</v>
      </c>
      <c r="D10" s="80">
        <f>YEAR(C6)+1</f>
        <v>2026</v>
      </c>
      <c r="E10" s="80">
        <f>+D10+1</f>
        <v>2027</v>
      </c>
      <c r="F10" s="80">
        <f t="shared" ref="F10:AN10" si="0">+E10+1</f>
        <v>2028</v>
      </c>
      <c r="G10" s="80">
        <f t="shared" si="0"/>
        <v>2029</v>
      </c>
      <c r="H10" s="80">
        <f t="shared" si="0"/>
        <v>2030</v>
      </c>
      <c r="I10" s="80">
        <f t="shared" si="0"/>
        <v>2031</v>
      </c>
      <c r="J10" s="80">
        <f t="shared" si="0"/>
        <v>2032</v>
      </c>
      <c r="K10" s="80">
        <f t="shared" si="0"/>
        <v>2033</v>
      </c>
      <c r="L10" s="80">
        <f t="shared" si="0"/>
        <v>2034</v>
      </c>
      <c r="M10" s="80">
        <f t="shared" si="0"/>
        <v>2035</v>
      </c>
      <c r="N10" s="80">
        <f t="shared" si="0"/>
        <v>2036</v>
      </c>
      <c r="O10" s="80">
        <f t="shared" si="0"/>
        <v>2037</v>
      </c>
      <c r="P10" s="80">
        <f t="shared" si="0"/>
        <v>2038</v>
      </c>
      <c r="Q10" s="80">
        <f t="shared" si="0"/>
        <v>2039</v>
      </c>
      <c r="R10" s="80">
        <f t="shared" si="0"/>
        <v>2040</v>
      </c>
      <c r="S10" s="80">
        <f t="shared" si="0"/>
        <v>2041</v>
      </c>
      <c r="T10" s="80">
        <f t="shared" si="0"/>
        <v>2042</v>
      </c>
      <c r="U10" s="80">
        <f t="shared" si="0"/>
        <v>2043</v>
      </c>
      <c r="V10" s="80">
        <f t="shared" si="0"/>
        <v>2044</v>
      </c>
      <c r="W10" s="80">
        <f t="shared" si="0"/>
        <v>2045</v>
      </c>
      <c r="X10" s="80">
        <f t="shared" si="0"/>
        <v>2046</v>
      </c>
      <c r="Y10" s="80">
        <f t="shared" si="0"/>
        <v>2047</v>
      </c>
      <c r="Z10" s="80">
        <f t="shared" si="0"/>
        <v>2048</v>
      </c>
      <c r="AA10" s="80">
        <f t="shared" si="0"/>
        <v>2049</v>
      </c>
      <c r="AB10" s="80">
        <f t="shared" si="0"/>
        <v>2050</v>
      </c>
      <c r="AC10" s="80">
        <f t="shared" si="0"/>
        <v>2051</v>
      </c>
      <c r="AD10" s="80">
        <f t="shared" si="0"/>
        <v>2052</v>
      </c>
      <c r="AE10" s="80">
        <f t="shared" si="0"/>
        <v>2053</v>
      </c>
      <c r="AF10" s="80">
        <f t="shared" si="0"/>
        <v>2054</v>
      </c>
      <c r="AG10" s="80">
        <f t="shared" si="0"/>
        <v>2055</v>
      </c>
      <c r="AH10" s="80">
        <f t="shared" si="0"/>
        <v>2056</v>
      </c>
      <c r="AI10" s="80">
        <f t="shared" si="0"/>
        <v>2057</v>
      </c>
      <c r="AJ10" s="80">
        <f t="shared" si="0"/>
        <v>2058</v>
      </c>
      <c r="AK10" s="80">
        <f t="shared" si="0"/>
        <v>2059</v>
      </c>
      <c r="AL10" s="80">
        <f t="shared" si="0"/>
        <v>2060</v>
      </c>
      <c r="AM10" s="80">
        <f t="shared" si="0"/>
        <v>2061</v>
      </c>
      <c r="AN10" s="80">
        <f t="shared" si="0"/>
        <v>2062</v>
      </c>
      <c r="AO10" s="88" t="s">
        <v>2</v>
      </c>
      <c r="AP10" s="81"/>
    </row>
    <row r="11" spans="2:42" x14ac:dyDescent="0.2">
      <c r="B11" s="8" t="s">
        <v>85</v>
      </c>
      <c r="C11" s="21" t="s">
        <v>3</v>
      </c>
      <c r="D11" s="415">
        <f>+'Pronósticos 1P mensual x 2 años'!P11</f>
        <v>0</v>
      </c>
      <c r="E11" s="415">
        <f>+'Pronósticos 1P mensual x 2 años'!AC11</f>
        <v>0</v>
      </c>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
      <c r="B12" s="8" t="s">
        <v>86</v>
      </c>
      <c r="C12" s="21" t="s">
        <v>4</v>
      </c>
      <c r="D12" s="415">
        <f>+'Pronósticos 1P mensual x 2 años'!P12</f>
        <v>0</v>
      </c>
      <c r="E12" s="415">
        <f>+'Pronósticos 1P mensual x 2 años'!AC12</f>
        <v>0</v>
      </c>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c r="AL12" s="477"/>
      <c r="AM12" s="477"/>
      <c r="AN12" s="477"/>
      <c r="AO12" s="485">
        <f>ROUND(SUM(D12:AN12),0)</f>
        <v>0</v>
      </c>
    </row>
    <row r="13" spans="2:42" ht="15" thickBot="1" x14ac:dyDescent="0.25">
      <c r="B13" s="48" t="s">
        <v>87</v>
      </c>
      <c r="C13" s="45" t="s">
        <v>5</v>
      </c>
      <c r="D13" s="505">
        <f>+'Pronósticos 1P mensual x 2 años'!P13</f>
        <v>0</v>
      </c>
      <c r="E13" s="505">
        <f>+'Pronósticos 1P mensual x 2 años'!AC13</f>
        <v>0</v>
      </c>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7">
        <f>ROUND(SUM(D13:AN13),0)</f>
        <v>0</v>
      </c>
    </row>
    <row r="14" spans="2:42" ht="15.75" thickBot="1" x14ac:dyDescent="0.25">
      <c r="B14" s="335" t="s">
        <v>44</v>
      </c>
      <c r="C14" s="318" t="s">
        <v>43</v>
      </c>
      <c r="D14" s="508">
        <f>SUM(D11:D13)</f>
        <v>0</v>
      </c>
      <c r="E14" s="508">
        <f t="shared" ref="E14:AO14" si="1">SUM(E11:E13)</f>
        <v>0</v>
      </c>
      <c r="F14" s="508">
        <f t="shared" si="1"/>
        <v>0</v>
      </c>
      <c r="G14" s="508">
        <f t="shared" si="1"/>
        <v>0</v>
      </c>
      <c r="H14" s="508">
        <f t="shared" si="1"/>
        <v>0</v>
      </c>
      <c r="I14" s="508">
        <f t="shared" si="1"/>
        <v>0</v>
      </c>
      <c r="J14" s="508">
        <f t="shared" si="1"/>
        <v>0</v>
      </c>
      <c r="K14" s="508">
        <f t="shared" si="1"/>
        <v>0</v>
      </c>
      <c r="L14" s="508">
        <f t="shared" si="1"/>
        <v>0</v>
      </c>
      <c r="M14" s="508">
        <f t="shared" si="1"/>
        <v>0</v>
      </c>
      <c r="N14" s="508">
        <f t="shared" si="1"/>
        <v>0</v>
      </c>
      <c r="O14" s="508">
        <f t="shared" si="1"/>
        <v>0</v>
      </c>
      <c r="P14" s="508">
        <f t="shared" si="1"/>
        <v>0</v>
      </c>
      <c r="Q14" s="508">
        <f t="shared" si="1"/>
        <v>0</v>
      </c>
      <c r="R14" s="508">
        <f t="shared" si="1"/>
        <v>0</v>
      </c>
      <c r="S14" s="508">
        <f t="shared" si="1"/>
        <v>0</v>
      </c>
      <c r="T14" s="508">
        <f t="shared" si="1"/>
        <v>0</v>
      </c>
      <c r="U14" s="508">
        <f t="shared" si="1"/>
        <v>0</v>
      </c>
      <c r="V14" s="508">
        <f t="shared" si="1"/>
        <v>0</v>
      </c>
      <c r="W14" s="508">
        <f t="shared" si="1"/>
        <v>0</v>
      </c>
      <c r="X14" s="508">
        <f t="shared" si="1"/>
        <v>0</v>
      </c>
      <c r="Y14" s="508">
        <f t="shared" si="1"/>
        <v>0</v>
      </c>
      <c r="Z14" s="508">
        <f t="shared" si="1"/>
        <v>0</v>
      </c>
      <c r="AA14" s="508">
        <f t="shared" si="1"/>
        <v>0</v>
      </c>
      <c r="AB14" s="508">
        <f t="shared" si="1"/>
        <v>0</v>
      </c>
      <c r="AC14" s="508">
        <f t="shared" si="1"/>
        <v>0</v>
      </c>
      <c r="AD14" s="508">
        <f t="shared" si="1"/>
        <v>0</v>
      </c>
      <c r="AE14" s="508">
        <f t="shared" si="1"/>
        <v>0</v>
      </c>
      <c r="AF14" s="508">
        <f t="shared" si="1"/>
        <v>0</v>
      </c>
      <c r="AG14" s="508">
        <f t="shared" si="1"/>
        <v>0</v>
      </c>
      <c r="AH14" s="508">
        <f t="shared" si="1"/>
        <v>0</v>
      </c>
      <c r="AI14" s="508">
        <f t="shared" si="1"/>
        <v>0</v>
      </c>
      <c r="AJ14" s="508">
        <f t="shared" si="1"/>
        <v>0</v>
      </c>
      <c r="AK14" s="508">
        <f t="shared" si="1"/>
        <v>0</v>
      </c>
      <c r="AL14" s="508">
        <f t="shared" si="1"/>
        <v>0</v>
      </c>
      <c r="AM14" s="508">
        <f t="shared" si="1"/>
        <v>0</v>
      </c>
      <c r="AN14" s="508">
        <f t="shared" si="1"/>
        <v>0</v>
      </c>
      <c r="AO14" s="509">
        <f t="shared" si="1"/>
        <v>0</v>
      </c>
    </row>
    <row r="15" spans="2:42" x14ac:dyDescent="0.2">
      <c r="B15" s="333"/>
      <c r="C15" s="334"/>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1"/>
    </row>
    <row r="16" spans="2:42" ht="15" x14ac:dyDescent="0.2">
      <c r="B16" s="90" t="s">
        <v>239</v>
      </c>
      <c r="C16" s="21"/>
      <c r="D16" s="512"/>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24"/>
    </row>
    <row r="17" spans="2:42" x14ac:dyDescent="0.2">
      <c r="B17" s="8" t="s">
        <v>241</v>
      </c>
      <c r="C17" s="21" t="s">
        <v>3</v>
      </c>
      <c r="D17" s="415">
        <f>+'Pronósticos 1P mensual x 2 años'!P17</f>
        <v>0</v>
      </c>
      <c r="E17" s="415">
        <f>+'Pronósticos 1P mensual x 2 años'!AC17</f>
        <v>0</v>
      </c>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5">
        <f>ROUND(SUM(D17:AN17),0)</f>
        <v>0</v>
      </c>
    </row>
    <row r="18" spans="2:42" x14ac:dyDescent="0.2">
      <c r="B18" s="8" t="s">
        <v>242</v>
      </c>
      <c r="C18" s="21" t="s">
        <v>4</v>
      </c>
      <c r="D18" s="513">
        <f>+'Pronósticos 1P mensual x 2 años'!P18</f>
        <v>0</v>
      </c>
      <c r="E18" s="513">
        <f>+'Pronósticos 1P mensual x 2 años'!AC18</f>
        <v>0</v>
      </c>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5">
        <f>ROUND(SUM(D18:AN18),0)</f>
        <v>0</v>
      </c>
    </row>
    <row r="19" spans="2:42" ht="15" thickBot="1" x14ac:dyDescent="0.25">
      <c r="B19" s="48" t="s">
        <v>243</v>
      </c>
      <c r="C19" s="45" t="s">
        <v>5</v>
      </c>
      <c r="D19" s="514">
        <f>+'Pronósticos 1P mensual x 2 años'!P19</f>
        <v>0</v>
      </c>
      <c r="E19" s="514">
        <f>+'Pronósticos 1P mensual x 2 años'!AC19</f>
        <v>0</v>
      </c>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485">
        <f>ROUND(SUM(D19:AN19),0)</f>
        <v>0</v>
      </c>
    </row>
    <row r="20" spans="2:42" ht="15.75" thickBot="1" x14ac:dyDescent="0.25">
      <c r="B20" s="317" t="s">
        <v>240</v>
      </c>
      <c r="C20" s="318" t="s">
        <v>43</v>
      </c>
      <c r="D20" s="516">
        <f>SUM(D17:D19)</f>
        <v>0</v>
      </c>
      <c r="E20" s="516">
        <f t="shared" ref="E20:AO20" si="2">SUM(E17:E19)</f>
        <v>0</v>
      </c>
      <c r="F20" s="516">
        <f t="shared" si="2"/>
        <v>0</v>
      </c>
      <c r="G20" s="516">
        <f t="shared" si="2"/>
        <v>0</v>
      </c>
      <c r="H20" s="516">
        <f t="shared" si="2"/>
        <v>0</v>
      </c>
      <c r="I20" s="516">
        <f t="shared" si="2"/>
        <v>0</v>
      </c>
      <c r="J20" s="516">
        <f t="shared" si="2"/>
        <v>0</v>
      </c>
      <c r="K20" s="516">
        <f t="shared" si="2"/>
        <v>0</v>
      </c>
      <c r="L20" s="516">
        <f t="shared" si="2"/>
        <v>0</v>
      </c>
      <c r="M20" s="516">
        <f t="shared" si="2"/>
        <v>0</v>
      </c>
      <c r="N20" s="516">
        <f t="shared" si="2"/>
        <v>0</v>
      </c>
      <c r="O20" s="516">
        <f t="shared" si="2"/>
        <v>0</v>
      </c>
      <c r="P20" s="516">
        <f t="shared" si="2"/>
        <v>0</v>
      </c>
      <c r="Q20" s="516">
        <f t="shared" si="2"/>
        <v>0</v>
      </c>
      <c r="R20" s="516">
        <f t="shared" si="2"/>
        <v>0</v>
      </c>
      <c r="S20" s="516">
        <f t="shared" si="2"/>
        <v>0</v>
      </c>
      <c r="T20" s="516">
        <f t="shared" si="2"/>
        <v>0</v>
      </c>
      <c r="U20" s="516">
        <f t="shared" si="2"/>
        <v>0</v>
      </c>
      <c r="V20" s="516">
        <f t="shared" si="2"/>
        <v>0</v>
      </c>
      <c r="W20" s="516">
        <f t="shared" si="2"/>
        <v>0</v>
      </c>
      <c r="X20" s="516">
        <f t="shared" si="2"/>
        <v>0</v>
      </c>
      <c r="Y20" s="516">
        <f t="shared" si="2"/>
        <v>0</v>
      </c>
      <c r="Z20" s="516">
        <f t="shared" si="2"/>
        <v>0</v>
      </c>
      <c r="AA20" s="516">
        <f t="shared" si="2"/>
        <v>0</v>
      </c>
      <c r="AB20" s="516">
        <f t="shared" si="2"/>
        <v>0</v>
      </c>
      <c r="AC20" s="516">
        <f t="shared" si="2"/>
        <v>0</v>
      </c>
      <c r="AD20" s="516">
        <f t="shared" si="2"/>
        <v>0</v>
      </c>
      <c r="AE20" s="516">
        <f t="shared" si="2"/>
        <v>0</v>
      </c>
      <c r="AF20" s="516">
        <f t="shared" si="2"/>
        <v>0</v>
      </c>
      <c r="AG20" s="516">
        <f t="shared" si="2"/>
        <v>0</v>
      </c>
      <c r="AH20" s="516">
        <f t="shared" si="2"/>
        <v>0</v>
      </c>
      <c r="AI20" s="516">
        <f t="shared" si="2"/>
        <v>0</v>
      </c>
      <c r="AJ20" s="516">
        <f t="shared" si="2"/>
        <v>0</v>
      </c>
      <c r="AK20" s="516">
        <f t="shared" si="2"/>
        <v>0</v>
      </c>
      <c r="AL20" s="516">
        <f t="shared" si="2"/>
        <v>0</v>
      </c>
      <c r="AM20" s="516">
        <f t="shared" si="2"/>
        <v>0</v>
      </c>
      <c r="AN20" s="516">
        <f t="shared" si="2"/>
        <v>0</v>
      </c>
      <c r="AO20" s="517">
        <f t="shared" si="2"/>
        <v>0</v>
      </c>
    </row>
    <row r="21" spans="2:42" ht="15" x14ac:dyDescent="0.2">
      <c r="B21" s="336"/>
      <c r="C21" s="337"/>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9"/>
    </row>
    <row r="22" spans="2:42" ht="15" x14ac:dyDescent="0.2">
      <c r="B22" s="104" t="s">
        <v>52</v>
      </c>
      <c r="C22" s="9"/>
      <c r="D22" s="520"/>
      <c r="E22" s="52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24"/>
    </row>
    <row r="23" spans="2:42" x14ac:dyDescent="0.2">
      <c r="B23" s="8" t="s">
        <v>91</v>
      </c>
      <c r="C23" s="9"/>
      <c r="D23" s="513">
        <f>+'Pronósticos 1P mensual x 2 años'!P23</f>
        <v>0</v>
      </c>
      <c r="E23" s="513">
        <f>+'Pronósticos 1P mensual x 2 años'!AC23</f>
        <v>0</v>
      </c>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5">
        <f t="shared" ref="AO23:AO27" si="3">ROUND(SUM(D23:AN23),0)</f>
        <v>0</v>
      </c>
    </row>
    <row r="24" spans="2:42" x14ac:dyDescent="0.2">
      <c r="B24" s="8" t="s">
        <v>79</v>
      </c>
      <c r="C24" s="9"/>
      <c r="D24" s="513">
        <f>+'Pronósticos 1P mensual x 2 años'!P24</f>
        <v>0</v>
      </c>
      <c r="E24" s="513">
        <f>+'Pronósticos 1P mensual x 2 años'!AC24</f>
        <v>0</v>
      </c>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5">
        <f t="shared" si="3"/>
        <v>0</v>
      </c>
    </row>
    <row r="25" spans="2:42" x14ac:dyDescent="0.2">
      <c r="B25" s="8" t="s">
        <v>108</v>
      </c>
      <c r="C25" s="9"/>
      <c r="D25" s="513">
        <f>+'Pronósticos 1P mensual x 2 años'!P25</f>
        <v>0</v>
      </c>
      <c r="E25" s="513">
        <f>+'Pronósticos 1P mensual x 2 años'!AC25</f>
        <v>0</v>
      </c>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5">
        <f t="shared" si="3"/>
        <v>0</v>
      </c>
    </row>
    <row r="26" spans="2:42" x14ac:dyDescent="0.2">
      <c r="B26" s="8" t="s">
        <v>111</v>
      </c>
      <c r="C26" s="9"/>
      <c r="D26" s="513">
        <f>+'Pronósticos 1P mensual x 2 años'!P26</f>
        <v>0</v>
      </c>
      <c r="E26" s="513">
        <f>+'Pronósticos 1P mensual x 2 años'!AC26</f>
        <v>0</v>
      </c>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5">
        <f t="shared" si="3"/>
        <v>0</v>
      </c>
    </row>
    <row r="27" spans="2:42" x14ac:dyDescent="0.2">
      <c r="B27" s="8" t="s">
        <v>81</v>
      </c>
      <c r="C27" s="9"/>
      <c r="D27" s="513">
        <f>+'Pronósticos 1P mensual x 2 años'!P27</f>
        <v>0</v>
      </c>
      <c r="E27" s="513">
        <f>+'Pronósticos 1P mensual x 2 años'!AC27</f>
        <v>0</v>
      </c>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5">
        <f t="shared" si="3"/>
        <v>0</v>
      </c>
      <c r="AP27" s="20"/>
    </row>
    <row r="28" spans="2:42" x14ac:dyDescent="0.2">
      <c r="B28" s="8"/>
      <c r="C28" s="9"/>
      <c r="D28" s="520"/>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24"/>
      <c r="AP28" s="20"/>
    </row>
    <row r="29" spans="2:42" ht="15.75" x14ac:dyDescent="0.2">
      <c r="B29" s="105" t="s">
        <v>49</v>
      </c>
      <c r="C29" s="32"/>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2"/>
      <c r="AP29" s="20"/>
    </row>
    <row r="30" spans="2:42" x14ac:dyDescent="0.2">
      <c r="B30" s="8" t="s">
        <v>232</v>
      </c>
      <c r="C30" s="21"/>
      <c r="D30" s="523"/>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5">
        <f t="shared" ref="AO30:AO32" si="4">ROUND(SUM(D30:AN30),0)</f>
        <v>0</v>
      </c>
      <c r="AP30" s="20"/>
    </row>
    <row r="31" spans="2:42" x14ac:dyDescent="0.2">
      <c r="B31" s="48" t="s">
        <v>84</v>
      </c>
      <c r="C31" s="45"/>
      <c r="D31" s="524"/>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485">
        <f t="shared" si="4"/>
        <v>0</v>
      </c>
      <c r="AP31" s="20"/>
    </row>
    <row r="32" spans="2:42" ht="15.75" thickBot="1" x14ac:dyDescent="0.25">
      <c r="B32" s="108" t="s">
        <v>83</v>
      </c>
      <c r="C32" s="109" t="s">
        <v>89</v>
      </c>
      <c r="D32" s="525">
        <f>SUM(D30:D31)</f>
        <v>0</v>
      </c>
      <c r="E32" s="525">
        <f t="shared" ref="E32:AN32" si="5">SUM(E30:E31)</f>
        <v>0</v>
      </c>
      <c r="F32" s="525">
        <f t="shared" si="5"/>
        <v>0</v>
      </c>
      <c r="G32" s="525">
        <f t="shared" si="5"/>
        <v>0</v>
      </c>
      <c r="H32" s="525">
        <f t="shared" si="5"/>
        <v>0</v>
      </c>
      <c r="I32" s="525">
        <f t="shared" si="5"/>
        <v>0</v>
      </c>
      <c r="J32" s="525">
        <f t="shared" si="5"/>
        <v>0</v>
      </c>
      <c r="K32" s="525">
        <f t="shared" si="5"/>
        <v>0</v>
      </c>
      <c r="L32" s="525">
        <f t="shared" si="5"/>
        <v>0</v>
      </c>
      <c r="M32" s="525">
        <f t="shared" si="5"/>
        <v>0</v>
      </c>
      <c r="N32" s="525">
        <f t="shared" si="5"/>
        <v>0</v>
      </c>
      <c r="O32" s="525">
        <f t="shared" si="5"/>
        <v>0</v>
      </c>
      <c r="P32" s="525">
        <f t="shared" si="5"/>
        <v>0</v>
      </c>
      <c r="Q32" s="525">
        <f t="shared" si="5"/>
        <v>0</v>
      </c>
      <c r="R32" s="525">
        <f t="shared" si="5"/>
        <v>0</v>
      </c>
      <c r="S32" s="525">
        <f t="shared" si="5"/>
        <v>0</v>
      </c>
      <c r="T32" s="525">
        <f t="shared" si="5"/>
        <v>0</v>
      </c>
      <c r="U32" s="525">
        <f t="shared" si="5"/>
        <v>0</v>
      </c>
      <c r="V32" s="525">
        <f t="shared" si="5"/>
        <v>0</v>
      </c>
      <c r="W32" s="525">
        <f t="shared" si="5"/>
        <v>0</v>
      </c>
      <c r="X32" s="525">
        <f t="shared" si="5"/>
        <v>0</v>
      </c>
      <c r="Y32" s="525">
        <f t="shared" si="5"/>
        <v>0</v>
      </c>
      <c r="Z32" s="525">
        <f t="shared" si="5"/>
        <v>0</v>
      </c>
      <c r="AA32" s="525">
        <f t="shared" si="5"/>
        <v>0</v>
      </c>
      <c r="AB32" s="525">
        <f t="shared" si="5"/>
        <v>0</v>
      </c>
      <c r="AC32" s="525">
        <f t="shared" si="5"/>
        <v>0</v>
      </c>
      <c r="AD32" s="525">
        <f t="shared" si="5"/>
        <v>0</v>
      </c>
      <c r="AE32" s="525">
        <f t="shared" si="5"/>
        <v>0</v>
      </c>
      <c r="AF32" s="525">
        <f t="shared" si="5"/>
        <v>0</v>
      </c>
      <c r="AG32" s="525">
        <f t="shared" si="5"/>
        <v>0</v>
      </c>
      <c r="AH32" s="525">
        <f t="shared" si="5"/>
        <v>0</v>
      </c>
      <c r="AI32" s="525">
        <f t="shared" si="5"/>
        <v>0</v>
      </c>
      <c r="AJ32" s="525">
        <f t="shared" si="5"/>
        <v>0</v>
      </c>
      <c r="AK32" s="525">
        <f t="shared" si="5"/>
        <v>0</v>
      </c>
      <c r="AL32" s="525">
        <f t="shared" si="5"/>
        <v>0</v>
      </c>
      <c r="AM32" s="525">
        <f t="shared" si="5"/>
        <v>0</v>
      </c>
      <c r="AN32" s="525">
        <f t="shared" si="5"/>
        <v>0</v>
      </c>
      <c r="AO32" s="492">
        <f t="shared" si="4"/>
        <v>0</v>
      </c>
      <c r="AP32" s="20"/>
    </row>
    <row r="33" spans="2:42" ht="15" thickBot="1" x14ac:dyDescent="0.25">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103"/>
      <c r="AP33" s="20"/>
    </row>
    <row r="34" spans="2:42" ht="18" x14ac:dyDescent="0.2">
      <c r="B34" s="53" t="s">
        <v>362</v>
      </c>
      <c r="C34" s="60"/>
      <c r="D34" s="61"/>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62"/>
      <c r="AP34" s="20"/>
    </row>
    <row r="35" spans="2:42" s="81" customFormat="1" ht="40.5" customHeight="1" x14ac:dyDescent="0.2">
      <c r="B35" s="79" t="s">
        <v>326</v>
      </c>
      <c r="C35" s="80" t="s">
        <v>361</v>
      </c>
      <c r="D35" s="80">
        <f>YEAR(C6)+1</f>
        <v>2026</v>
      </c>
      <c r="E35" s="80">
        <f>+D35+1</f>
        <v>2027</v>
      </c>
      <c r="F35" s="80">
        <f t="shared" ref="F35" si="6">+E35+1</f>
        <v>2028</v>
      </c>
      <c r="G35" s="80">
        <f t="shared" ref="G35" si="7">+F35+1</f>
        <v>2029</v>
      </c>
      <c r="H35" s="80">
        <f t="shared" ref="H35" si="8">+G35+1</f>
        <v>2030</v>
      </c>
      <c r="I35" s="80">
        <f t="shared" ref="I35" si="9">+H35+1</f>
        <v>2031</v>
      </c>
      <c r="J35" s="80">
        <f t="shared" ref="J35" si="10">+I35+1</f>
        <v>2032</v>
      </c>
      <c r="K35" s="80">
        <f t="shared" ref="K35" si="11">+J35+1</f>
        <v>2033</v>
      </c>
      <c r="L35" s="80">
        <f t="shared" ref="L35" si="12">+K35+1</f>
        <v>2034</v>
      </c>
      <c r="M35" s="80">
        <f t="shared" ref="M35" si="13">+L35+1</f>
        <v>2035</v>
      </c>
      <c r="N35" s="80">
        <f t="shared" ref="N35" si="14">+M35+1</f>
        <v>2036</v>
      </c>
      <c r="O35" s="80">
        <f t="shared" ref="O35" si="15">+N35+1</f>
        <v>2037</v>
      </c>
      <c r="P35" s="80">
        <f t="shared" ref="P35" si="16">+O35+1</f>
        <v>2038</v>
      </c>
      <c r="Q35" s="80">
        <f t="shared" ref="Q35" si="17">+P35+1</f>
        <v>2039</v>
      </c>
      <c r="R35" s="80">
        <f t="shared" ref="R35" si="18">+Q35+1</f>
        <v>2040</v>
      </c>
      <c r="S35" s="80">
        <f t="shared" ref="S35" si="19">+R35+1</f>
        <v>2041</v>
      </c>
      <c r="T35" s="80">
        <f t="shared" ref="T35" si="20">+S35+1</f>
        <v>2042</v>
      </c>
      <c r="U35" s="80">
        <f t="shared" ref="U35" si="21">+T35+1</f>
        <v>2043</v>
      </c>
      <c r="V35" s="80">
        <f t="shared" ref="V35" si="22">+U35+1</f>
        <v>2044</v>
      </c>
      <c r="W35" s="80">
        <f t="shared" ref="W35" si="23">+V35+1</f>
        <v>2045</v>
      </c>
      <c r="X35" s="80">
        <f t="shared" ref="X35" si="24">+W35+1</f>
        <v>2046</v>
      </c>
      <c r="Y35" s="80">
        <f t="shared" ref="Y35" si="25">+X35+1</f>
        <v>2047</v>
      </c>
      <c r="Z35" s="80">
        <f t="shared" ref="Z35" si="26">+Y35+1</f>
        <v>2048</v>
      </c>
      <c r="AA35" s="80">
        <f t="shared" ref="AA35" si="27">+Z35+1</f>
        <v>2049</v>
      </c>
      <c r="AB35" s="80">
        <f t="shared" ref="AB35" si="28">+AA35+1</f>
        <v>2050</v>
      </c>
      <c r="AC35" s="80">
        <f t="shared" ref="AC35" si="29">+AB35+1</f>
        <v>2051</v>
      </c>
      <c r="AD35" s="80">
        <f t="shared" ref="AD35" si="30">+AC35+1</f>
        <v>2052</v>
      </c>
      <c r="AE35" s="80">
        <f t="shared" ref="AE35" si="31">+AD35+1</f>
        <v>2053</v>
      </c>
      <c r="AF35" s="80">
        <f t="shared" ref="AF35" si="32">+AE35+1</f>
        <v>2054</v>
      </c>
      <c r="AG35" s="80">
        <f t="shared" ref="AG35" si="33">+AF35+1</f>
        <v>2055</v>
      </c>
      <c r="AH35" s="80">
        <f t="shared" ref="AH35" si="34">+AG35+1</f>
        <v>2056</v>
      </c>
      <c r="AI35" s="80">
        <f t="shared" ref="AI35" si="35">+AH35+1</f>
        <v>2057</v>
      </c>
      <c r="AJ35" s="80">
        <f t="shared" ref="AJ35" si="36">+AI35+1</f>
        <v>2058</v>
      </c>
      <c r="AK35" s="80">
        <f t="shared" ref="AK35" si="37">+AJ35+1</f>
        <v>2059</v>
      </c>
      <c r="AL35" s="80">
        <f t="shared" ref="AL35" si="38">+AK35+1</f>
        <v>2060</v>
      </c>
      <c r="AM35" s="80">
        <f t="shared" ref="AM35" si="39">+AL35+1</f>
        <v>2061</v>
      </c>
      <c r="AN35" s="80">
        <f t="shared" ref="AN35" si="40">+AM35+1</f>
        <v>2062</v>
      </c>
      <c r="AO35" s="88" t="s">
        <v>2</v>
      </c>
      <c r="AP35" s="89"/>
    </row>
    <row r="36" spans="2:42" x14ac:dyDescent="0.2">
      <c r="B36" s="8" t="s">
        <v>328</v>
      </c>
      <c r="C36" s="21" t="s">
        <v>3</v>
      </c>
      <c r="D36" s="415">
        <f>+'Pronósticos 1P mensual x 2 años'!P32</f>
        <v>0</v>
      </c>
      <c r="E36" s="415">
        <f>+'Pronósticos 1P mensual x 2 años'!AC32</f>
        <v>0</v>
      </c>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K36" s="477"/>
      <c r="AL36" s="477"/>
      <c r="AM36" s="477"/>
      <c r="AN36" s="477"/>
      <c r="AO36" s="485">
        <f t="shared" ref="AO36:AO38" si="41">ROUND(SUM(D36:AN36),0)</f>
        <v>0</v>
      </c>
      <c r="AP36" s="20"/>
    </row>
    <row r="37" spans="2:42" x14ac:dyDescent="0.2">
      <c r="B37" s="8" t="s">
        <v>329</v>
      </c>
      <c r="C37" s="21" t="s">
        <v>4</v>
      </c>
      <c r="D37" s="415">
        <f>+'Pronósticos 1P mensual x 2 años'!P33</f>
        <v>0</v>
      </c>
      <c r="E37" s="415">
        <f>+'Pronósticos 1P mensual x 2 años'!AC33</f>
        <v>0</v>
      </c>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c r="AL37" s="477"/>
      <c r="AM37" s="477"/>
      <c r="AN37" s="477"/>
      <c r="AO37" s="485">
        <f t="shared" si="41"/>
        <v>0</v>
      </c>
      <c r="AP37" s="20"/>
    </row>
    <row r="38" spans="2:42" ht="15" thickBot="1" x14ac:dyDescent="0.25">
      <c r="B38" s="48" t="s">
        <v>330</v>
      </c>
      <c r="C38" s="21" t="s">
        <v>5</v>
      </c>
      <c r="D38" s="415">
        <f>+'Pronósticos 1P mensual x 2 años'!P34</f>
        <v>0</v>
      </c>
      <c r="E38" s="415">
        <f>+'Pronósticos 1P mensual x 2 años'!AC34</f>
        <v>0</v>
      </c>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85">
        <f t="shared" si="41"/>
        <v>0</v>
      </c>
      <c r="AP38" s="20"/>
    </row>
    <row r="39" spans="2:42" ht="15.75" thickBot="1" x14ac:dyDescent="0.25">
      <c r="B39" s="315" t="s">
        <v>331</v>
      </c>
      <c r="C39" s="9"/>
      <c r="D39" s="526">
        <f>SUM(D36:D38)</f>
        <v>0</v>
      </c>
      <c r="E39" s="526">
        <f t="shared" ref="E39:AO39" si="42">SUM(E36:E38)</f>
        <v>0</v>
      </c>
      <c r="F39" s="526">
        <f t="shared" si="42"/>
        <v>0</v>
      </c>
      <c r="G39" s="526">
        <f t="shared" si="42"/>
        <v>0</v>
      </c>
      <c r="H39" s="526">
        <f t="shared" si="42"/>
        <v>0</v>
      </c>
      <c r="I39" s="526">
        <f t="shared" si="42"/>
        <v>0</v>
      </c>
      <c r="J39" s="526">
        <f t="shared" si="42"/>
        <v>0</v>
      </c>
      <c r="K39" s="526">
        <f t="shared" si="42"/>
        <v>0</v>
      </c>
      <c r="L39" s="526">
        <f t="shared" si="42"/>
        <v>0</v>
      </c>
      <c r="M39" s="526">
        <f t="shared" si="42"/>
        <v>0</v>
      </c>
      <c r="N39" s="526">
        <f t="shared" si="42"/>
        <v>0</v>
      </c>
      <c r="O39" s="526">
        <f t="shared" si="42"/>
        <v>0</v>
      </c>
      <c r="P39" s="526">
        <f t="shared" si="42"/>
        <v>0</v>
      </c>
      <c r="Q39" s="526">
        <f t="shared" si="42"/>
        <v>0</v>
      </c>
      <c r="R39" s="526">
        <f t="shared" si="42"/>
        <v>0</v>
      </c>
      <c r="S39" s="526">
        <f t="shared" si="42"/>
        <v>0</v>
      </c>
      <c r="T39" s="526">
        <f t="shared" si="42"/>
        <v>0</v>
      </c>
      <c r="U39" s="526">
        <f t="shared" si="42"/>
        <v>0</v>
      </c>
      <c r="V39" s="526">
        <f t="shared" si="42"/>
        <v>0</v>
      </c>
      <c r="W39" s="526">
        <f t="shared" si="42"/>
        <v>0</v>
      </c>
      <c r="X39" s="526">
        <f t="shared" si="42"/>
        <v>0</v>
      </c>
      <c r="Y39" s="526">
        <f t="shared" si="42"/>
        <v>0</v>
      </c>
      <c r="Z39" s="526">
        <f t="shared" si="42"/>
        <v>0</v>
      </c>
      <c r="AA39" s="526">
        <f t="shared" si="42"/>
        <v>0</v>
      </c>
      <c r="AB39" s="526">
        <f t="shared" si="42"/>
        <v>0</v>
      </c>
      <c r="AC39" s="526">
        <f t="shared" si="42"/>
        <v>0</v>
      </c>
      <c r="AD39" s="526">
        <f t="shared" si="42"/>
        <v>0</v>
      </c>
      <c r="AE39" s="526">
        <f t="shared" si="42"/>
        <v>0</v>
      </c>
      <c r="AF39" s="526">
        <f t="shared" si="42"/>
        <v>0</v>
      </c>
      <c r="AG39" s="526">
        <f t="shared" si="42"/>
        <v>0</v>
      </c>
      <c r="AH39" s="526">
        <f t="shared" si="42"/>
        <v>0</v>
      </c>
      <c r="AI39" s="526">
        <f t="shared" si="42"/>
        <v>0</v>
      </c>
      <c r="AJ39" s="526">
        <f t="shared" si="42"/>
        <v>0</v>
      </c>
      <c r="AK39" s="526">
        <f t="shared" si="42"/>
        <v>0</v>
      </c>
      <c r="AL39" s="526">
        <f t="shared" si="42"/>
        <v>0</v>
      </c>
      <c r="AM39" s="526">
        <f t="shared" si="42"/>
        <v>0</v>
      </c>
      <c r="AN39" s="526">
        <f t="shared" si="42"/>
        <v>0</v>
      </c>
      <c r="AO39" s="485">
        <f t="shared" si="42"/>
        <v>0</v>
      </c>
      <c r="AP39" s="58"/>
    </row>
    <row r="40" spans="2:42" ht="15" thickBot="1" x14ac:dyDescent="0.25">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101"/>
      <c r="AP40" s="20"/>
    </row>
    <row r="41" spans="2:42" s="4" customFormat="1" ht="23.45" customHeight="1" x14ac:dyDescent="0.2">
      <c r="B41" s="55" t="s">
        <v>51</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9"/>
      <c r="AP41" s="33"/>
    </row>
    <row r="42" spans="2:42" s="7" customFormat="1" ht="27.75" customHeight="1" x14ac:dyDescent="0.2">
      <c r="B42" s="79" t="s">
        <v>66</v>
      </c>
      <c r="C42" s="80" t="s">
        <v>47</v>
      </c>
      <c r="D42" s="80">
        <f>YEAR(C6)+1</f>
        <v>2026</v>
      </c>
      <c r="E42" s="80">
        <f>+D42+1</f>
        <v>2027</v>
      </c>
      <c r="F42" s="80">
        <f t="shared" ref="F42" si="43">+E42+1</f>
        <v>2028</v>
      </c>
      <c r="G42" s="80">
        <f t="shared" ref="G42" si="44">+F42+1</f>
        <v>2029</v>
      </c>
      <c r="H42" s="80">
        <f t="shared" ref="H42" si="45">+G42+1</f>
        <v>2030</v>
      </c>
      <c r="I42" s="80">
        <f t="shared" ref="I42" si="46">+H42+1</f>
        <v>2031</v>
      </c>
      <c r="J42" s="80">
        <f t="shared" ref="J42" si="47">+I42+1</f>
        <v>2032</v>
      </c>
      <c r="K42" s="80">
        <f t="shared" ref="K42" si="48">+J42+1</f>
        <v>2033</v>
      </c>
      <c r="L42" s="80">
        <f t="shared" ref="L42" si="49">+K42+1</f>
        <v>2034</v>
      </c>
      <c r="M42" s="80">
        <f t="shared" ref="M42" si="50">+L42+1</f>
        <v>2035</v>
      </c>
      <c r="N42" s="80">
        <f t="shared" ref="N42" si="51">+M42+1</f>
        <v>2036</v>
      </c>
      <c r="O42" s="80">
        <f t="shared" ref="O42" si="52">+N42+1</f>
        <v>2037</v>
      </c>
      <c r="P42" s="80">
        <f t="shared" ref="P42" si="53">+O42+1</f>
        <v>2038</v>
      </c>
      <c r="Q42" s="80">
        <f t="shared" ref="Q42" si="54">+P42+1</f>
        <v>2039</v>
      </c>
      <c r="R42" s="80">
        <f t="shared" ref="R42" si="55">+Q42+1</f>
        <v>2040</v>
      </c>
      <c r="S42" s="80">
        <f t="shared" ref="S42" si="56">+R42+1</f>
        <v>2041</v>
      </c>
      <c r="T42" s="80">
        <f t="shared" ref="T42" si="57">+S42+1</f>
        <v>2042</v>
      </c>
      <c r="U42" s="80">
        <f t="shared" ref="U42" si="58">+T42+1</f>
        <v>2043</v>
      </c>
      <c r="V42" s="80">
        <f t="shared" ref="V42" si="59">+U42+1</f>
        <v>2044</v>
      </c>
      <c r="W42" s="80">
        <f t="shared" ref="W42" si="60">+V42+1</f>
        <v>2045</v>
      </c>
      <c r="X42" s="80">
        <f t="shared" ref="X42" si="61">+W42+1</f>
        <v>2046</v>
      </c>
      <c r="Y42" s="80">
        <f t="shared" ref="Y42" si="62">+X42+1</f>
        <v>2047</v>
      </c>
      <c r="Z42" s="80">
        <f t="shared" ref="Z42" si="63">+Y42+1</f>
        <v>2048</v>
      </c>
      <c r="AA42" s="80">
        <f t="shared" ref="AA42" si="64">+Z42+1</f>
        <v>2049</v>
      </c>
      <c r="AB42" s="80">
        <f t="shared" ref="AB42" si="65">+AA42+1</f>
        <v>2050</v>
      </c>
      <c r="AC42" s="80">
        <f t="shared" ref="AC42" si="66">+AB42+1</f>
        <v>2051</v>
      </c>
      <c r="AD42" s="80">
        <f t="shared" ref="AD42" si="67">+AC42+1</f>
        <v>2052</v>
      </c>
      <c r="AE42" s="80">
        <f t="shared" ref="AE42" si="68">+AD42+1</f>
        <v>2053</v>
      </c>
      <c r="AF42" s="80">
        <f t="shared" ref="AF42" si="69">+AE42+1</f>
        <v>2054</v>
      </c>
      <c r="AG42" s="80">
        <f t="shared" ref="AG42" si="70">+AF42+1</f>
        <v>2055</v>
      </c>
      <c r="AH42" s="80">
        <f t="shared" ref="AH42" si="71">+AG42+1</f>
        <v>2056</v>
      </c>
      <c r="AI42" s="80">
        <f t="shared" ref="AI42" si="72">+AH42+1</f>
        <v>2057</v>
      </c>
      <c r="AJ42" s="80">
        <f t="shared" ref="AJ42" si="73">+AI42+1</f>
        <v>2058</v>
      </c>
      <c r="AK42" s="80">
        <f t="shared" ref="AK42" si="74">+AJ42+1</f>
        <v>2059</v>
      </c>
      <c r="AL42" s="80">
        <f t="shared" ref="AL42" si="75">+AK42+1</f>
        <v>2060</v>
      </c>
      <c r="AM42" s="80">
        <f t="shared" ref="AM42" si="76">+AL42+1</f>
        <v>2061</v>
      </c>
      <c r="AN42" s="80">
        <f t="shared" ref="AN42" si="77">+AM42+1</f>
        <v>2062</v>
      </c>
      <c r="AO42" s="88" t="s">
        <v>2</v>
      </c>
      <c r="AP42" s="1"/>
    </row>
    <row r="43" spans="2:42" x14ac:dyDescent="0.2">
      <c r="B43" s="8" t="s">
        <v>85</v>
      </c>
      <c r="C43" s="21" t="s">
        <v>3</v>
      </c>
      <c r="D43" s="527">
        <f>+'Pronósticos 1P mensual x 2 años'!P39</f>
        <v>0</v>
      </c>
      <c r="E43" s="527">
        <f>+'Pronósticos 1P mensual x 2 años'!AC39</f>
        <v>0</v>
      </c>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480"/>
      <c r="AN43" s="480"/>
      <c r="AO43" s="485">
        <f>ROUND(SUM(D43:AN43),0)</f>
        <v>0</v>
      </c>
    </row>
    <row r="44" spans="2:42" x14ac:dyDescent="0.2">
      <c r="B44" s="8" t="s">
        <v>86</v>
      </c>
      <c r="C44" s="21" t="s">
        <v>4</v>
      </c>
      <c r="D44" s="527">
        <f>+'Pronósticos 1P mensual x 2 años'!P40</f>
        <v>0</v>
      </c>
      <c r="E44" s="527">
        <f>+'Pronósticos 1P mensual x 2 años'!AC40</f>
        <v>0</v>
      </c>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5">
        <f>ROUND(SUM(D44:AN44),0)</f>
        <v>0</v>
      </c>
    </row>
    <row r="45" spans="2:42" x14ac:dyDescent="0.2">
      <c r="B45" s="8" t="s">
        <v>87</v>
      </c>
      <c r="C45" s="21" t="s">
        <v>5</v>
      </c>
      <c r="D45" s="527">
        <f>+'Pronósticos 1P mensual x 2 años'!P41</f>
        <v>0</v>
      </c>
      <c r="E45" s="527">
        <f>+'Pronósticos 1P mensual x 2 años'!AC41</f>
        <v>0</v>
      </c>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5">
        <f>ROUND(SUM(D45:AN45),0)</f>
        <v>0</v>
      </c>
    </row>
    <row r="46" spans="2:42" ht="15" x14ac:dyDescent="0.2">
      <c r="B46" s="106" t="s">
        <v>44</v>
      </c>
      <c r="C46" s="107" t="s">
        <v>43</v>
      </c>
      <c r="D46" s="526">
        <f>SUM(D43:D45)</f>
        <v>0</v>
      </c>
      <c r="E46" s="526">
        <f t="shared" ref="E46:AO46" si="78">SUM(E43:E45)</f>
        <v>0</v>
      </c>
      <c r="F46" s="526">
        <f t="shared" si="78"/>
        <v>0</v>
      </c>
      <c r="G46" s="526">
        <f t="shared" si="78"/>
        <v>0</v>
      </c>
      <c r="H46" s="526">
        <f t="shared" si="78"/>
        <v>0</v>
      </c>
      <c r="I46" s="526">
        <f t="shared" si="78"/>
        <v>0</v>
      </c>
      <c r="J46" s="526">
        <f t="shared" si="78"/>
        <v>0</v>
      </c>
      <c r="K46" s="526">
        <f t="shared" si="78"/>
        <v>0</v>
      </c>
      <c r="L46" s="526">
        <f t="shared" si="78"/>
        <v>0</v>
      </c>
      <c r="M46" s="526">
        <f t="shared" si="78"/>
        <v>0</v>
      </c>
      <c r="N46" s="526">
        <f t="shared" si="78"/>
        <v>0</v>
      </c>
      <c r="O46" s="526">
        <f t="shared" si="78"/>
        <v>0</v>
      </c>
      <c r="P46" s="526">
        <f t="shared" si="78"/>
        <v>0</v>
      </c>
      <c r="Q46" s="526">
        <f t="shared" si="78"/>
        <v>0</v>
      </c>
      <c r="R46" s="526">
        <f t="shared" si="78"/>
        <v>0</v>
      </c>
      <c r="S46" s="526">
        <f t="shared" si="78"/>
        <v>0</v>
      </c>
      <c r="T46" s="526">
        <f t="shared" si="78"/>
        <v>0</v>
      </c>
      <c r="U46" s="526">
        <f t="shared" si="78"/>
        <v>0</v>
      </c>
      <c r="V46" s="526">
        <f t="shared" si="78"/>
        <v>0</v>
      </c>
      <c r="W46" s="526">
        <f t="shared" si="78"/>
        <v>0</v>
      </c>
      <c r="X46" s="526">
        <f t="shared" si="78"/>
        <v>0</v>
      </c>
      <c r="Y46" s="526">
        <f t="shared" si="78"/>
        <v>0</v>
      </c>
      <c r="Z46" s="526">
        <f t="shared" si="78"/>
        <v>0</v>
      </c>
      <c r="AA46" s="526">
        <f t="shared" si="78"/>
        <v>0</v>
      </c>
      <c r="AB46" s="526">
        <f t="shared" si="78"/>
        <v>0</v>
      </c>
      <c r="AC46" s="526">
        <f t="shared" si="78"/>
        <v>0</v>
      </c>
      <c r="AD46" s="526">
        <f t="shared" si="78"/>
        <v>0</v>
      </c>
      <c r="AE46" s="526">
        <f t="shared" si="78"/>
        <v>0</v>
      </c>
      <c r="AF46" s="526">
        <f t="shared" si="78"/>
        <v>0</v>
      </c>
      <c r="AG46" s="526">
        <f t="shared" si="78"/>
        <v>0</v>
      </c>
      <c r="AH46" s="526">
        <f t="shared" si="78"/>
        <v>0</v>
      </c>
      <c r="AI46" s="526">
        <f t="shared" si="78"/>
        <v>0</v>
      </c>
      <c r="AJ46" s="526">
        <f t="shared" si="78"/>
        <v>0</v>
      </c>
      <c r="AK46" s="526">
        <f t="shared" si="78"/>
        <v>0</v>
      </c>
      <c r="AL46" s="526">
        <f t="shared" si="78"/>
        <v>0</v>
      </c>
      <c r="AM46" s="526">
        <f t="shared" si="78"/>
        <v>0</v>
      </c>
      <c r="AN46" s="526">
        <f t="shared" si="78"/>
        <v>0</v>
      </c>
      <c r="AO46" s="485">
        <f t="shared" si="78"/>
        <v>0</v>
      </c>
    </row>
    <row r="47" spans="2:42" ht="15" x14ac:dyDescent="0.2">
      <c r="B47" s="106"/>
      <c r="C47" s="107"/>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4"/>
    </row>
    <row r="48" spans="2:42" ht="15" x14ac:dyDescent="0.2">
      <c r="B48" s="90" t="s">
        <v>239</v>
      </c>
      <c r="C48" s="9"/>
      <c r="D48" s="520"/>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520"/>
      <c r="AO48" s="424"/>
    </row>
    <row r="49" spans="2:52" x14ac:dyDescent="0.2">
      <c r="B49" s="8" t="s">
        <v>241</v>
      </c>
      <c r="C49" s="21" t="s">
        <v>3</v>
      </c>
      <c r="D49" s="527">
        <f>+'Pronósticos 1P mensual x 2 años'!P45</f>
        <v>0</v>
      </c>
      <c r="E49" s="527">
        <f>+'Pronósticos 1P mensual x 2 años'!AC45</f>
        <v>0</v>
      </c>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5">
        <f>ROUND(SUM(D49:AN49),0)</f>
        <v>0</v>
      </c>
    </row>
    <row r="50" spans="2:52" x14ac:dyDescent="0.2">
      <c r="B50" s="8" t="s">
        <v>242</v>
      </c>
      <c r="C50" s="21" t="s">
        <v>4</v>
      </c>
      <c r="D50" s="527">
        <f>+'Pronósticos 1P mensual x 2 años'!P46</f>
        <v>0</v>
      </c>
      <c r="E50" s="527">
        <f>+'Pronósticos 1P mensual x 2 años'!AC46</f>
        <v>0</v>
      </c>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5">
        <f>ROUND(SUM(D50:AN50),0)</f>
        <v>0</v>
      </c>
    </row>
    <row r="51" spans="2:52" x14ac:dyDescent="0.2">
      <c r="B51" s="8" t="s">
        <v>243</v>
      </c>
      <c r="C51" s="21" t="s">
        <v>5</v>
      </c>
      <c r="D51" s="527">
        <f>+'Pronósticos 1P mensual x 2 años'!P47</f>
        <v>0</v>
      </c>
      <c r="E51" s="527">
        <f>+'Pronósticos 1P mensual x 2 años'!AC47</f>
        <v>0</v>
      </c>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5">
        <f>ROUND(SUM(D51:AN51),0)</f>
        <v>0</v>
      </c>
    </row>
    <row r="52" spans="2:52" ht="15" x14ac:dyDescent="0.2">
      <c r="B52" s="90" t="s">
        <v>240</v>
      </c>
      <c r="C52" s="107" t="s">
        <v>43</v>
      </c>
      <c r="D52" s="526">
        <f>SUM(D49:D51)</f>
        <v>0</v>
      </c>
      <c r="E52" s="526">
        <f t="shared" ref="E52:AO52" si="79">SUM(E49:E51)</f>
        <v>0</v>
      </c>
      <c r="F52" s="526">
        <f t="shared" si="79"/>
        <v>0</v>
      </c>
      <c r="G52" s="526">
        <f t="shared" si="79"/>
        <v>0</v>
      </c>
      <c r="H52" s="526">
        <f t="shared" si="79"/>
        <v>0</v>
      </c>
      <c r="I52" s="526">
        <f t="shared" si="79"/>
        <v>0</v>
      </c>
      <c r="J52" s="526">
        <f t="shared" si="79"/>
        <v>0</v>
      </c>
      <c r="K52" s="526">
        <f t="shared" si="79"/>
        <v>0</v>
      </c>
      <c r="L52" s="526">
        <f t="shared" si="79"/>
        <v>0</v>
      </c>
      <c r="M52" s="526">
        <f t="shared" si="79"/>
        <v>0</v>
      </c>
      <c r="N52" s="526">
        <f t="shared" si="79"/>
        <v>0</v>
      </c>
      <c r="O52" s="526">
        <f t="shared" si="79"/>
        <v>0</v>
      </c>
      <c r="P52" s="526">
        <f t="shared" si="79"/>
        <v>0</v>
      </c>
      <c r="Q52" s="526">
        <f t="shared" si="79"/>
        <v>0</v>
      </c>
      <c r="R52" s="526">
        <f t="shared" si="79"/>
        <v>0</v>
      </c>
      <c r="S52" s="526">
        <f t="shared" si="79"/>
        <v>0</v>
      </c>
      <c r="T52" s="526">
        <f t="shared" si="79"/>
        <v>0</v>
      </c>
      <c r="U52" s="526">
        <f t="shared" si="79"/>
        <v>0</v>
      </c>
      <c r="V52" s="526">
        <f t="shared" si="79"/>
        <v>0</v>
      </c>
      <c r="W52" s="526">
        <f t="shared" si="79"/>
        <v>0</v>
      </c>
      <c r="X52" s="526">
        <f t="shared" si="79"/>
        <v>0</v>
      </c>
      <c r="Y52" s="526">
        <f t="shared" si="79"/>
        <v>0</v>
      </c>
      <c r="Z52" s="526">
        <f t="shared" si="79"/>
        <v>0</v>
      </c>
      <c r="AA52" s="526">
        <f t="shared" si="79"/>
        <v>0</v>
      </c>
      <c r="AB52" s="526">
        <f t="shared" si="79"/>
        <v>0</v>
      </c>
      <c r="AC52" s="526">
        <f t="shared" si="79"/>
        <v>0</v>
      </c>
      <c r="AD52" s="526">
        <f t="shared" si="79"/>
        <v>0</v>
      </c>
      <c r="AE52" s="526">
        <f t="shared" si="79"/>
        <v>0</v>
      </c>
      <c r="AF52" s="526">
        <f t="shared" si="79"/>
        <v>0</v>
      </c>
      <c r="AG52" s="526">
        <f t="shared" si="79"/>
        <v>0</v>
      </c>
      <c r="AH52" s="526">
        <f t="shared" si="79"/>
        <v>0</v>
      </c>
      <c r="AI52" s="526">
        <f t="shared" si="79"/>
        <v>0</v>
      </c>
      <c r="AJ52" s="526">
        <f t="shared" si="79"/>
        <v>0</v>
      </c>
      <c r="AK52" s="526">
        <f t="shared" si="79"/>
        <v>0</v>
      </c>
      <c r="AL52" s="526">
        <f t="shared" si="79"/>
        <v>0</v>
      </c>
      <c r="AM52" s="526">
        <f t="shared" si="79"/>
        <v>0</v>
      </c>
      <c r="AN52" s="526">
        <f t="shared" si="79"/>
        <v>0</v>
      </c>
      <c r="AO52" s="526">
        <f t="shared" si="79"/>
        <v>0</v>
      </c>
      <c r="AZ52" s="195"/>
    </row>
    <row r="53" spans="2:52" ht="15" x14ac:dyDescent="0.2">
      <c r="B53" s="312"/>
      <c r="C53" s="107"/>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520"/>
      <c r="AO53" s="528"/>
    </row>
    <row r="54" spans="2:52" ht="15" x14ac:dyDescent="0.2">
      <c r="B54" s="104" t="s">
        <v>52</v>
      </c>
      <c r="C54" s="9"/>
      <c r="D54" s="520"/>
      <c r="E54" s="52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5">
        <f t="shared" ref="AO54:AO60" si="80">ROUND(SUM(D54:AN54),0)</f>
        <v>0</v>
      </c>
    </row>
    <row r="55" spans="2:52" x14ac:dyDescent="0.2">
      <c r="B55" s="8" t="s">
        <v>90</v>
      </c>
      <c r="C55" s="9"/>
      <c r="D55" s="527">
        <f>+'Pronósticos 1P mensual x 2 años'!P51</f>
        <v>0</v>
      </c>
      <c r="E55" s="527">
        <f>+'Pronósticos 1P mensual x 2 años'!AC51</f>
        <v>0</v>
      </c>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5">
        <f t="shared" si="80"/>
        <v>0</v>
      </c>
    </row>
    <row r="56" spans="2:52" x14ac:dyDescent="0.2">
      <c r="B56" s="8" t="s">
        <v>78</v>
      </c>
      <c r="D56" s="527">
        <f>+'Pronósticos 1P mensual x 2 años'!P52</f>
        <v>0</v>
      </c>
      <c r="E56" s="527">
        <f>+'Pronósticos 1P mensual x 2 años'!AC52</f>
        <v>0</v>
      </c>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5">
        <f t="shared" si="80"/>
        <v>0</v>
      </c>
    </row>
    <row r="57" spans="2:52" x14ac:dyDescent="0.2">
      <c r="B57" s="8" t="s">
        <v>79</v>
      </c>
      <c r="C57" s="9"/>
      <c r="D57" s="527">
        <f>+'Pronósticos 1P mensual x 2 años'!P53</f>
        <v>0</v>
      </c>
      <c r="E57" s="527">
        <f>+'Pronósticos 1P mensual x 2 años'!AC53</f>
        <v>0</v>
      </c>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0"/>
      <c r="AM57" s="480"/>
      <c r="AN57" s="480"/>
      <c r="AO57" s="485">
        <f t="shared" si="80"/>
        <v>0</v>
      </c>
    </row>
    <row r="58" spans="2:52" x14ac:dyDescent="0.2">
      <c r="B58" s="8" t="s">
        <v>108</v>
      </c>
      <c r="C58" s="9"/>
      <c r="D58" s="527">
        <f>+'Pronósticos 1P mensual x 2 años'!P54</f>
        <v>0</v>
      </c>
      <c r="E58" s="527">
        <f>+'Pronósticos 1P mensual x 2 años'!AC54</f>
        <v>0</v>
      </c>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480"/>
      <c r="AM58" s="480"/>
      <c r="AN58" s="480"/>
      <c r="AO58" s="485">
        <f t="shared" si="80"/>
        <v>0</v>
      </c>
    </row>
    <row r="59" spans="2:52" x14ac:dyDescent="0.2">
      <c r="B59" s="8" t="s">
        <v>112</v>
      </c>
      <c r="C59" s="9"/>
      <c r="D59" s="527">
        <f>+'Pronósticos 1P mensual x 2 años'!P55</f>
        <v>0</v>
      </c>
      <c r="E59" s="527">
        <f>+'Pronósticos 1P mensual x 2 años'!AC55</f>
        <v>0</v>
      </c>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c r="AL59" s="480"/>
      <c r="AM59" s="480"/>
      <c r="AN59" s="480"/>
      <c r="AO59" s="485">
        <f t="shared" si="80"/>
        <v>0</v>
      </c>
    </row>
    <row r="60" spans="2:52" x14ac:dyDescent="0.2">
      <c r="B60" s="8" t="s">
        <v>81</v>
      </c>
      <c r="C60" s="10"/>
      <c r="D60" s="527">
        <f>+'Pronósticos 1P mensual x 2 años'!P56</f>
        <v>0</v>
      </c>
      <c r="E60" s="527">
        <f>+'Pronósticos 1P mensual x 2 años'!AC56</f>
        <v>0</v>
      </c>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5">
        <f t="shared" si="80"/>
        <v>0</v>
      </c>
    </row>
    <row r="61" spans="2:52" x14ac:dyDescent="0.2">
      <c r="B61" s="8"/>
      <c r="C61" s="10"/>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29"/>
      <c r="AL61" s="529"/>
      <c r="AM61" s="529"/>
      <c r="AN61" s="529"/>
      <c r="AO61" s="530"/>
    </row>
    <row r="62" spans="2:52" ht="15.75" x14ac:dyDescent="0.2">
      <c r="B62" s="105" t="s">
        <v>45</v>
      </c>
      <c r="C62" s="32"/>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2"/>
    </row>
    <row r="63" spans="2:52" x14ac:dyDescent="0.2">
      <c r="B63" s="8" t="s">
        <v>68</v>
      </c>
      <c r="C63" s="21"/>
      <c r="D63" s="523"/>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5">
        <f t="shared" ref="AO63:AO65" si="81">ROUND(SUM(D63:AN63),0)</f>
        <v>0</v>
      </c>
    </row>
    <row r="64" spans="2:52" x14ac:dyDescent="0.2">
      <c r="B64" s="48" t="s">
        <v>84</v>
      </c>
      <c r="C64" s="45"/>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485">
        <f t="shared" si="81"/>
        <v>0</v>
      </c>
    </row>
    <row r="65" spans="2:41" ht="15.75" thickBot="1" x14ac:dyDescent="0.25">
      <c r="B65" s="108" t="s">
        <v>83</v>
      </c>
      <c r="C65" s="109" t="s">
        <v>89</v>
      </c>
      <c r="D65" s="525">
        <f>SUM(D63:D64)</f>
        <v>0</v>
      </c>
      <c r="E65" s="525">
        <f t="shared" ref="E65:AN65" si="82">SUM(E63:E64)</f>
        <v>0</v>
      </c>
      <c r="F65" s="525">
        <f t="shared" si="82"/>
        <v>0</v>
      </c>
      <c r="G65" s="525">
        <f t="shared" si="82"/>
        <v>0</v>
      </c>
      <c r="H65" s="525">
        <f t="shared" si="82"/>
        <v>0</v>
      </c>
      <c r="I65" s="525">
        <f t="shared" si="82"/>
        <v>0</v>
      </c>
      <c r="J65" s="525">
        <f t="shared" si="82"/>
        <v>0</v>
      </c>
      <c r="K65" s="525">
        <f t="shared" si="82"/>
        <v>0</v>
      </c>
      <c r="L65" s="525">
        <f t="shared" si="82"/>
        <v>0</v>
      </c>
      <c r="M65" s="525">
        <f t="shared" si="82"/>
        <v>0</v>
      </c>
      <c r="N65" s="525">
        <f t="shared" si="82"/>
        <v>0</v>
      </c>
      <c r="O65" s="525">
        <f t="shared" si="82"/>
        <v>0</v>
      </c>
      <c r="P65" s="525">
        <f t="shared" si="82"/>
        <v>0</v>
      </c>
      <c r="Q65" s="525">
        <f t="shared" si="82"/>
        <v>0</v>
      </c>
      <c r="R65" s="525">
        <f t="shared" si="82"/>
        <v>0</v>
      </c>
      <c r="S65" s="525">
        <f t="shared" si="82"/>
        <v>0</v>
      </c>
      <c r="T65" s="525">
        <f t="shared" si="82"/>
        <v>0</v>
      </c>
      <c r="U65" s="525">
        <f t="shared" si="82"/>
        <v>0</v>
      </c>
      <c r="V65" s="525">
        <f t="shared" si="82"/>
        <v>0</v>
      </c>
      <c r="W65" s="525">
        <f t="shared" si="82"/>
        <v>0</v>
      </c>
      <c r="X65" s="525">
        <f t="shared" si="82"/>
        <v>0</v>
      </c>
      <c r="Y65" s="525">
        <f t="shared" si="82"/>
        <v>0</v>
      </c>
      <c r="Z65" s="525">
        <f t="shared" si="82"/>
        <v>0</v>
      </c>
      <c r="AA65" s="525">
        <f t="shared" si="82"/>
        <v>0</v>
      </c>
      <c r="AB65" s="525">
        <f t="shared" si="82"/>
        <v>0</v>
      </c>
      <c r="AC65" s="525">
        <f t="shared" si="82"/>
        <v>0</v>
      </c>
      <c r="AD65" s="525">
        <f t="shared" si="82"/>
        <v>0</v>
      </c>
      <c r="AE65" s="525">
        <f t="shared" si="82"/>
        <v>0</v>
      </c>
      <c r="AF65" s="525">
        <f t="shared" si="82"/>
        <v>0</v>
      </c>
      <c r="AG65" s="525">
        <f t="shared" si="82"/>
        <v>0</v>
      </c>
      <c r="AH65" s="525">
        <f t="shared" si="82"/>
        <v>0</v>
      </c>
      <c r="AI65" s="525">
        <f t="shared" si="82"/>
        <v>0</v>
      </c>
      <c r="AJ65" s="525">
        <f t="shared" si="82"/>
        <v>0</v>
      </c>
      <c r="AK65" s="525">
        <f t="shared" si="82"/>
        <v>0</v>
      </c>
      <c r="AL65" s="525">
        <f t="shared" si="82"/>
        <v>0</v>
      </c>
      <c r="AM65" s="525">
        <f t="shared" si="82"/>
        <v>0</v>
      </c>
      <c r="AN65" s="525">
        <f t="shared" si="82"/>
        <v>0</v>
      </c>
      <c r="AO65" s="492">
        <f t="shared" si="81"/>
        <v>0</v>
      </c>
    </row>
    <row r="67" spans="2:41" ht="15" thickBot="1" x14ac:dyDescent="0.25"/>
    <row r="68" spans="2:41" ht="16.5" thickBot="1" x14ac:dyDescent="0.25">
      <c r="B68" s="319" t="s">
        <v>246</v>
      </c>
      <c r="C68"/>
    </row>
    <row r="69" spans="2:41" ht="18.75" thickBot="1" x14ac:dyDescent="0.25">
      <c r="B69" s="322" t="s">
        <v>244</v>
      </c>
      <c r="C69"/>
    </row>
    <row r="70" spans="2:41" ht="15" x14ac:dyDescent="0.2">
      <c r="B70" s="323" t="s">
        <v>241</v>
      </c>
      <c r="C70" s="324" t="s">
        <v>3</v>
      </c>
      <c r="D70" s="325">
        <f>IF(OR(AND(D11&gt;0,D17&gt;0),AND(D11=0,D17=0)),0,"ERROR")</f>
        <v>0</v>
      </c>
      <c r="E70" s="325">
        <f t="shared" ref="E70:AO72" si="83">IF(OR(AND(E11&gt;0,E17&gt;0),AND(E11=0,E17=0)),0,"ERROR")</f>
        <v>0</v>
      </c>
      <c r="F70" s="325">
        <f t="shared" si="83"/>
        <v>0</v>
      </c>
      <c r="G70" s="325">
        <f t="shared" si="83"/>
        <v>0</v>
      </c>
      <c r="H70" s="325">
        <f t="shared" si="83"/>
        <v>0</v>
      </c>
      <c r="I70" s="325">
        <f t="shared" si="83"/>
        <v>0</v>
      </c>
      <c r="J70" s="325">
        <f t="shared" si="83"/>
        <v>0</v>
      </c>
      <c r="K70" s="325">
        <f t="shared" si="83"/>
        <v>0</v>
      </c>
      <c r="L70" s="325">
        <f t="shared" si="83"/>
        <v>0</v>
      </c>
      <c r="M70" s="325">
        <f t="shared" si="83"/>
        <v>0</v>
      </c>
      <c r="N70" s="325">
        <f t="shared" si="83"/>
        <v>0</v>
      </c>
      <c r="O70" s="325">
        <f t="shared" si="83"/>
        <v>0</v>
      </c>
      <c r="P70" s="325">
        <f t="shared" si="83"/>
        <v>0</v>
      </c>
      <c r="Q70" s="325">
        <f t="shared" si="83"/>
        <v>0</v>
      </c>
      <c r="R70" s="325">
        <f t="shared" si="83"/>
        <v>0</v>
      </c>
      <c r="S70" s="325">
        <f t="shared" si="83"/>
        <v>0</v>
      </c>
      <c r="T70" s="325">
        <f t="shared" si="83"/>
        <v>0</v>
      </c>
      <c r="U70" s="325">
        <f t="shared" si="83"/>
        <v>0</v>
      </c>
      <c r="V70" s="325">
        <f t="shared" si="83"/>
        <v>0</v>
      </c>
      <c r="W70" s="325">
        <f t="shared" si="83"/>
        <v>0</v>
      </c>
      <c r="X70" s="325">
        <f t="shared" si="83"/>
        <v>0</v>
      </c>
      <c r="Y70" s="325">
        <f t="shared" si="83"/>
        <v>0</v>
      </c>
      <c r="Z70" s="325">
        <f t="shared" si="83"/>
        <v>0</v>
      </c>
      <c r="AA70" s="325">
        <f t="shared" si="83"/>
        <v>0</v>
      </c>
      <c r="AB70" s="325">
        <f t="shared" si="83"/>
        <v>0</v>
      </c>
      <c r="AC70" s="325">
        <f t="shared" si="83"/>
        <v>0</v>
      </c>
      <c r="AD70" s="325">
        <f t="shared" si="83"/>
        <v>0</v>
      </c>
      <c r="AE70" s="325">
        <f t="shared" si="83"/>
        <v>0</v>
      </c>
      <c r="AF70" s="325">
        <f t="shared" si="83"/>
        <v>0</v>
      </c>
      <c r="AG70" s="325">
        <f t="shared" si="83"/>
        <v>0</v>
      </c>
      <c r="AH70" s="325">
        <f t="shared" si="83"/>
        <v>0</v>
      </c>
      <c r="AI70" s="325">
        <f t="shared" si="83"/>
        <v>0</v>
      </c>
      <c r="AJ70" s="325">
        <f t="shared" si="83"/>
        <v>0</v>
      </c>
      <c r="AK70" s="325">
        <f t="shared" si="83"/>
        <v>0</v>
      </c>
      <c r="AL70" s="325">
        <f t="shared" si="83"/>
        <v>0</v>
      </c>
      <c r="AM70" s="325">
        <f t="shared" si="83"/>
        <v>0</v>
      </c>
      <c r="AN70" s="325">
        <f t="shared" si="83"/>
        <v>0</v>
      </c>
      <c r="AO70" s="325">
        <f t="shared" si="83"/>
        <v>0</v>
      </c>
    </row>
    <row r="71" spans="2:41" ht="15" x14ac:dyDescent="0.2">
      <c r="B71" s="326" t="s">
        <v>242</v>
      </c>
      <c r="C71" s="321" t="s">
        <v>4</v>
      </c>
      <c r="D71" s="320">
        <f t="shared" ref="D71:S72" si="84">IF(OR(AND(D12&gt;0,D18&gt;0),AND(D12=0,D18=0)),0,"ERROR")</f>
        <v>0</v>
      </c>
      <c r="E71" s="320">
        <f t="shared" si="84"/>
        <v>0</v>
      </c>
      <c r="F71" s="320">
        <f t="shared" si="84"/>
        <v>0</v>
      </c>
      <c r="G71" s="320">
        <f t="shared" si="84"/>
        <v>0</v>
      </c>
      <c r="H71" s="320">
        <f t="shared" si="84"/>
        <v>0</v>
      </c>
      <c r="I71" s="320">
        <f t="shared" si="84"/>
        <v>0</v>
      </c>
      <c r="J71" s="320">
        <f t="shared" si="84"/>
        <v>0</v>
      </c>
      <c r="K71" s="320">
        <f t="shared" si="84"/>
        <v>0</v>
      </c>
      <c r="L71" s="320">
        <f t="shared" si="84"/>
        <v>0</v>
      </c>
      <c r="M71" s="320">
        <f t="shared" si="84"/>
        <v>0</v>
      </c>
      <c r="N71" s="320">
        <f t="shared" si="84"/>
        <v>0</v>
      </c>
      <c r="O71" s="320">
        <f t="shared" si="84"/>
        <v>0</v>
      </c>
      <c r="P71" s="320">
        <f t="shared" si="84"/>
        <v>0</v>
      </c>
      <c r="Q71" s="320">
        <f t="shared" si="84"/>
        <v>0</v>
      </c>
      <c r="R71" s="320">
        <f t="shared" si="84"/>
        <v>0</v>
      </c>
      <c r="S71" s="320">
        <f t="shared" si="84"/>
        <v>0</v>
      </c>
      <c r="T71" s="320">
        <f t="shared" si="83"/>
        <v>0</v>
      </c>
      <c r="U71" s="320">
        <f t="shared" si="83"/>
        <v>0</v>
      </c>
      <c r="V71" s="320">
        <f t="shared" si="83"/>
        <v>0</v>
      </c>
      <c r="W71" s="320">
        <f t="shared" si="83"/>
        <v>0</v>
      </c>
      <c r="X71" s="320">
        <f t="shared" si="83"/>
        <v>0</v>
      </c>
      <c r="Y71" s="320">
        <f t="shared" si="83"/>
        <v>0</v>
      </c>
      <c r="Z71" s="320">
        <f t="shared" si="83"/>
        <v>0</v>
      </c>
      <c r="AA71" s="320">
        <f t="shared" si="83"/>
        <v>0</v>
      </c>
      <c r="AB71" s="320">
        <f t="shared" si="83"/>
        <v>0</v>
      </c>
      <c r="AC71" s="320">
        <f t="shared" si="83"/>
        <v>0</v>
      </c>
      <c r="AD71" s="320">
        <f t="shared" si="83"/>
        <v>0</v>
      </c>
      <c r="AE71" s="320">
        <f t="shared" si="83"/>
        <v>0</v>
      </c>
      <c r="AF71" s="320">
        <f t="shared" si="83"/>
        <v>0</v>
      </c>
      <c r="AG71" s="320">
        <f t="shared" si="83"/>
        <v>0</v>
      </c>
      <c r="AH71" s="320">
        <f t="shared" si="83"/>
        <v>0</v>
      </c>
      <c r="AI71" s="320">
        <f t="shared" si="83"/>
        <v>0</v>
      </c>
      <c r="AJ71" s="320">
        <f t="shared" si="83"/>
        <v>0</v>
      </c>
      <c r="AK71" s="320">
        <f t="shared" si="83"/>
        <v>0</v>
      </c>
      <c r="AL71" s="320">
        <f t="shared" si="83"/>
        <v>0</v>
      </c>
      <c r="AM71" s="320">
        <f t="shared" si="83"/>
        <v>0</v>
      </c>
      <c r="AN71" s="320">
        <f t="shared" si="83"/>
        <v>0</v>
      </c>
      <c r="AO71" s="320">
        <f t="shared" si="83"/>
        <v>0</v>
      </c>
    </row>
    <row r="72" spans="2:41" ht="15.75" thickBot="1" x14ac:dyDescent="0.25">
      <c r="B72" s="327" t="s">
        <v>243</v>
      </c>
      <c r="C72" s="328" t="s">
        <v>5</v>
      </c>
      <c r="D72" s="329">
        <f t="shared" si="84"/>
        <v>0</v>
      </c>
      <c r="E72" s="329">
        <f t="shared" si="84"/>
        <v>0</v>
      </c>
      <c r="F72" s="329">
        <f t="shared" si="84"/>
        <v>0</v>
      </c>
      <c r="G72" s="329">
        <f t="shared" si="84"/>
        <v>0</v>
      </c>
      <c r="H72" s="329">
        <f t="shared" si="84"/>
        <v>0</v>
      </c>
      <c r="I72" s="329">
        <f t="shared" si="84"/>
        <v>0</v>
      </c>
      <c r="J72" s="329">
        <f t="shared" si="84"/>
        <v>0</v>
      </c>
      <c r="K72" s="329">
        <f t="shared" si="84"/>
        <v>0</v>
      </c>
      <c r="L72" s="329">
        <f t="shared" si="84"/>
        <v>0</v>
      </c>
      <c r="M72" s="329">
        <f t="shared" si="84"/>
        <v>0</v>
      </c>
      <c r="N72" s="329">
        <f t="shared" si="84"/>
        <v>0</v>
      </c>
      <c r="O72" s="329">
        <f t="shared" si="84"/>
        <v>0</v>
      </c>
      <c r="P72" s="329">
        <f t="shared" si="84"/>
        <v>0</v>
      </c>
      <c r="Q72" s="329">
        <f t="shared" si="84"/>
        <v>0</v>
      </c>
      <c r="R72" s="329">
        <f t="shared" si="84"/>
        <v>0</v>
      </c>
      <c r="S72" s="329">
        <f t="shared" si="84"/>
        <v>0</v>
      </c>
      <c r="T72" s="329">
        <f t="shared" si="83"/>
        <v>0</v>
      </c>
      <c r="U72" s="329">
        <f t="shared" si="83"/>
        <v>0</v>
      </c>
      <c r="V72" s="329">
        <f t="shared" si="83"/>
        <v>0</v>
      </c>
      <c r="W72" s="329">
        <f t="shared" si="83"/>
        <v>0</v>
      </c>
      <c r="X72" s="329">
        <f t="shared" si="83"/>
        <v>0</v>
      </c>
      <c r="Y72" s="329">
        <f t="shared" si="83"/>
        <v>0</v>
      </c>
      <c r="Z72" s="329">
        <f t="shared" si="83"/>
        <v>0</v>
      </c>
      <c r="AA72" s="329">
        <f t="shared" si="83"/>
        <v>0</v>
      </c>
      <c r="AB72" s="329">
        <f t="shared" si="83"/>
        <v>0</v>
      </c>
      <c r="AC72" s="329">
        <f t="shared" si="83"/>
        <v>0</v>
      </c>
      <c r="AD72" s="329">
        <f t="shared" si="83"/>
        <v>0</v>
      </c>
      <c r="AE72" s="329">
        <f t="shared" si="83"/>
        <v>0</v>
      </c>
      <c r="AF72" s="329">
        <f t="shared" si="83"/>
        <v>0</v>
      </c>
      <c r="AG72" s="329">
        <f t="shared" si="83"/>
        <v>0</v>
      </c>
      <c r="AH72" s="329">
        <f t="shared" si="83"/>
        <v>0</v>
      </c>
      <c r="AI72" s="329">
        <f t="shared" si="83"/>
        <v>0</v>
      </c>
      <c r="AJ72" s="329">
        <f t="shared" si="83"/>
        <v>0</v>
      </c>
      <c r="AK72" s="329">
        <f t="shared" si="83"/>
        <v>0</v>
      </c>
      <c r="AL72" s="329">
        <f t="shared" si="83"/>
        <v>0</v>
      </c>
      <c r="AM72" s="329">
        <f t="shared" si="83"/>
        <v>0</v>
      </c>
      <c r="AN72" s="329">
        <f t="shared" si="83"/>
        <v>0</v>
      </c>
      <c r="AO72" s="329">
        <f t="shared" si="83"/>
        <v>0</v>
      </c>
    </row>
    <row r="73" spans="2:41" ht="18.75" thickBot="1" x14ac:dyDescent="0.25">
      <c r="B73" s="330" t="s">
        <v>245</v>
      </c>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2"/>
    </row>
    <row r="74" spans="2:41" ht="15" x14ac:dyDescent="0.2">
      <c r="B74" s="323" t="s">
        <v>241</v>
      </c>
      <c r="C74" s="324" t="s">
        <v>3</v>
      </c>
      <c r="D74" s="325">
        <f>IF(OR(AND(D43&gt;0,D49&gt;0),AND(D43=0,D49=0)),0,"ERROR")</f>
        <v>0</v>
      </c>
      <c r="E74" s="325">
        <f t="shared" ref="E74:AO76" si="85">IF(OR(AND(E43&gt;0,E49&gt;0),AND(E43=0,E49=0)),0,"ERROR")</f>
        <v>0</v>
      </c>
      <c r="F74" s="325">
        <f t="shared" si="85"/>
        <v>0</v>
      </c>
      <c r="G74" s="325">
        <f t="shared" si="85"/>
        <v>0</v>
      </c>
      <c r="H74" s="325">
        <f t="shared" si="85"/>
        <v>0</v>
      </c>
      <c r="I74" s="325">
        <f t="shared" si="85"/>
        <v>0</v>
      </c>
      <c r="J74" s="325">
        <f t="shared" si="85"/>
        <v>0</v>
      </c>
      <c r="K74" s="325">
        <f t="shared" si="85"/>
        <v>0</v>
      </c>
      <c r="L74" s="325">
        <f t="shared" si="85"/>
        <v>0</v>
      </c>
      <c r="M74" s="325">
        <f t="shared" si="85"/>
        <v>0</v>
      </c>
      <c r="N74" s="325">
        <f t="shared" si="85"/>
        <v>0</v>
      </c>
      <c r="O74" s="325">
        <f t="shared" si="85"/>
        <v>0</v>
      </c>
      <c r="P74" s="325">
        <f t="shared" si="85"/>
        <v>0</v>
      </c>
      <c r="Q74" s="325">
        <f t="shared" si="85"/>
        <v>0</v>
      </c>
      <c r="R74" s="325">
        <f t="shared" si="85"/>
        <v>0</v>
      </c>
      <c r="S74" s="325">
        <f t="shared" si="85"/>
        <v>0</v>
      </c>
      <c r="T74" s="325">
        <f t="shared" si="85"/>
        <v>0</v>
      </c>
      <c r="U74" s="325">
        <f t="shared" si="85"/>
        <v>0</v>
      </c>
      <c r="V74" s="325">
        <f t="shared" si="85"/>
        <v>0</v>
      </c>
      <c r="W74" s="325">
        <f t="shared" si="85"/>
        <v>0</v>
      </c>
      <c r="X74" s="325">
        <f t="shared" si="85"/>
        <v>0</v>
      </c>
      <c r="Y74" s="325">
        <f t="shared" si="85"/>
        <v>0</v>
      </c>
      <c r="Z74" s="325">
        <f t="shared" si="85"/>
        <v>0</v>
      </c>
      <c r="AA74" s="325">
        <f t="shared" si="85"/>
        <v>0</v>
      </c>
      <c r="AB74" s="325">
        <f t="shared" si="85"/>
        <v>0</v>
      </c>
      <c r="AC74" s="325">
        <f t="shared" si="85"/>
        <v>0</v>
      </c>
      <c r="AD74" s="325">
        <f t="shared" si="85"/>
        <v>0</v>
      </c>
      <c r="AE74" s="325">
        <f t="shared" si="85"/>
        <v>0</v>
      </c>
      <c r="AF74" s="325">
        <f t="shared" si="85"/>
        <v>0</v>
      </c>
      <c r="AG74" s="325">
        <f t="shared" si="85"/>
        <v>0</v>
      </c>
      <c r="AH74" s="325">
        <f t="shared" si="85"/>
        <v>0</v>
      </c>
      <c r="AI74" s="325">
        <f t="shared" si="85"/>
        <v>0</v>
      </c>
      <c r="AJ74" s="325">
        <f t="shared" si="85"/>
        <v>0</v>
      </c>
      <c r="AK74" s="325">
        <f t="shared" si="85"/>
        <v>0</v>
      </c>
      <c r="AL74" s="325">
        <f t="shared" si="85"/>
        <v>0</v>
      </c>
      <c r="AM74" s="325">
        <f t="shared" si="85"/>
        <v>0</v>
      </c>
      <c r="AN74" s="325">
        <f t="shared" si="85"/>
        <v>0</v>
      </c>
      <c r="AO74" s="325">
        <f t="shared" si="85"/>
        <v>0</v>
      </c>
    </row>
    <row r="75" spans="2:41" ht="15" x14ac:dyDescent="0.2">
      <c r="B75" s="326" t="s">
        <v>242</v>
      </c>
      <c r="C75" s="321" t="s">
        <v>4</v>
      </c>
      <c r="D75" s="320">
        <f t="shared" ref="D75:S76" si="86">IF(OR(AND(D44&gt;0,D50&gt;0),AND(D44=0,D50=0)),0,"ERROR")</f>
        <v>0</v>
      </c>
      <c r="E75" s="320">
        <f t="shared" si="86"/>
        <v>0</v>
      </c>
      <c r="F75" s="320">
        <f t="shared" si="86"/>
        <v>0</v>
      </c>
      <c r="G75" s="320">
        <f t="shared" si="86"/>
        <v>0</v>
      </c>
      <c r="H75" s="320">
        <f t="shared" si="86"/>
        <v>0</v>
      </c>
      <c r="I75" s="320">
        <f t="shared" si="86"/>
        <v>0</v>
      </c>
      <c r="J75" s="320">
        <f t="shared" si="86"/>
        <v>0</v>
      </c>
      <c r="K75" s="320">
        <f t="shared" si="86"/>
        <v>0</v>
      </c>
      <c r="L75" s="320">
        <f t="shared" si="86"/>
        <v>0</v>
      </c>
      <c r="M75" s="320">
        <f t="shared" si="86"/>
        <v>0</v>
      </c>
      <c r="N75" s="320">
        <f t="shared" si="86"/>
        <v>0</v>
      </c>
      <c r="O75" s="320">
        <f t="shared" si="86"/>
        <v>0</v>
      </c>
      <c r="P75" s="320">
        <f t="shared" si="86"/>
        <v>0</v>
      </c>
      <c r="Q75" s="320">
        <f t="shared" si="86"/>
        <v>0</v>
      </c>
      <c r="R75" s="320">
        <f t="shared" si="86"/>
        <v>0</v>
      </c>
      <c r="S75" s="320">
        <f t="shared" si="86"/>
        <v>0</v>
      </c>
      <c r="T75" s="320">
        <f t="shared" si="85"/>
        <v>0</v>
      </c>
      <c r="U75" s="320">
        <f t="shared" si="85"/>
        <v>0</v>
      </c>
      <c r="V75" s="320">
        <f t="shared" si="85"/>
        <v>0</v>
      </c>
      <c r="W75" s="320">
        <f t="shared" si="85"/>
        <v>0</v>
      </c>
      <c r="X75" s="320">
        <f t="shared" si="85"/>
        <v>0</v>
      </c>
      <c r="Y75" s="320">
        <f t="shared" si="85"/>
        <v>0</v>
      </c>
      <c r="Z75" s="320">
        <f t="shared" si="85"/>
        <v>0</v>
      </c>
      <c r="AA75" s="320">
        <f t="shared" si="85"/>
        <v>0</v>
      </c>
      <c r="AB75" s="320">
        <f t="shared" si="85"/>
        <v>0</v>
      </c>
      <c r="AC75" s="320">
        <f t="shared" si="85"/>
        <v>0</v>
      </c>
      <c r="AD75" s="320">
        <f t="shared" si="85"/>
        <v>0</v>
      </c>
      <c r="AE75" s="320">
        <f t="shared" si="85"/>
        <v>0</v>
      </c>
      <c r="AF75" s="320">
        <f t="shared" si="85"/>
        <v>0</v>
      </c>
      <c r="AG75" s="320">
        <f t="shared" si="85"/>
        <v>0</v>
      </c>
      <c r="AH75" s="320">
        <f t="shared" si="85"/>
        <v>0</v>
      </c>
      <c r="AI75" s="320">
        <f t="shared" si="85"/>
        <v>0</v>
      </c>
      <c r="AJ75" s="320">
        <f t="shared" si="85"/>
        <v>0</v>
      </c>
      <c r="AK75" s="320">
        <f t="shared" si="85"/>
        <v>0</v>
      </c>
      <c r="AL75" s="320">
        <f t="shared" si="85"/>
        <v>0</v>
      </c>
      <c r="AM75" s="320">
        <f t="shared" si="85"/>
        <v>0</v>
      </c>
      <c r="AN75" s="320">
        <f t="shared" si="85"/>
        <v>0</v>
      </c>
      <c r="AO75" s="320">
        <f t="shared" si="85"/>
        <v>0</v>
      </c>
    </row>
    <row r="76" spans="2:41" ht="15.75" thickBot="1" x14ac:dyDescent="0.25">
      <c r="B76" s="327" t="s">
        <v>243</v>
      </c>
      <c r="C76" s="328" t="s">
        <v>5</v>
      </c>
      <c r="D76" s="329">
        <f t="shared" si="86"/>
        <v>0</v>
      </c>
      <c r="E76" s="329">
        <f t="shared" si="86"/>
        <v>0</v>
      </c>
      <c r="F76" s="329">
        <f t="shared" si="86"/>
        <v>0</v>
      </c>
      <c r="G76" s="329">
        <f t="shared" si="86"/>
        <v>0</v>
      </c>
      <c r="H76" s="329">
        <f t="shared" si="86"/>
        <v>0</v>
      </c>
      <c r="I76" s="329">
        <f t="shared" si="86"/>
        <v>0</v>
      </c>
      <c r="J76" s="329">
        <f t="shared" si="86"/>
        <v>0</v>
      </c>
      <c r="K76" s="329">
        <f t="shared" si="86"/>
        <v>0</v>
      </c>
      <c r="L76" s="329">
        <f t="shared" si="86"/>
        <v>0</v>
      </c>
      <c r="M76" s="329">
        <f t="shared" si="86"/>
        <v>0</v>
      </c>
      <c r="N76" s="329">
        <f t="shared" si="86"/>
        <v>0</v>
      </c>
      <c r="O76" s="329">
        <f t="shared" si="86"/>
        <v>0</v>
      </c>
      <c r="P76" s="329">
        <f t="shared" si="86"/>
        <v>0</v>
      </c>
      <c r="Q76" s="329">
        <f t="shared" si="86"/>
        <v>0</v>
      </c>
      <c r="R76" s="329">
        <f t="shared" si="86"/>
        <v>0</v>
      </c>
      <c r="S76" s="329">
        <f t="shared" si="86"/>
        <v>0</v>
      </c>
      <c r="T76" s="329">
        <f t="shared" si="85"/>
        <v>0</v>
      </c>
      <c r="U76" s="329">
        <f t="shared" si="85"/>
        <v>0</v>
      </c>
      <c r="V76" s="329">
        <f t="shared" si="85"/>
        <v>0</v>
      </c>
      <c r="W76" s="329">
        <f t="shared" si="85"/>
        <v>0</v>
      </c>
      <c r="X76" s="329">
        <f t="shared" si="85"/>
        <v>0</v>
      </c>
      <c r="Y76" s="329">
        <f t="shared" si="85"/>
        <v>0</v>
      </c>
      <c r="Z76" s="329">
        <f t="shared" si="85"/>
        <v>0</v>
      </c>
      <c r="AA76" s="329">
        <f t="shared" si="85"/>
        <v>0</v>
      </c>
      <c r="AB76" s="329">
        <f t="shared" si="85"/>
        <v>0</v>
      </c>
      <c r="AC76" s="329">
        <f t="shared" si="85"/>
        <v>0</v>
      </c>
      <c r="AD76" s="329">
        <f t="shared" si="85"/>
        <v>0</v>
      </c>
      <c r="AE76" s="329">
        <f t="shared" si="85"/>
        <v>0</v>
      </c>
      <c r="AF76" s="329">
        <f t="shared" si="85"/>
        <v>0</v>
      </c>
      <c r="AG76" s="329">
        <f t="shared" si="85"/>
        <v>0</v>
      </c>
      <c r="AH76" s="329">
        <f t="shared" si="85"/>
        <v>0</v>
      </c>
      <c r="AI76" s="329">
        <f t="shared" si="85"/>
        <v>0</v>
      </c>
      <c r="AJ76" s="329">
        <f t="shared" si="85"/>
        <v>0</v>
      </c>
      <c r="AK76" s="329">
        <f t="shared" si="85"/>
        <v>0</v>
      </c>
      <c r="AL76" s="329">
        <f t="shared" si="85"/>
        <v>0</v>
      </c>
      <c r="AM76" s="329">
        <f t="shared" si="85"/>
        <v>0</v>
      </c>
      <c r="AN76" s="329">
        <f t="shared" si="85"/>
        <v>0</v>
      </c>
      <c r="AO76" s="329">
        <f t="shared" si="85"/>
        <v>0</v>
      </c>
    </row>
    <row r="97" spans="52:52" x14ac:dyDescent="0.2">
      <c r="AZ97" s="195"/>
    </row>
    <row r="100" spans="52:52" x14ac:dyDescent="0.2">
      <c r="AZ100" s="195" t="s">
        <v>357</v>
      </c>
    </row>
    <row r="663" spans="5:5" x14ac:dyDescent="0.2">
      <c r="E663" s="195" t="s">
        <v>201</v>
      </c>
    </row>
  </sheetData>
  <sheetProtection algorithmName="SHA-512" hashValue="rBcsaOE91IQBfdlYtI0g7cfqGSaOKfH0OroC9lieD/a/PTZkSGqlO71ueqKjbfRM6C2X4nxyTS1+xFJQzc7e8A==" saltValue="TztFl9xw1zf4bJMi2cE6Sg==" spinCount="100000" sheet="1" objects="1" scenarios="1"/>
  <protectedRanges>
    <protectedRange algorithmName="SHA-512" hashValue="X/TcO2dx5EWXKeMff/S6MGoO/nwn4jPRuU+Sqp+eMbDwhUT+c+B+w3DhffyCouBeQhBrF+igBLeCgKtygNbw+Q==" saltValue="v/Ce7XINa2PVMCrXFuoyZQ==" spinCount="100000" sqref="D63:AN64" name="Rango9"/>
    <protectedRange algorithmName="SHA-512" hashValue="pafGH85zV6bwex/aWBaZNPOG3N71JkLwM4Ls48d3RPGXJWh0z8mjgd1Cjsq4s2Hn3/Vin6NwBwDN8MvwcDuDHA==" saltValue="mA6LXKcB1Q5eEJ2LTM1LOQ==" spinCount="100000" sqref="F49:AN51" name="Rango7"/>
    <protectedRange algorithmName="SHA-512" hashValue="kcR4cDAABF1Y1vgsf3zvMw898BTZYC1e4zxmQU8A7SRGyzuyf3Sd62eZy/hguUbpD5wLuXUb0onoWtu/Dg+23A==" saltValue="ghD0HQrJqFKfyYOr5W8DXQ==" spinCount="100000" sqref="F36:AN38" name="Rango5"/>
    <protectedRange algorithmName="SHA-512" hashValue="lR99FZZs4RMntbWKDCjOZtOyJGBtuaKdQXIAbUWNShZV+No7FOVg+MGRcVpOX0nisdN505ENt117Bmine3A4sQ==" saltValue="1KifNQetoR5ed26cEug+ag==" spinCount="100000" sqref="F23:AN27" name="Rango3"/>
    <protectedRange algorithmName="SHA-512" hashValue="+tAjLdM7wbumIg0rlwLcDTNh3V5kB2x+XtPWrn78PTL1jmPlzqWsEc1yPZ+m3y0OyQ/ppjqR2Xd314WcroTiEg==" saltValue="LaC4gAqyBtDfO9ONBxBSdA==" spinCount="100000" sqref="F11:AN13" name="Rango1"/>
    <protectedRange algorithmName="SHA-512" hashValue="FDH7K+VIaA/YCG9tLYeTx5g8huyNjt2b46dhf7aNgzCfrY6g2pPSvgwncjZIMgRXUl/wSRYTYYl6qnDfO3Rk/g==" saltValue="WYnCD+dZqm5ZdT0sCxzEPw==" spinCount="100000" sqref="F17:AN19" name="Rango2"/>
    <protectedRange algorithmName="SHA-512" hashValue="0H/1tSmeBdNylTRzT2SlZrv2nO2PuaU4QgdMa1vnJ68vt9N+3Vd33c1P6MWe2kVT1X8jDbacHjgrfYmvPcpIcw==" saltValue="ETJarZjhwhBsgHS8iVULUA==" spinCount="100000" sqref="D30:AN31" name="Rango4"/>
    <protectedRange algorithmName="SHA-512" hashValue="w/5W8LkYZJLP9wKS94mzcTYFCXTQh3ThEAQ1vhBJqYr/W5Cq7lg4DoaLXIRu+nftVSw5viRTTfDELb/MH/WoMQ==" saltValue="9S16iJ7sx2ezLfRN74ak8w==" spinCount="100000" sqref="F43:AN45" name="Rango6"/>
    <protectedRange algorithmName="SHA-512" hashValue="OdSKPBEDDF18EfT60WAZ03EoRx3dKQEqroR+H2+juj865osDGvHXi06qCKxGmk655Lp3rgmjKoJT8tAuFXX6FA==" saltValue="ebRUgn8nHUVO4D/FKBV/WA==" spinCount="100000" sqref="F55:AN60" name="Rango8"/>
  </protectedRanges>
  <mergeCells count="1">
    <mergeCell ref="B2:AO2"/>
  </mergeCells>
  <conditionalFormatting sqref="D70:AO72">
    <cfRule type="containsText" dxfId="4" priority="1" operator="containsText" text="ERROR">
      <formula>NOT(ISERROR(SEARCH("ERROR",D70)))</formula>
    </cfRule>
  </conditionalFormatting>
  <conditionalFormatting sqref="D74:AO76">
    <cfRule type="containsText" dxfId="3" priority="2" operator="containsText" text="ERROR">
      <formula>NOT(ISERROR(SEARCH("ERROR",D74)))</formula>
    </cfRule>
  </conditionalFormatting>
  <dataValidations count="1">
    <dataValidation type="decimal" allowBlank="1" showInputMessage="1" showErrorMessage="1" sqref="E34:AN34 F43:AN45 F36:AN38 E30:AN31 F11:AN13 E28 E63:AN63 E16 F16:AN19 F22:AN28 F50:AN50 F54:AN55 F57:AN60" xr:uid="{00000000-0002-0000-02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249977111117893"/>
    <pageSetUpPr fitToPage="1"/>
  </sheetPr>
  <dimension ref="A1:AZ666"/>
  <sheetViews>
    <sheetView showGridLines="0" zoomScaleNormal="100" workbookViewId="0"/>
  </sheetViews>
  <sheetFormatPr baseColWidth="10" defaultColWidth="9.140625" defaultRowHeight="14.25" x14ac:dyDescent="0.2"/>
  <cols>
    <col min="1" max="1" width="3.85546875" style="133" customWidth="1"/>
    <col min="2" max="2" width="75" style="133" customWidth="1"/>
    <col min="3" max="3" width="15.140625" style="133" customWidth="1"/>
    <col min="4" max="41" width="15.7109375" style="133" customWidth="1"/>
    <col min="42" max="42" width="3" style="133" customWidth="1"/>
    <col min="43" max="16384" width="9.140625" style="133"/>
  </cols>
  <sheetData>
    <row r="1" spans="2:42" ht="15" thickBot="1" x14ac:dyDescent="0.25">
      <c r="AN1" s="134"/>
      <c r="AO1" s="135"/>
    </row>
    <row r="2" spans="2:42" ht="16.5" thickBot="1" x14ac:dyDescent="0.25">
      <c r="B2" s="608" t="s">
        <v>117</v>
      </c>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10"/>
      <c r="AP2" s="136"/>
    </row>
    <row r="3" spans="2:42" ht="15.75" x14ac:dyDescent="0.2">
      <c r="B3" s="137" t="s">
        <v>0</v>
      </c>
      <c r="C3" s="138">
        <f>+'Pronósticos 1P mensual x 2 años'!$C$3</f>
        <v>0</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9"/>
      <c r="AP3" s="136"/>
    </row>
    <row r="4" spans="2:42" ht="15.75" x14ac:dyDescent="0.2">
      <c r="B4" s="140" t="s">
        <v>7</v>
      </c>
      <c r="C4" s="141">
        <f>+'Pronósticos 1P mensual x 2 años'!$C$4</f>
        <v>0</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3"/>
      <c r="AP4" s="142"/>
    </row>
    <row r="5" spans="2:42" ht="15.75" x14ac:dyDescent="0.2">
      <c r="B5" s="140" t="s">
        <v>8</v>
      </c>
      <c r="C5" s="141">
        <f>+'Pronósticos 1P mensual x 2 años'!$C$5</f>
        <v>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3"/>
      <c r="AP5" s="142"/>
    </row>
    <row r="6" spans="2:42" ht="16.5" thickBot="1" x14ac:dyDescent="0.3">
      <c r="B6" s="144" t="s">
        <v>103</v>
      </c>
      <c r="C6" s="145">
        <f>+'Pronósticos 1P mensual x 2 años'!$C$6</f>
        <v>46022</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3"/>
      <c r="AP6" s="142"/>
    </row>
    <row r="7" spans="2:42" ht="15" x14ac:dyDescent="0.2">
      <c r="B7" s="146"/>
      <c r="C7" s="147"/>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9"/>
      <c r="AP7" s="148"/>
    </row>
    <row r="8" spans="2:42" ht="18.75" thickBot="1" x14ac:dyDescent="0.25">
      <c r="B8" s="150" t="s">
        <v>48</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2"/>
      <c r="AP8" s="151"/>
    </row>
    <row r="9" spans="2:42" ht="18" x14ac:dyDescent="0.2">
      <c r="B9" s="51" t="s">
        <v>360</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4"/>
      <c r="AP9" s="151"/>
    </row>
    <row r="10" spans="2:42" s="159" customFormat="1" ht="38.25" customHeight="1" x14ac:dyDescent="0.2">
      <c r="B10" s="155" t="s">
        <v>46</v>
      </c>
      <c r="C10" s="80" t="s">
        <v>361</v>
      </c>
      <c r="D10" s="156">
        <f>'Probadas '!D10</f>
        <v>2026</v>
      </c>
      <c r="E10" s="156">
        <f>+D10+1</f>
        <v>2027</v>
      </c>
      <c r="F10" s="156">
        <f t="shared" ref="F10:AN10" si="0">+E10+1</f>
        <v>2028</v>
      </c>
      <c r="G10" s="156">
        <f t="shared" si="0"/>
        <v>2029</v>
      </c>
      <c r="H10" s="156">
        <f t="shared" si="0"/>
        <v>2030</v>
      </c>
      <c r="I10" s="156">
        <f t="shared" si="0"/>
        <v>2031</v>
      </c>
      <c r="J10" s="156">
        <f t="shared" si="0"/>
        <v>2032</v>
      </c>
      <c r="K10" s="156">
        <f t="shared" si="0"/>
        <v>2033</v>
      </c>
      <c r="L10" s="156">
        <f t="shared" si="0"/>
        <v>2034</v>
      </c>
      <c r="M10" s="156">
        <f t="shared" si="0"/>
        <v>2035</v>
      </c>
      <c r="N10" s="156">
        <f t="shared" si="0"/>
        <v>2036</v>
      </c>
      <c r="O10" s="156">
        <f t="shared" si="0"/>
        <v>2037</v>
      </c>
      <c r="P10" s="156">
        <f t="shared" si="0"/>
        <v>2038</v>
      </c>
      <c r="Q10" s="156">
        <f t="shared" si="0"/>
        <v>2039</v>
      </c>
      <c r="R10" s="156">
        <f t="shared" si="0"/>
        <v>2040</v>
      </c>
      <c r="S10" s="156">
        <f t="shared" si="0"/>
        <v>2041</v>
      </c>
      <c r="T10" s="156">
        <f t="shared" si="0"/>
        <v>2042</v>
      </c>
      <c r="U10" s="156">
        <f t="shared" si="0"/>
        <v>2043</v>
      </c>
      <c r="V10" s="156">
        <f t="shared" si="0"/>
        <v>2044</v>
      </c>
      <c r="W10" s="156">
        <f t="shared" si="0"/>
        <v>2045</v>
      </c>
      <c r="X10" s="156">
        <f t="shared" si="0"/>
        <v>2046</v>
      </c>
      <c r="Y10" s="156">
        <f t="shared" si="0"/>
        <v>2047</v>
      </c>
      <c r="Z10" s="156">
        <f t="shared" si="0"/>
        <v>2048</v>
      </c>
      <c r="AA10" s="156">
        <f t="shared" si="0"/>
        <v>2049</v>
      </c>
      <c r="AB10" s="156">
        <f t="shared" si="0"/>
        <v>2050</v>
      </c>
      <c r="AC10" s="156">
        <f t="shared" si="0"/>
        <v>2051</v>
      </c>
      <c r="AD10" s="156">
        <f t="shared" si="0"/>
        <v>2052</v>
      </c>
      <c r="AE10" s="156">
        <f t="shared" si="0"/>
        <v>2053</v>
      </c>
      <c r="AF10" s="156">
        <f t="shared" si="0"/>
        <v>2054</v>
      </c>
      <c r="AG10" s="156">
        <f t="shared" si="0"/>
        <v>2055</v>
      </c>
      <c r="AH10" s="156">
        <f t="shared" si="0"/>
        <v>2056</v>
      </c>
      <c r="AI10" s="156">
        <f t="shared" si="0"/>
        <v>2057</v>
      </c>
      <c r="AJ10" s="156">
        <f t="shared" si="0"/>
        <v>2058</v>
      </c>
      <c r="AK10" s="156">
        <f t="shared" si="0"/>
        <v>2059</v>
      </c>
      <c r="AL10" s="156">
        <f t="shared" si="0"/>
        <v>2060</v>
      </c>
      <c r="AM10" s="156">
        <f t="shared" si="0"/>
        <v>2061</v>
      </c>
      <c r="AN10" s="156">
        <f t="shared" si="0"/>
        <v>2062</v>
      </c>
      <c r="AO10" s="157" t="s">
        <v>2</v>
      </c>
      <c r="AP10" s="158"/>
    </row>
    <row r="11" spans="2:42" ht="15" x14ac:dyDescent="0.2">
      <c r="B11" s="160" t="s">
        <v>92</v>
      </c>
      <c r="C11" s="161" t="s">
        <v>50</v>
      </c>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4">
        <f>ROUND(SUM(D11:AN11),0)</f>
        <v>0</v>
      </c>
    </row>
    <row r="12" spans="2:42" x14ac:dyDescent="0.2">
      <c r="B12" s="162"/>
      <c r="C12" s="163"/>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6"/>
    </row>
    <row r="13" spans="2:42" ht="15.75" x14ac:dyDescent="0.2">
      <c r="B13" s="164" t="s">
        <v>49</v>
      </c>
      <c r="C13" s="163"/>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6" t="s">
        <v>9</v>
      </c>
    </row>
    <row r="14" spans="2:42" x14ac:dyDescent="0.2">
      <c r="B14" s="8" t="s">
        <v>232</v>
      </c>
      <c r="C14" s="163"/>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4">
        <f>ROUND(SUM(D14:AN14),0)</f>
        <v>0</v>
      </c>
    </row>
    <row r="15" spans="2:42" x14ac:dyDescent="0.2">
      <c r="B15" s="165" t="s">
        <v>84</v>
      </c>
      <c r="C15" s="163"/>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4">
        <f>ROUND(SUM(D15:AN15),0)</f>
        <v>0</v>
      </c>
    </row>
    <row r="16" spans="2:42" ht="15.75" thickBot="1" x14ac:dyDescent="0.25">
      <c r="B16" s="166" t="s">
        <v>106</v>
      </c>
      <c r="C16" s="167" t="s">
        <v>67</v>
      </c>
      <c r="D16" s="498">
        <f>SUM(D14:D15)</f>
        <v>0</v>
      </c>
      <c r="E16" s="498">
        <f t="shared" ref="E16:AN16" si="1">SUM(E14:E15)</f>
        <v>0</v>
      </c>
      <c r="F16" s="498">
        <f t="shared" si="1"/>
        <v>0</v>
      </c>
      <c r="G16" s="498">
        <f t="shared" si="1"/>
        <v>0</v>
      </c>
      <c r="H16" s="498">
        <f t="shared" si="1"/>
        <v>0</v>
      </c>
      <c r="I16" s="498">
        <f t="shared" si="1"/>
        <v>0</v>
      </c>
      <c r="J16" s="498">
        <f t="shared" si="1"/>
        <v>0</v>
      </c>
      <c r="K16" s="498">
        <f t="shared" si="1"/>
        <v>0</v>
      </c>
      <c r="L16" s="498">
        <f t="shared" si="1"/>
        <v>0</v>
      </c>
      <c r="M16" s="498">
        <f t="shared" si="1"/>
        <v>0</v>
      </c>
      <c r="N16" s="498">
        <f t="shared" si="1"/>
        <v>0</v>
      </c>
      <c r="O16" s="498">
        <f t="shared" si="1"/>
        <v>0</v>
      </c>
      <c r="P16" s="498">
        <f t="shared" si="1"/>
        <v>0</v>
      </c>
      <c r="Q16" s="498">
        <f t="shared" si="1"/>
        <v>0</v>
      </c>
      <c r="R16" s="498">
        <f t="shared" si="1"/>
        <v>0</v>
      </c>
      <c r="S16" s="498">
        <f t="shared" si="1"/>
        <v>0</v>
      </c>
      <c r="T16" s="498">
        <f t="shared" si="1"/>
        <v>0</v>
      </c>
      <c r="U16" s="498">
        <f t="shared" si="1"/>
        <v>0</v>
      </c>
      <c r="V16" s="498">
        <f t="shared" si="1"/>
        <v>0</v>
      </c>
      <c r="W16" s="498">
        <f t="shared" si="1"/>
        <v>0</v>
      </c>
      <c r="X16" s="498">
        <f t="shared" si="1"/>
        <v>0</v>
      </c>
      <c r="Y16" s="498">
        <f t="shared" si="1"/>
        <v>0</v>
      </c>
      <c r="Z16" s="498">
        <f t="shared" si="1"/>
        <v>0</v>
      </c>
      <c r="AA16" s="498">
        <f t="shared" si="1"/>
        <v>0</v>
      </c>
      <c r="AB16" s="498">
        <f t="shared" si="1"/>
        <v>0</v>
      </c>
      <c r="AC16" s="498">
        <f t="shared" si="1"/>
        <v>0</v>
      </c>
      <c r="AD16" s="498">
        <f t="shared" si="1"/>
        <v>0</v>
      </c>
      <c r="AE16" s="498">
        <f t="shared" si="1"/>
        <v>0</v>
      </c>
      <c r="AF16" s="498">
        <f t="shared" si="1"/>
        <v>0</v>
      </c>
      <c r="AG16" s="498">
        <f t="shared" si="1"/>
        <v>0</v>
      </c>
      <c r="AH16" s="498">
        <f t="shared" si="1"/>
        <v>0</v>
      </c>
      <c r="AI16" s="498">
        <f t="shared" si="1"/>
        <v>0</v>
      </c>
      <c r="AJ16" s="498">
        <f t="shared" si="1"/>
        <v>0</v>
      </c>
      <c r="AK16" s="498">
        <f t="shared" si="1"/>
        <v>0</v>
      </c>
      <c r="AL16" s="498">
        <f t="shared" si="1"/>
        <v>0</v>
      </c>
      <c r="AM16" s="498">
        <f t="shared" si="1"/>
        <v>0</v>
      </c>
      <c r="AN16" s="498">
        <f t="shared" si="1"/>
        <v>0</v>
      </c>
      <c r="AO16" s="499">
        <f t="shared" ref="AO16" si="2">ROUND(SUM(D16:AN16),0)</f>
        <v>0</v>
      </c>
      <c r="AP16" s="168"/>
    </row>
    <row r="17" spans="1:42" ht="15" thickBot="1" x14ac:dyDescent="0.25">
      <c r="B17" s="605"/>
      <c r="C17" s="606"/>
      <c r="D17" s="606"/>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6"/>
      <c r="AM17" s="606"/>
      <c r="AN17" s="606"/>
      <c r="AO17" s="607"/>
      <c r="AP17" s="168"/>
    </row>
    <row r="18" spans="1:42" ht="18" x14ac:dyDescent="0.2">
      <c r="B18" s="53" t="s">
        <v>362</v>
      </c>
      <c r="C18" s="169"/>
      <c r="D18" s="170"/>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171"/>
      <c r="AP18" s="168"/>
    </row>
    <row r="19" spans="1:42" ht="33.950000000000003" customHeight="1" x14ac:dyDescent="0.2">
      <c r="B19" s="79" t="s">
        <v>326</v>
      </c>
      <c r="C19" s="80" t="s">
        <v>361</v>
      </c>
      <c r="D19" s="156">
        <f>'Probadas '!D35</f>
        <v>2026</v>
      </c>
      <c r="E19" s="156">
        <f>+D19+1</f>
        <v>2027</v>
      </c>
      <c r="F19" s="156">
        <f t="shared" ref="F19" si="3">+E19+1</f>
        <v>2028</v>
      </c>
      <c r="G19" s="156">
        <f t="shared" ref="G19" si="4">+F19+1</f>
        <v>2029</v>
      </c>
      <c r="H19" s="156">
        <f t="shared" ref="H19" si="5">+G19+1</f>
        <v>2030</v>
      </c>
      <c r="I19" s="156">
        <f t="shared" ref="I19" si="6">+H19+1</f>
        <v>2031</v>
      </c>
      <c r="J19" s="156">
        <f t="shared" ref="J19" si="7">+I19+1</f>
        <v>2032</v>
      </c>
      <c r="K19" s="156">
        <f t="shared" ref="K19" si="8">+J19+1</f>
        <v>2033</v>
      </c>
      <c r="L19" s="156">
        <f t="shared" ref="L19" si="9">+K19+1</f>
        <v>2034</v>
      </c>
      <c r="M19" s="156">
        <f t="shared" ref="M19" si="10">+L19+1</f>
        <v>2035</v>
      </c>
      <c r="N19" s="156">
        <f t="shared" ref="N19" si="11">+M19+1</f>
        <v>2036</v>
      </c>
      <c r="O19" s="156">
        <f t="shared" ref="O19" si="12">+N19+1</f>
        <v>2037</v>
      </c>
      <c r="P19" s="156">
        <f t="shared" ref="P19" si="13">+O19+1</f>
        <v>2038</v>
      </c>
      <c r="Q19" s="156">
        <f t="shared" ref="Q19" si="14">+P19+1</f>
        <v>2039</v>
      </c>
      <c r="R19" s="156">
        <f t="shared" ref="R19" si="15">+Q19+1</f>
        <v>2040</v>
      </c>
      <c r="S19" s="156">
        <f t="shared" ref="S19" si="16">+R19+1</f>
        <v>2041</v>
      </c>
      <c r="T19" s="156">
        <f t="shared" ref="T19" si="17">+S19+1</f>
        <v>2042</v>
      </c>
      <c r="U19" s="156">
        <f t="shared" ref="U19" si="18">+T19+1</f>
        <v>2043</v>
      </c>
      <c r="V19" s="156">
        <f t="shared" ref="V19" si="19">+U19+1</f>
        <v>2044</v>
      </c>
      <c r="W19" s="156">
        <f t="shared" ref="W19" si="20">+V19+1</f>
        <v>2045</v>
      </c>
      <c r="X19" s="156">
        <f t="shared" ref="X19" si="21">+W19+1</f>
        <v>2046</v>
      </c>
      <c r="Y19" s="156">
        <f t="shared" ref="Y19" si="22">+X19+1</f>
        <v>2047</v>
      </c>
      <c r="Z19" s="156">
        <f t="shared" ref="Z19" si="23">+Y19+1</f>
        <v>2048</v>
      </c>
      <c r="AA19" s="156">
        <f t="shared" ref="AA19" si="24">+Z19+1</f>
        <v>2049</v>
      </c>
      <c r="AB19" s="156">
        <f t="shared" ref="AB19" si="25">+AA19+1</f>
        <v>2050</v>
      </c>
      <c r="AC19" s="156">
        <f t="shared" ref="AC19" si="26">+AB19+1</f>
        <v>2051</v>
      </c>
      <c r="AD19" s="156">
        <f t="shared" ref="AD19" si="27">+AC19+1</f>
        <v>2052</v>
      </c>
      <c r="AE19" s="156">
        <f t="shared" ref="AE19" si="28">+AD19+1</f>
        <v>2053</v>
      </c>
      <c r="AF19" s="156">
        <f t="shared" ref="AF19" si="29">+AE19+1</f>
        <v>2054</v>
      </c>
      <c r="AG19" s="156">
        <f t="shared" ref="AG19" si="30">+AF19+1</f>
        <v>2055</v>
      </c>
      <c r="AH19" s="156">
        <f t="shared" ref="AH19" si="31">+AG19+1</f>
        <v>2056</v>
      </c>
      <c r="AI19" s="156">
        <f t="shared" ref="AI19" si="32">+AH19+1</f>
        <v>2057</v>
      </c>
      <c r="AJ19" s="156">
        <f t="shared" ref="AJ19" si="33">+AI19+1</f>
        <v>2058</v>
      </c>
      <c r="AK19" s="156">
        <f t="shared" ref="AK19" si="34">+AJ19+1</f>
        <v>2059</v>
      </c>
      <c r="AL19" s="156">
        <f t="shared" ref="AL19" si="35">+AK19+1</f>
        <v>2060</v>
      </c>
      <c r="AM19" s="156">
        <f t="shared" ref="AM19" si="36">+AL19+1</f>
        <v>2061</v>
      </c>
      <c r="AN19" s="156">
        <f t="shared" ref="AN19" si="37">+AM19+1</f>
        <v>2062</v>
      </c>
      <c r="AO19" s="157" t="s">
        <v>2</v>
      </c>
      <c r="AP19" s="168"/>
    </row>
    <row r="20" spans="1:42" ht="15" x14ac:dyDescent="0.2">
      <c r="B20" s="106" t="s">
        <v>332</v>
      </c>
      <c r="C20" s="161" t="s">
        <v>50</v>
      </c>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4">
        <f>ROUND(SUM(D20:AN20),0)</f>
        <v>0</v>
      </c>
      <c r="AP20" s="168"/>
    </row>
    <row r="21" spans="1:42" ht="15" thickBot="1" x14ac:dyDescent="0.25">
      <c r="B21" s="172"/>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4"/>
      <c r="AP21" s="168"/>
    </row>
    <row r="22" spans="1:42" s="148" customFormat="1" ht="23.45" customHeight="1" x14ac:dyDescent="0.2">
      <c r="B22" s="175" t="s">
        <v>51</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7"/>
      <c r="AP22" s="151"/>
    </row>
    <row r="23" spans="1:42" s="179" customFormat="1" ht="27.75" customHeight="1" x14ac:dyDescent="0.2">
      <c r="B23" s="178" t="s">
        <v>66</v>
      </c>
      <c r="C23" s="156" t="s">
        <v>47</v>
      </c>
      <c r="D23" s="156">
        <f>'Probadas '!D42</f>
        <v>2026</v>
      </c>
      <c r="E23" s="156">
        <f>+D23+1</f>
        <v>2027</v>
      </c>
      <c r="F23" s="156">
        <f t="shared" ref="F23:AN23" si="38">+E23+1</f>
        <v>2028</v>
      </c>
      <c r="G23" s="156">
        <f t="shared" si="38"/>
        <v>2029</v>
      </c>
      <c r="H23" s="156">
        <f t="shared" si="38"/>
        <v>2030</v>
      </c>
      <c r="I23" s="156">
        <f t="shared" si="38"/>
        <v>2031</v>
      </c>
      <c r="J23" s="156">
        <f t="shared" si="38"/>
        <v>2032</v>
      </c>
      <c r="K23" s="156">
        <f t="shared" si="38"/>
        <v>2033</v>
      </c>
      <c r="L23" s="156">
        <f t="shared" si="38"/>
        <v>2034</v>
      </c>
      <c r="M23" s="156">
        <f t="shared" si="38"/>
        <v>2035</v>
      </c>
      <c r="N23" s="156">
        <f t="shared" si="38"/>
        <v>2036</v>
      </c>
      <c r="O23" s="156">
        <f t="shared" si="38"/>
        <v>2037</v>
      </c>
      <c r="P23" s="156">
        <f t="shared" si="38"/>
        <v>2038</v>
      </c>
      <c r="Q23" s="156">
        <f t="shared" si="38"/>
        <v>2039</v>
      </c>
      <c r="R23" s="156">
        <f t="shared" si="38"/>
        <v>2040</v>
      </c>
      <c r="S23" s="156">
        <f t="shared" si="38"/>
        <v>2041</v>
      </c>
      <c r="T23" s="156">
        <f t="shared" si="38"/>
        <v>2042</v>
      </c>
      <c r="U23" s="156">
        <f t="shared" si="38"/>
        <v>2043</v>
      </c>
      <c r="V23" s="156">
        <f t="shared" si="38"/>
        <v>2044</v>
      </c>
      <c r="W23" s="156">
        <f t="shared" si="38"/>
        <v>2045</v>
      </c>
      <c r="X23" s="156">
        <f t="shared" si="38"/>
        <v>2046</v>
      </c>
      <c r="Y23" s="156">
        <f t="shared" si="38"/>
        <v>2047</v>
      </c>
      <c r="Z23" s="156">
        <f t="shared" si="38"/>
        <v>2048</v>
      </c>
      <c r="AA23" s="156">
        <f t="shared" si="38"/>
        <v>2049</v>
      </c>
      <c r="AB23" s="156">
        <f t="shared" si="38"/>
        <v>2050</v>
      </c>
      <c r="AC23" s="156">
        <f t="shared" si="38"/>
        <v>2051</v>
      </c>
      <c r="AD23" s="156">
        <f t="shared" si="38"/>
        <v>2052</v>
      </c>
      <c r="AE23" s="156">
        <f t="shared" si="38"/>
        <v>2053</v>
      </c>
      <c r="AF23" s="156">
        <f t="shared" si="38"/>
        <v>2054</v>
      </c>
      <c r="AG23" s="156">
        <f t="shared" si="38"/>
        <v>2055</v>
      </c>
      <c r="AH23" s="156">
        <f t="shared" si="38"/>
        <v>2056</v>
      </c>
      <c r="AI23" s="156">
        <f t="shared" si="38"/>
        <v>2057</v>
      </c>
      <c r="AJ23" s="156">
        <f t="shared" si="38"/>
        <v>2058</v>
      </c>
      <c r="AK23" s="156">
        <f t="shared" si="38"/>
        <v>2059</v>
      </c>
      <c r="AL23" s="156">
        <f t="shared" si="38"/>
        <v>2060</v>
      </c>
      <c r="AM23" s="156">
        <f t="shared" si="38"/>
        <v>2061</v>
      </c>
      <c r="AN23" s="156">
        <f t="shared" si="38"/>
        <v>2062</v>
      </c>
      <c r="AO23" s="157" t="s">
        <v>2</v>
      </c>
      <c r="AP23" s="133"/>
    </row>
    <row r="24" spans="1:42" ht="15" x14ac:dyDescent="0.2">
      <c r="B24" s="160" t="s">
        <v>92</v>
      </c>
      <c r="C24" s="161" t="s">
        <v>50</v>
      </c>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494">
        <f>ROUND(SUM(D24:AN24),0)</f>
        <v>0</v>
      </c>
    </row>
    <row r="25" spans="1:42" x14ac:dyDescent="0.2">
      <c r="B25" s="162"/>
      <c r="C25" s="163"/>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2"/>
    </row>
    <row r="26" spans="1:42" ht="15.75" x14ac:dyDescent="0.2">
      <c r="B26" s="164" t="s">
        <v>49</v>
      </c>
      <c r="C26" s="163"/>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2"/>
    </row>
    <row r="27" spans="1:42" x14ac:dyDescent="0.2">
      <c r="B27" s="162" t="s">
        <v>68</v>
      </c>
      <c r="C27" s="16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4">
        <f>SUM(D27:AN27)</f>
        <v>0</v>
      </c>
    </row>
    <row r="28" spans="1:42" x14ac:dyDescent="0.2">
      <c r="B28" s="165" t="s">
        <v>84</v>
      </c>
      <c r="C28" s="163"/>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3"/>
      <c r="AN28" s="503"/>
      <c r="AO28" s="504">
        <f>SUM(D28:AN28)</f>
        <v>0</v>
      </c>
    </row>
    <row r="29" spans="1:42" ht="15.75" thickBot="1" x14ac:dyDescent="0.25">
      <c r="B29" s="166" t="s">
        <v>106</v>
      </c>
      <c r="C29" s="167" t="s">
        <v>67</v>
      </c>
      <c r="D29" s="498">
        <f>SUM(D27:D28)</f>
        <v>0</v>
      </c>
      <c r="E29" s="498">
        <f t="shared" ref="E29:AN29" si="39">SUM(E27:E28)</f>
        <v>0</v>
      </c>
      <c r="F29" s="498">
        <f t="shared" si="39"/>
        <v>0</v>
      </c>
      <c r="G29" s="498">
        <f t="shared" si="39"/>
        <v>0</v>
      </c>
      <c r="H29" s="498">
        <f t="shared" si="39"/>
        <v>0</v>
      </c>
      <c r="I29" s="498">
        <f t="shared" si="39"/>
        <v>0</v>
      </c>
      <c r="J29" s="498">
        <f t="shared" si="39"/>
        <v>0</v>
      </c>
      <c r="K29" s="498">
        <f t="shared" si="39"/>
        <v>0</v>
      </c>
      <c r="L29" s="498">
        <f t="shared" si="39"/>
        <v>0</v>
      </c>
      <c r="M29" s="498">
        <f t="shared" si="39"/>
        <v>0</v>
      </c>
      <c r="N29" s="498">
        <f t="shared" si="39"/>
        <v>0</v>
      </c>
      <c r="O29" s="498">
        <f t="shared" si="39"/>
        <v>0</v>
      </c>
      <c r="P29" s="498">
        <f t="shared" si="39"/>
        <v>0</v>
      </c>
      <c r="Q29" s="498">
        <f t="shared" si="39"/>
        <v>0</v>
      </c>
      <c r="R29" s="498">
        <f t="shared" si="39"/>
        <v>0</v>
      </c>
      <c r="S29" s="498">
        <f t="shared" si="39"/>
        <v>0</v>
      </c>
      <c r="T29" s="498">
        <f t="shared" si="39"/>
        <v>0</v>
      </c>
      <c r="U29" s="498">
        <f t="shared" si="39"/>
        <v>0</v>
      </c>
      <c r="V29" s="498">
        <f t="shared" si="39"/>
        <v>0</v>
      </c>
      <c r="W29" s="498">
        <f t="shared" si="39"/>
        <v>0</v>
      </c>
      <c r="X29" s="498">
        <f t="shared" si="39"/>
        <v>0</v>
      </c>
      <c r="Y29" s="498">
        <f t="shared" si="39"/>
        <v>0</v>
      </c>
      <c r="Z29" s="498">
        <f t="shared" si="39"/>
        <v>0</v>
      </c>
      <c r="AA29" s="498">
        <f t="shared" si="39"/>
        <v>0</v>
      </c>
      <c r="AB29" s="498">
        <f t="shared" si="39"/>
        <v>0</v>
      </c>
      <c r="AC29" s="498">
        <f t="shared" si="39"/>
        <v>0</v>
      </c>
      <c r="AD29" s="498">
        <f t="shared" si="39"/>
        <v>0</v>
      </c>
      <c r="AE29" s="498">
        <f t="shared" si="39"/>
        <v>0</v>
      </c>
      <c r="AF29" s="498">
        <f t="shared" si="39"/>
        <v>0</v>
      </c>
      <c r="AG29" s="498">
        <f t="shared" si="39"/>
        <v>0</v>
      </c>
      <c r="AH29" s="498">
        <f t="shared" si="39"/>
        <v>0</v>
      </c>
      <c r="AI29" s="498">
        <f t="shared" si="39"/>
        <v>0</v>
      </c>
      <c r="AJ29" s="498">
        <f t="shared" si="39"/>
        <v>0</v>
      </c>
      <c r="AK29" s="498">
        <f t="shared" si="39"/>
        <v>0</v>
      </c>
      <c r="AL29" s="498">
        <f t="shared" si="39"/>
        <v>0</v>
      </c>
      <c r="AM29" s="498">
        <f t="shared" si="39"/>
        <v>0</v>
      </c>
      <c r="AN29" s="498">
        <f t="shared" si="39"/>
        <v>0</v>
      </c>
      <c r="AO29" s="499">
        <f t="shared" ref="AO29" si="40">ROUND(SUM(D29:AN29),0)</f>
        <v>0</v>
      </c>
    </row>
    <row r="30" spans="1:42"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2" x14ac:dyDescent="0.2">
      <c r="B31" s="180"/>
      <c r="C31" s="180"/>
    </row>
    <row r="32" spans="1:42" x14ac:dyDescent="0.2">
      <c r="B32" s="180"/>
      <c r="C32" s="180"/>
    </row>
    <row r="52" spans="52:52" x14ac:dyDescent="0.2">
      <c r="AZ52" s="195"/>
    </row>
    <row r="100" spans="52:52" x14ac:dyDescent="0.2">
      <c r="AZ100" s="195" t="s">
        <v>357</v>
      </c>
    </row>
    <row r="666" spans="5:5" x14ac:dyDescent="0.2">
      <c r="E666" s="133" t="s">
        <v>201</v>
      </c>
    </row>
  </sheetData>
  <sheetProtection algorithmName="SHA-512" hashValue="+ZUniiL+RufwWhABerPStfAdzVHJOtCN/XxwNTqVLrikP7wYCH9CaTW2J4a4wl4NrBFC41ff2aN6RhMvyPMGMA==" saltValue="9hnu/pbhyKVxO3KYAcwuqg==" spinCount="100000" sheet="1" objects="1" scenarios="1"/>
  <protectedRanges>
    <protectedRange algorithmName="SHA-512" hashValue="NbP9e3vOqnTOQ4rWD/AsXcfxGAd83wvD981NbuqhLhEE83e6yH4A8g2FGv0m/koOA70OeLdlLspAtbBhg5THuw==" saltValue="YWA4za8veI1fU8P92TJqqA==" spinCount="100000" sqref="D11:AN11 D14:AN15 D20:AN20 D24:AN24 D27:AN28" name="Rango1"/>
  </protectedRanges>
  <mergeCells count="2">
    <mergeCell ref="B17:AO17"/>
    <mergeCell ref="B2:AO2"/>
  </mergeCells>
  <phoneticPr fontId="15" type="noConversion"/>
  <dataValidations count="1">
    <dataValidation type="decimal" allowBlank="1" showInputMessage="1" showErrorMessage="1" sqref="E18:AN18 D20:AN20 D11:AN16 D24:AN29" xr:uid="{00000000-0002-0000-03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N16 D29:AN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AZ666"/>
  <sheetViews>
    <sheetView showGridLines="0" zoomScaleNormal="100" workbookViewId="0"/>
  </sheetViews>
  <sheetFormatPr baseColWidth="10" defaultColWidth="9.140625" defaultRowHeight="14.25" x14ac:dyDescent="0.2"/>
  <cols>
    <col min="1" max="1" width="3.85546875" style="1" customWidth="1"/>
    <col min="2" max="2" width="77.85546875" style="1" customWidth="1"/>
    <col min="3" max="3" width="18" style="1" bestFit="1" customWidth="1"/>
    <col min="4" max="41" width="15.7109375" style="1" customWidth="1"/>
    <col min="42" max="42" width="3" style="1" customWidth="1"/>
    <col min="43" max="16384" width="9.140625" style="1"/>
  </cols>
  <sheetData>
    <row r="1" spans="2:42" ht="15" thickBot="1" x14ac:dyDescent="0.25">
      <c r="AN1" s="39"/>
      <c r="AO1" s="17"/>
    </row>
    <row r="2" spans="2:42" ht="16.5" thickBot="1" x14ac:dyDescent="0.25">
      <c r="B2" s="602" t="s">
        <v>118</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4"/>
      <c r="AP2" s="40"/>
    </row>
    <row r="3" spans="2:42" ht="15.75" x14ac:dyDescent="0.2">
      <c r="B3" s="94" t="s">
        <v>0</v>
      </c>
      <c r="C3" s="95">
        <f>+'Pronósticos 1P mensual x 2 años'!$C$3</f>
        <v>0</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98"/>
      <c r="AP3" s="40"/>
    </row>
    <row r="4" spans="2:42" ht="15.75" x14ac:dyDescent="0.2">
      <c r="B4" s="91" t="s">
        <v>7</v>
      </c>
      <c r="C4" s="96">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75" x14ac:dyDescent="0.2">
      <c r="B5" s="91" t="s">
        <v>8</v>
      </c>
      <c r="C5" s="96">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5" thickBot="1" x14ac:dyDescent="0.3">
      <c r="B6" s="92" t="s">
        <v>103</v>
      </c>
      <c r="C6" s="97">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75" thickBot="1" x14ac:dyDescent="0.25">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8.75" thickBot="1" x14ac:dyDescent="0.25">
      <c r="B9" s="66" t="s">
        <v>360</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c r="AP9" s="33"/>
    </row>
    <row r="10" spans="2:42" s="82" customFormat="1" ht="38.25" customHeight="1" thickBot="1" x14ac:dyDescent="0.25">
      <c r="B10" s="83" t="s">
        <v>46</v>
      </c>
      <c r="C10" s="84" t="s">
        <v>361</v>
      </c>
      <c r="D10" s="85">
        <f>'Probadas '!D10</f>
        <v>2026</v>
      </c>
      <c r="E10" s="85">
        <f>+D10+1</f>
        <v>2027</v>
      </c>
      <c r="F10" s="85">
        <f t="shared" ref="F10:AN10" si="0">+E10+1</f>
        <v>2028</v>
      </c>
      <c r="G10" s="85">
        <f t="shared" si="0"/>
        <v>2029</v>
      </c>
      <c r="H10" s="85">
        <f t="shared" si="0"/>
        <v>2030</v>
      </c>
      <c r="I10" s="85">
        <f t="shared" si="0"/>
        <v>2031</v>
      </c>
      <c r="J10" s="85">
        <f t="shared" si="0"/>
        <v>2032</v>
      </c>
      <c r="K10" s="85">
        <f t="shared" si="0"/>
        <v>2033</v>
      </c>
      <c r="L10" s="85">
        <f t="shared" si="0"/>
        <v>2034</v>
      </c>
      <c r="M10" s="85">
        <f t="shared" si="0"/>
        <v>2035</v>
      </c>
      <c r="N10" s="85">
        <f t="shared" si="0"/>
        <v>2036</v>
      </c>
      <c r="O10" s="85">
        <f t="shared" si="0"/>
        <v>2037</v>
      </c>
      <c r="P10" s="85">
        <f t="shared" si="0"/>
        <v>2038</v>
      </c>
      <c r="Q10" s="85">
        <f t="shared" si="0"/>
        <v>2039</v>
      </c>
      <c r="R10" s="85">
        <f t="shared" si="0"/>
        <v>2040</v>
      </c>
      <c r="S10" s="85">
        <f t="shared" si="0"/>
        <v>2041</v>
      </c>
      <c r="T10" s="85">
        <f t="shared" si="0"/>
        <v>2042</v>
      </c>
      <c r="U10" s="85">
        <f t="shared" si="0"/>
        <v>2043</v>
      </c>
      <c r="V10" s="85">
        <f t="shared" si="0"/>
        <v>2044</v>
      </c>
      <c r="W10" s="85">
        <f t="shared" si="0"/>
        <v>2045</v>
      </c>
      <c r="X10" s="85">
        <f t="shared" si="0"/>
        <v>2046</v>
      </c>
      <c r="Y10" s="85">
        <f t="shared" si="0"/>
        <v>2047</v>
      </c>
      <c r="Z10" s="85">
        <f t="shared" si="0"/>
        <v>2048</v>
      </c>
      <c r="AA10" s="85">
        <f t="shared" si="0"/>
        <v>2049</v>
      </c>
      <c r="AB10" s="85">
        <f t="shared" si="0"/>
        <v>2050</v>
      </c>
      <c r="AC10" s="85">
        <f t="shared" si="0"/>
        <v>2051</v>
      </c>
      <c r="AD10" s="85">
        <f t="shared" si="0"/>
        <v>2052</v>
      </c>
      <c r="AE10" s="85">
        <f t="shared" si="0"/>
        <v>2053</v>
      </c>
      <c r="AF10" s="85">
        <f t="shared" si="0"/>
        <v>2054</v>
      </c>
      <c r="AG10" s="85">
        <f t="shared" si="0"/>
        <v>2055</v>
      </c>
      <c r="AH10" s="85">
        <f t="shared" si="0"/>
        <v>2056</v>
      </c>
      <c r="AI10" s="85">
        <f t="shared" si="0"/>
        <v>2057</v>
      </c>
      <c r="AJ10" s="85">
        <f t="shared" si="0"/>
        <v>2058</v>
      </c>
      <c r="AK10" s="85">
        <f t="shared" si="0"/>
        <v>2059</v>
      </c>
      <c r="AL10" s="85">
        <f t="shared" si="0"/>
        <v>2060</v>
      </c>
      <c r="AM10" s="85">
        <f t="shared" si="0"/>
        <v>2061</v>
      </c>
      <c r="AN10" s="85">
        <f t="shared" si="0"/>
        <v>2062</v>
      </c>
      <c r="AO10" s="86" t="s">
        <v>2</v>
      </c>
      <c r="AP10" s="81"/>
    </row>
    <row r="11" spans="2:42" ht="15" x14ac:dyDescent="0.2">
      <c r="B11" s="90" t="s">
        <v>93</v>
      </c>
      <c r="C11" s="77" t="s">
        <v>53</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
      <c r="B12" s="48"/>
      <c r="C12" s="45"/>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7"/>
    </row>
    <row r="13" spans="2:42" ht="15.75" x14ac:dyDescent="0.2">
      <c r="B13" s="105" t="s">
        <v>49</v>
      </c>
      <c r="C13" s="45"/>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88"/>
    </row>
    <row r="14" spans="2:42" x14ac:dyDescent="0.2">
      <c r="B14" s="8" t="s">
        <v>232</v>
      </c>
      <c r="C14" s="45"/>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85">
        <f>SUM(D14:AN14)</f>
        <v>0</v>
      </c>
    </row>
    <row r="15" spans="2:42" x14ac:dyDescent="0.2">
      <c r="B15" s="48" t="s">
        <v>84</v>
      </c>
      <c r="C15" s="45"/>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85">
        <f>SUM(D15:AN15)</f>
        <v>0</v>
      </c>
    </row>
    <row r="16" spans="2:42" ht="15.75" thickBot="1" x14ac:dyDescent="0.25">
      <c r="B16" s="108" t="s">
        <v>105</v>
      </c>
      <c r="C16" s="109" t="s">
        <v>54</v>
      </c>
      <c r="D16" s="489">
        <f>SUM(D14:D15)</f>
        <v>0</v>
      </c>
      <c r="E16" s="489">
        <f t="shared" ref="E16:AO16" si="1">SUM(E14:E15)</f>
        <v>0</v>
      </c>
      <c r="F16" s="489">
        <f t="shared" si="1"/>
        <v>0</v>
      </c>
      <c r="G16" s="489">
        <f t="shared" si="1"/>
        <v>0</v>
      </c>
      <c r="H16" s="489">
        <f t="shared" si="1"/>
        <v>0</v>
      </c>
      <c r="I16" s="489">
        <f t="shared" si="1"/>
        <v>0</v>
      </c>
      <c r="J16" s="489">
        <f t="shared" si="1"/>
        <v>0</v>
      </c>
      <c r="K16" s="489">
        <f t="shared" si="1"/>
        <v>0</v>
      </c>
      <c r="L16" s="489">
        <f t="shared" si="1"/>
        <v>0</v>
      </c>
      <c r="M16" s="489">
        <f t="shared" si="1"/>
        <v>0</v>
      </c>
      <c r="N16" s="489">
        <f t="shared" si="1"/>
        <v>0</v>
      </c>
      <c r="O16" s="489">
        <f t="shared" si="1"/>
        <v>0</v>
      </c>
      <c r="P16" s="489">
        <f t="shared" si="1"/>
        <v>0</v>
      </c>
      <c r="Q16" s="489">
        <f t="shared" si="1"/>
        <v>0</v>
      </c>
      <c r="R16" s="489">
        <f t="shared" si="1"/>
        <v>0</v>
      </c>
      <c r="S16" s="489">
        <f t="shared" si="1"/>
        <v>0</v>
      </c>
      <c r="T16" s="489">
        <f t="shared" si="1"/>
        <v>0</v>
      </c>
      <c r="U16" s="489">
        <f t="shared" si="1"/>
        <v>0</v>
      </c>
      <c r="V16" s="489">
        <f t="shared" si="1"/>
        <v>0</v>
      </c>
      <c r="W16" s="489">
        <f t="shared" si="1"/>
        <v>0</v>
      </c>
      <c r="X16" s="489">
        <f t="shared" si="1"/>
        <v>0</v>
      </c>
      <c r="Y16" s="489">
        <f t="shared" si="1"/>
        <v>0</v>
      </c>
      <c r="Z16" s="489">
        <f t="shared" si="1"/>
        <v>0</v>
      </c>
      <c r="AA16" s="489">
        <f t="shared" si="1"/>
        <v>0</v>
      </c>
      <c r="AB16" s="489">
        <f t="shared" si="1"/>
        <v>0</v>
      </c>
      <c r="AC16" s="489">
        <f t="shared" si="1"/>
        <v>0</v>
      </c>
      <c r="AD16" s="489">
        <f t="shared" si="1"/>
        <v>0</v>
      </c>
      <c r="AE16" s="489">
        <f t="shared" si="1"/>
        <v>0</v>
      </c>
      <c r="AF16" s="489">
        <f t="shared" si="1"/>
        <v>0</v>
      </c>
      <c r="AG16" s="489">
        <f t="shared" si="1"/>
        <v>0</v>
      </c>
      <c r="AH16" s="489">
        <f t="shared" si="1"/>
        <v>0</v>
      </c>
      <c r="AI16" s="489">
        <f t="shared" si="1"/>
        <v>0</v>
      </c>
      <c r="AJ16" s="489">
        <f t="shared" si="1"/>
        <v>0</v>
      </c>
      <c r="AK16" s="489">
        <f t="shared" si="1"/>
        <v>0</v>
      </c>
      <c r="AL16" s="489">
        <f t="shared" si="1"/>
        <v>0</v>
      </c>
      <c r="AM16" s="489">
        <f t="shared" si="1"/>
        <v>0</v>
      </c>
      <c r="AN16" s="489">
        <f t="shared" si="1"/>
        <v>0</v>
      </c>
      <c r="AO16" s="490">
        <f t="shared" si="1"/>
        <v>0</v>
      </c>
      <c r="AP16" s="20"/>
    </row>
    <row r="17" spans="2:42" ht="15" thickBot="1" x14ac:dyDescent="0.25">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115"/>
      <c r="AP17" s="20"/>
    </row>
    <row r="18" spans="2:42" ht="18" x14ac:dyDescent="0.2">
      <c r="B18" s="53" t="s">
        <v>362</v>
      </c>
      <c r="C18" s="54"/>
      <c r="D18" s="63"/>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5"/>
      <c r="AP18" s="20"/>
    </row>
    <row r="19" spans="2:42" ht="32.25" customHeight="1" x14ac:dyDescent="0.2">
      <c r="B19" s="79" t="s">
        <v>326</v>
      </c>
      <c r="C19" s="80" t="s">
        <v>361</v>
      </c>
      <c r="D19" s="80">
        <f>'Probadas '!D35</f>
        <v>2026</v>
      </c>
      <c r="E19" s="80">
        <f>+D19+1</f>
        <v>2027</v>
      </c>
      <c r="F19" s="80">
        <f t="shared" ref="F19" si="2">+E19+1</f>
        <v>2028</v>
      </c>
      <c r="G19" s="80">
        <f t="shared" ref="G19" si="3">+F19+1</f>
        <v>2029</v>
      </c>
      <c r="H19" s="80">
        <f t="shared" ref="H19" si="4">+G19+1</f>
        <v>2030</v>
      </c>
      <c r="I19" s="80">
        <f t="shared" ref="I19" si="5">+H19+1</f>
        <v>2031</v>
      </c>
      <c r="J19" s="80">
        <f t="shared" ref="J19" si="6">+I19+1</f>
        <v>2032</v>
      </c>
      <c r="K19" s="80">
        <f t="shared" ref="K19" si="7">+J19+1</f>
        <v>2033</v>
      </c>
      <c r="L19" s="80">
        <f t="shared" ref="L19" si="8">+K19+1</f>
        <v>2034</v>
      </c>
      <c r="M19" s="80">
        <f t="shared" ref="M19" si="9">+L19+1</f>
        <v>2035</v>
      </c>
      <c r="N19" s="80">
        <f t="shared" ref="N19" si="10">+M19+1</f>
        <v>2036</v>
      </c>
      <c r="O19" s="80">
        <f t="shared" ref="O19" si="11">+N19+1</f>
        <v>2037</v>
      </c>
      <c r="P19" s="80">
        <f t="shared" ref="P19" si="12">+O19+1</f>
        <v>2038</v>
      </c>
      <c r="Q19" s="80">
        <f t="shared" ref="Q19" si="13">+P19+1</f>
        <v>2039</v>
      </c>
      <c r="R19" s="80">
        <f t="shared" ref="R19" si="14">+Q19+1</f>
        <v>2040</v>
      </c>
      <c r="S19" s="80">
        <f t="shared" ref="S19" si="15">+R19+1</f>
        <v>2041</v>
      </c>
      <c r="T19" s="80">
        <f t="shared" ref="T19" si="16">+S19+1</f>
        <v>2042</v>
      </c>
      <c r="U19" s="80">
        <f t="shared" ref="U19" si="17">+T19+1</f>
        <v>2043</v>
      </c>
      <c r="V19" s="80">
        <f t="shared" ref="V19" si="18">+U19+1</f>
        <v>2044</v>
      </c>
      <c r="W19" s="80">
        <f t="shared" ref="W19" si="19">+V19+1</f>
        <v>2045</v>
      </c>
      <c r="X19" s="80">
        <f t="shared" ref="X19" si="20">+W19+1</f>
        <v>2046</v>
      </c>
      <c r="Y19" s="80">
        <f t="shared" ref="Y19" si="21">+X19+1</f>
        <v>2047</v>
      </c>
      <c r="Z19" s="80">
        <f t="shared" ref="Z19" si="22">+Y19+1</f>
        <v>2048</v>
      </c>
      <c r="AA19" s="80">
        <f t="shared" ref="AA19" si="23">+Z19+1</f>
        <v>2049</v>
      </c>
      <c r="AB19" s="80">
        <f t="shared" ref="AB19" si="24">+AA19+1</f>
        <v>2050</v>
      </c>
      <c r="AC19" s="80">
        <f t="shared" ref="AC19" si="25">+AB19+1</f>
        <v>2051</v>
      </c>
      <c r="AD19" s="80">
        <f t="shared" ref="AD19" si="26">+AC19+1</f>
        <v>2052</v>
      </c>
      <c r="AE19" s="80">
        <f t="shared" ref="AE19" si="27">+AD19+1</f>
        <v>2053</v>
      </c>
      <c r="AF19" s="80">
        <f t="shared" ref="AF19" si="28">+AE19+1</f>
        <v>2054</v>
      </c>
      <c r="AG19" s="80">
        <f t="shared" ref="AG19" si="29">+AF19+1</f>
        <v>2055</v>
      </c>
      <c r="AH19" s="80">
        <f t="shared" ref="AH19" si="30">+AG19+1</f>
        <v>2056</v>
      </c>
      <c r="AI19" s="80">
        <f t="shared" ref="AI19" si="31">+AH19+1</f>
        <v>2057</v>
      </c>
      <c r="AJ19" s="80">
        <f t="shared" ref="AJ19" si="32">+AI19+1</f>
        <v>2058</v>
      </c>
      <c r="AK19" s="80">
        <f t="shared" ref="AK19" si="33">+AJ19+1</f>
        <v>2059</v>
      </c>
      <c r="AL19" s="80">
        <f t="shared" ref="AL19" si="34">+AK19+1</f>
        <v>2060</v>
      </c>
      <c r="AM19" s="80">
        <f t="shared" ref="AM19" si="35">+AL19+1</f>
        <v>2061</v>
      </c>
      <c r="AN19" s="80">
        <f t="shared" ref="AN19" si="36">+AM19+1</f>
        <v>2062</v>
      </c>
      <c r="AO19" s="87" t="s">
        <v>2</v>
      </c>
      <c r="AP19" s="20"/>
    </row>
    <row r="20" spans="2:42" ht="15" x14ac:dyDescent="0.2">
      <c r="B20" s="106" t="s">
        <v>333</v>
      </c>
      <c r="C20" s="77" t="s">
        <v>53</v>
      </c>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85">
        <f>ROUND(SUM(D20:AN20),0)</f>
        <v>0</v>
      </c>
      <c r="AP20" s="20"/>
    </row>
    <row r="21" spans="2:42" ht="15" thickBot="1" x14ac:dyDescent="0.25">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101"/>
      <c r="AP21" s="20"/>
    </row>
    <row r="22" spans="2:42" s="4" customFormat="1" ht="23.45" customHeight="1" x14ac:dyDescent="0.2">
      <c r="B22" s="69" t="s">
        <v>51</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116"/>
      <c r="AP22" s="33"/>
    </row>
    <row r="23" spans="2:42" s="7" customFormat="1" ht="36" customHeight="1" thickBot="1" x14ac:dyDescent="0.25">
      <c r="B23" s="110" t="s">
        <v>66</v>
      </c>
      <c r="C23" s="80" t="s">
        <v>47</v>
      </c>
      <c r="D23" s="85">
        <f>'Probadas '!D42</f>
        <v>2026</v>
      </c>
      <c r="E23" s="85">
        <f>+D23+1</f>
        <v>2027</v>
      </c>
      <c r="F23" s="85">
        <f t="shared" ref="F23:AN23" si="37">+E23+1</f>
        <v>2028</v>
      </c>
      <c r="G23" s="85">
        <f t="shared" si="37"/>
        <v>2029</v>
      </c>
      <c r="H23" s="85">
        <f t="shared" si="37"/>
        <v>2030</v>
      </c>
      <c r="I23" s="85">
        <f t="shared" si="37"/>
        <v>2031</v>
      </c>
      <c r="J23" s="85">
        <f t="shared" si="37"/>
        <v>2032</v>
      </c>
      <c r="K23" s="85">
        <f t="shared" si="37"/>
        <v>2033</v>
      </c>
      <c r="L23" s="85">
        <f t="shared" si="37"/>
        <v>2034</v>
      </c>
      <c r="M23" s="85">
        <f t="shared" si="37"/>
        <v>2035</v>
      </c>
      <c r="N23" s="85">
        <f t="shared" si="37"/>
        <v>2036</v>
      </c>
      <c r="O23" s="85">
        <f t="shared" si="37"/>
        <v>2037</v>
      </c>
      <c r="P23" s="85">
        <f t="shared" si="37"/>
        <v>2038</v>
      </c>
      <c r="Q23" s="85">
        <f t="shared" si="37"/>
        <v>2039</v>
      </c>
      <c r="R23" s="85">
        <f t="shared" si="37"/>
        <v>2040</v>
      </c>
      <c r="S23" s="85">
        <f t="shared" si="37"/>
        <v>2041</v>
      </c>
      <c r="T23" s="85">
        <f t="shared" si="37"/>
        <v>2042</v>
      </c>
      <c r="U23" s="85">
        <f t="shared" si="37"/>
        <v>2043</v>
      </c>
      <c r="V23" s="85">
        <f t="shared" si="37"/>
        <v>2044</v>
      </c>
      <c r="W23" s="85">
        <f t="shared" si="37"/>
        <v>2045</v>
      </c>
      <c r="X23" s="85">
        <f t="shared" si="37"/>
        <v>2046</v>
      </c>
      <c r="Y23" s="85">
        <f t="shared" si="37"/>
        <v>2047</v>
      </c>
      <c r="Z23" s="85">
        <f t="shared" si="37"/>
        <v>2048</v>
      </c>
      <c r="AA23" s="85">
        <f t="shared" si="37"/>
        <v>2049</v>
      </c>
      <c r="AB23" s="85">
        <f t="shared" si="37"/>
        <v>2050</v>
      </c>
      <c r="AC23" s="85">
        <f t="shared" si="37"/>
        <v>2051</v>
      </c>
      <c r="AD23" s="85">
        <f t="shared" si="37"/>
        <v>2052</v>
      </c>
      <c r="AE23" s="85">
        <f t="shared" si="37"/>
        <v>2053</v>
      </c>
      <c r="AF23" s="85">
        <f t="shared" si="37"/>
        <v>2054</v>
      </c>
      <c r="AG23" s="85">
        <f t="shared" si="37"/>
        <v>2055</v>
      </c>
      <c r="AH23" s="85">
        <f t="shared" si="37"/>
        <v>2056</v>
      </c>
      <c r="AI23" s="85">
        <f t="shared" si="37"/>
        <v>2057</v>
      </c>
      <c r="AJ23" s="85">
        <f t="shared" si="37"/>
        <v>2058</v>
      </c>
      <c r="AK23" s="85">
        <f t="shared" si="37"/>
        <v>2059</v>
      </c>
      <c r="AL23" s="85">
        <f t="shared" si="37"/>
        <v>2060</v>
      </c>
      <c r="AM23" s="85">
        <f t="shared" si="37"/>
        <v>2061</v>
      </c>
      <c r="AN23" s="85">
        <f t="shared" si="37"/>
        <v>2062</v>
      </c>
      <c r="AO23" s="88" t="s">
        <v>2</v>
      </c>
      <c r="AP23" s="1"/>
    </row>
    <row r="24" spans="2:42" ht="15" x14ac:dyDescent="0.2">
      <c r="B24" s="90" t="s">
        <v>93</v>
      </c>
      <c r="C24" s="77" t="s">
        <v>53</v>
      </c>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85">
        <f>ROUND(SUM(D24:AN24),0)</f>
        <v>0</v>
      </c>
    </row>
    <row r="25" spans="2:42" x14ac:dyDescent="0.2">
      <c r="B25" s="48"/>
      <c r="C25" s="45"/>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22"/>
    </row>
    <row r="26" spans="2:42" ht="15.75" x14ac:dyDescent="0.2">
      <c r="B26" s="105" t="s">
        <v>49</v>
      </c>
      <c r="C26" s="45"/>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22"/>
    </row>
    <row r="27" spans="2:42" x14ac:dyDescent="0.2">
      <c r="B27" s="8" t="s">
        <v>68</v>
      </c>
      <c r="C27" s="45"/>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7"/>
      <c r="AO27" s="485">
        <f>SUM(D27:AN27)</f>
        <v>0</v>
      </c>
    </row>
    <row r="28" spans="2:42" x14ac:dyDescent="0.2">
      <c r="B28" s="48" t="s">
        <v>84</v>
      </c>
      <c r="C28" s="45"/>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7"/>
      <c r="AM28" s="477"/>
      <c r="AN28" s="477"/>
      <c r="AO28" s="485">
        <f>SUM(D28:AN28)</f>
        <v>0</v>
      </c>
    </row>
    <row r="29" spans="2:42" ht="15.75" thickBot="1" x14ac:dyDescent="0.25">
      <c r="B29" s="108" t="s">
        <v>105</v>
      </c>
      <c r="C29" s="109" t="s">
        <v>54</v>
      </c>
      <c r="D29" s="491">
        <f>SUM(D27:D28)</f>
        <v>0</v>
      </c>
      <c r="E29" s="491">
        <f t="shared" ref="E29:AN29" si="38">SUM(E27:E28)</f>
        <v>0</v>
      </c>
      <c r="F29" s="491">
        <f t="shared" si="38"/>
        <v>0</v>
      </c>
      <c r="G29" s="491">
        <f t="shared" si="38"/>
        <v>0</v>
      </c>
      <c r="H29" s="491">
        <f t="shared" si="38"/>
        <v>0</v>
      </c>
      <c r="I29" s="491">
        <f t="shared" si="38"/>
        <v>0</v>
      </c>
      <c r="J29" s="491">
        <f t="shared" si="38"/>
        <v>0</v>
      </c>
      <c r="K29" s="491">
        <f t="shared" si="38"/>
        <v>0</v>
      </c>
      <c r="L29" s="491">
        <f t="shared" si="38"/>
        <v>0</v>
      </c>
      <c r="M29" s="491">
        <f t="shared" si="38"/>
        <v>0</v>
      </c>
      <c r="N29" s="491">
        <f t="shared" si="38"/>
        <v>0</v>
      </c>
      <c r="O29" s="491">
        <f t="shared" si="38"/>
        <v>0</v>
      </c>
      <c r="P29" s="491">
        <f t="shared" si="38"/>
        <v>0</v>
      </c>
      <c r="Q29" s="491">
        <f t="shared" si="38"/>
        <v>0</v>
      </c>
      <c r="R29" s="491">
        <f t="shared" si="38"/>
        <v>0</v>
      </c>
      <c r="S29" s="491">
        <f t="shared" si="38"/>
        <v>0</v>
      </c>
      <c r="T29" s="491">
        <f t="shared" si="38"/>
        <v>0</v>
      </c>
      <c r="U29" s="491">
        <f t="shared" si="38"/>
        <v>0</v>
      </c>
      <c r="V29" s="491">
        <f t="shared" si="38"/>
        <v>0</v>
      </c>
      <c r="W29" s="491">
        <f t="shared" si="38"/>
        <v>0</v>
      </c>
      <c r="X29" s="491">
        <f t="shared" si="38"/>
        <v>0</v>
      </c>
      <c r="Y29" s="491">
        <f t="shared" si="38"/>
        <v>0</v>
      </c>
      <c r="Z29" s="491">
        <f t="shared" si="38"/>
        <v>0</v>
      </c>
      <c r="AA29" s="491">
        <f t="shared" si="38"/>
        <v>0</v>
      </c>
      <c r="AB29" s="491">
        <f t="shared" si="38"/>
        <v>0</v>
      </c>
      <c r="AC29" s="491">
        <f t="shared" si="38"/>
        <v>0</v>
      </c>
      <c r="AD29" s="491">
        <f t="shared" si="38"/>
        <v>0</v>
      </c>
      <c r="AE29" s="491">
        <f t="shared" si="38"/>
        <v>0</v>
      </c>
      <c r="AF29" s="491">
        <f t="shared" si="38"/>
        <v>0</v>
      </c>
      <c r="AG29" s="491">
        <f t="shared" si="38"/>
        <v>0</v>
      </c>
      <c r="AH29" s="491">
        <f t="shared" si="38"/>
        <v>0</v>
      </c>
      <c r="AI29" s="491">
        <f t="shared" si="38"/>
        <v>0</v>
      </c>
      <c r="AJ29" s="491">
        <f t="shared" si="38"/>
        <v>0</v>
      </c>
      <c r="AK29" s="491">
        <f t="shared" si="38"/>
        <v>0</v>
      </c>
      <c r="AL29" s="491">
        <f t="shared" si="38"/>
        <v>0</v>
      </c>
      <c r="AM29" s="491">
        <f t="shared" si="38"/>
        <v>0</v>
      </c>
      <c r="AN29" s="491">
        <f t="shared" si="38"/>
        <v>0</v>
      </c>
      <c r="AO29" s="492">
        <f>ROUND(SUM(D29:AN29),0)</f>
        <v>0</v>
      </c>
    </row>
    <row r="31" spans="2:42" x14ac:dyDescent="0.2">
      <c r="B31"/>
      <c r="C31"/>
    </row>
    <row r="32" spans="2:42" x14ac:dyDescent="0.2">
      <c r="B32"/>
      <c r="C32"/>
    </row>
    <row r="52" spans="52:52" x14ac:dyDescent="0.2">
      <c r="AZ52" s="195"/>
    </row>
    <row r="100" spans="52:52" x14ac:dyDescent="0.2">
      <c r="AZ100" s="195" t="s">
        <v>357</v>
      </c>
    </row>
    <row r="666" spans="5:5" x14ac:dyDescent="0.2">
      <c r="E666" s="195" t="s">
        <v>201</v>
      </c>
    </row>
  </sheetData>
  <sheetProtection algorithmName="SHA-512" hashValue="5RYi5ewevaHbIUB0YmarZUwj/9O4uA/Zi+1/uJ5UBzv1P+EZYrOtcTlbaeoZD9ftG/kRN7HAslAXH/S2c0+X3w==" saltValue="RxrkWCUL478DxNe0ljV85Q==" spinCount="100000" sheet="1" objects="1" scenarios="1"/>
  <protectedRanges>
    <protectedRange algorithmName="SHA-512" hashValue="LA0NCP1M31C6UOMwt1DJurOdg9BJRd6c0P64vYx8K+o6XzX6e6zHV2PkxI+qUnDFja7fbtDuvNGfjSLNissLIg==" saltValue="5sMhmBtbJLBKKAe+KcnMEw==" spinCount="100000" sqref="D11:AN11 D14:AN15 D20:AN20 D24:AN24 D27:AN28" name="Rango1"/>
  </protectedRanges>
  <mergeCells count="1">
    <mergeCell ref="B2:AO2"/>
  </mergeCells>
  <dataValidations count="1">
    <dataValidation type="decimal" allowBlank="1" showInputMessage="1" showErrorMessage="1" sqref="E18:AN18 D20:AN20 D11:AN16 AO16 D24:AN29" xr:uid="{00000000-0002-0000-04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O16 D29:AM2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C000"/>
  </sheetPr>
  <dimension ref="A1:AZ666"/>
  <sheetViews>
    <sheetView showGridLines="0" zoomScaleNormal="100" workbookViewId="0">
      <selection sqref="A1:T1"/>
    </sheetView>
  </sheetViews>
  <sheetFormatPr baseColWidth="10" defaultColWidth="9.140625" defaultRowHeight="12.75" x14ac:dyDescent="0.2"/>
  <cols>
    <col min="1" max="1" width="43.42578125" customWidth="1"/>
    <col min="2" max="2" width="41.140625" customWidth="1"/>
    <col min="3" max="4" width="15.140625" customWidth="1"/>
    <col min="5" max="5" width="10" customWidth="1"/>
    <col min="6" max="6" width="11.42578125" customWidth="1"/>
    <col min="7" max="7" width="10.42578125" customWidth="1"/>
    <col min="8" max="8" width="10.85546875" customWidth="1"/>
    <col min="9" max="9" width="11.42578125" customWidth="1"/>
    <col min="10" max="10" width="9" customWidth="1"/>
    <col min="11" max="11" width="8.5703125" customWidth="1"/>
    <col min="12" max="12" width="9.42578125" customWidth="1"/>
    <col min="13" max="13" width="11.42578125" customWidth="1"/>
    <col min="14" max="14" width="9.5703125" customWidth="1"/>
    <col min="15" max="15" width="13.7109375" customWidth="1"/>
    <col min="16" max="16" width="3.85546875" customWidth="1"/>
    <col min="17" max="17" width="23" customWidth="1"/>
    <col min="18" max="18" width="13.5703125" customWidth="1"/>
    <col min="19" max="19" width="16.42578125" customWidth="1"/>
    <col min="20" max="20" width="25.140625" customWidth="1"/>
    <col min="21" max="21" width="13.28515625" customWidth="1"/>
    <col min="255" max="255" width="11.42578125" customWidth="1"/>
    <col min="256" max="258" width="15.140625" customWidth="1"/>
    <col min="259" max="259" width="10" customWidth="1"/>
    <col min="260" max="260" width="11.42578125" customWidth="1"/>
    <col min="261" max="261" width="10.42578125" customWidth="1"/>
    <col min="262" max="262" width="10.85546875" customWidth="1"/>
    <col min="263" max="263" width="11.42578125" customWidth="1"/>
    <col min="264" max="264" width="9" customWidth="1"/>
    <col min="265" max="265" width="8.5703125" customWidth="1"/>
    <col min="266" max="266" width="9.42578125" customWidth="1"/>
    <col min="267" max="267" width="11.42578125" customWidth="1"/>
    <col min="268" max="268" width="9.5703125" customWidth="1"/>
    <col min="269" max="269" width="12.5703125" customWidth="1"/>
    <col min="270" max="270" width="3.85546875" customWidth="1"/>
    <col min="271" max="272" width="11.42578125" customWidth="1"/>
    <col min="273" max="273" width="13.5703125" customWidth="1"/>
    <col min="274" max="274" width="15.140625" customWidth="1"/>
    <col min="275" max="275" width="11.42578125" customWidth="1"/>
    <col min="276" max="276" width="12.85546875" customWidth="1"/>
    <col min="511" max="511" width="11.42578125" customWidth="1"/>
    <col min="512" max="514" width="15.140625" customWidth="1"/>
    <col min="515" max="515" width="10" customWidth="1"/>
    <col min="516" max="516" width="11.42578125" customWidth="1"/>
    <col min="517" max="517" width="10.42578125" customWidth="1"/>
    <col min="518" max="518" width="10.85546875" customWidth="1"/>
    <col min="519" max="519" width="11.42578125" customWidth="1"/>
    <col min="520" max="520" width="9" customWidth="1"/>
    <col min="521" max="521" width="8.5703125" customWidth="1"/>
    <col min="522" max="522" width="9.42578125" customWidth="1"/>
    <col min="523" max="523" width="11.42578125" customWidth="1"/>
    <col min="524" max="524" width="9.5703125" customWidth="1"/>
    <col min="525" max="525" width="12.5703125" customWidth="1"/>
    <col min="526" max="526" width="3.85546875" customWidth="1"/>
    <col min="527" max="528" width="11.42578125" customWidth="1"/>
    <col min="529" max="529" width="13.5703125" customWidth="1"/>
    <col min="530" max="530" width="15.140625" customWidth="1"/>
    <col min="531" max="531" width="11.42578125" customWidth="1"/>
    <col min="532" max="532" width="12.85546875" customWidth="1"/>
    <col min="767" max="767" width="11.42578125" customWidth="1"/>
    <col min="768" max="770" width="15.140625" customWidth="1"/>
    <col min="771" max="771" width="10" customWidth="1"/>
    <col min="772" max="772" width="11.42578125" customWidth="1"/>
    <col min="773" max="773" width="10.42578125" customWidth="1"/>
    <col min="774" max="774" width="10.85546875" customWidth="1"/>
    <col min="775" max="775" width="11.42578125" customWidth="1"/>
    <col min="776" max="776" width="9" customWidth="1"/>
    <col min="777" max="777" width="8.5703125" customWidth="1"/>
    <col min="778" max="778" width="9.42578125" customWidth="1"/>
    <col min="779" max="779" width="11.42578125" customWidth="1"/>
    <col min="780" max="780" width="9.5703125" customWidth="1"/>
    <col min="781" max="781" width="12.5703125" customWidth="1"/>
    <col min="782" max="782" width="3.85546875" customWidth="1"/>
    <col min="783" max="784" width="11.42578125" customWidth="1"/>
    <col min="785" max="785" width="13.5703125" customWidth="1"/>
    <col min="786" max="786" width="15.140625" customWidth="1"/>
    <col min="787" max="787" width="11.42578125" customWidth="1"/>
    <col min="788" max="788" width="12.85546875" customWidth="1"/>
    <col min="1023" max="1023" width="11.42578125" customWidth="1"/>
    <col min="1024" max="1026" width="15.140625" customWidth="1"/>
    <col min="1027" max="1027" width="10" customWidth="1"/>
    <col min="1028" max="1028" width="11.42578125" customWidth="1"/>
    <col min="1029" max="1029" width="10.42578125" customWidth="1"/>
    <col min="1030" max="1030" width="10.85546875" customWidth="1"/>
    <col min="1031" max="1031" width="11.42578125" customWidth="1"/>
    <col min="1032" max="1032" width="9" customWidth="1"/>
    <col min="1033" max="1033" width="8.5703125" customWidth="1"/>
    <col min="1034" max="1034" width="9.42578125" customWidth="1"/>
    <col min="1035" max="1035" width="11.42578125" customWidth="1"/>
    <col min="1036" max="1036" width="9.5703125" customWidth="1"/>
    <col min="1037" max="1037" width="12.5703125" customWidth="1"/>
    <col min="1038" max="1038" width="3.85546875" customWidth="1"/>
    <col min="1039" max="1040" width="11.42578125" customWidth="1"/>
    <col min="1041" max="1041" width="13.5703125" customWidth="1"/>
    <col min="1042" max="1042" width="15.140625" customWidth="1"/>
    <col min="1043" max="1043" width="11.42578125" customWidth="1"/>
    <col min="1044" max="1044" width="12.85546875" customWidth="1"/>
    <col min="1279" max="1279" width="11.42578125" customWidth="1"/>
    <col min="1280" max="1282" width="15.140625" customWidth="1"/>
    <col min="1283" max="1283" width="10" customWidth="1"/>
    <col min="1284" max="1284" width="11.42578125" customWidth="1"/>
    <col min="1285" max="1285" width="10.42578125" customWidth="1"/>
    <col min="1286" max="1286" width="10.85546875" customWidth="1"/>
    <col min="1287" max="1287" width="11.42578125" customWidth="1"/>
    <col min="1288" max="1288" width="9" customWidth="1"/>
    <col min="1289" max="1289" width="8.5703125" customWidth="1"/>
    <col min="1290" max="1290" width="9.42578125" customWidth="1"/>
    <col min="1291" max="1291" width="11.42578125" customWidth="1"/>
    <col min="1292" max="1292" width="9.5703125" customWidth="1"/>
    <col min="1293" max="1293" width="12.5703125" customWidth="1"/>
    <col min="1294" max="1294" width="3.85546875" customWidth="1"/>
    <col min="1295" max="1296" width="11.42578125" customWidth="1"/>
    <col min="1297" max="1297" width="13.5703125" customWidth="1"/>
    <col min="1298" max="1298" width="15.140625" customWidth="1"/>
    <col min="1299" max="1299" width="11.42578125" customWidth="1"/>
    <col min="1300" max="1300" width="12.85546875" customWidth="1"/>
    <col min="1535" max="1535" width="11.42578125" customWidth="1"/>
    <col min="1536" max="1538" width="15.140625" customWidth="1"/>
    <col min="1539" max="1539" width="10" customWidth="1"/>
    <col min="1540" max="1540" width="11.42578125" customWidth="1"/>
    <col min="1541" max="1541" width="10.42578125" customWidth="1"/>
    <col min="1542" max="1542" width="10.85546875" customWidth="1"/>
    <col min="1543" max="1543" width="11.42578125" customWidth="1"/>
    <col min="1544" max="1544" width="9" customWidth="1"/>
    <col min="1545" max="1545" width="8.5703125" customWidth="1"/>
    <col min="1546" max="1546" width="9.42578125" customWidth="1"/>
    <col min="1547" max="1547" width="11.42578125" customWidth="1"/>
    <col min="1548" max="1548" width="9.5703125" customWidth="1"/>
    <col min="1549" max="1549" width="12.5703125" customWidth="1"/>
    <col min="1550" max="1550" width="3.85546875" customWidth="1"/>
    <col min="1551" max="1552" width="11.42578125" customWidth="1"/>
    <col min="1553" max="1553" width="13.5703125" customWidth="1"/>
    <col min="1554" max="1554" width="15.140625" customWidth="1"/>
    <col min="1555" max="1555" width="11.42578125" customWidth="1"/>
    <col min="1556" max="1556" width="12.85546875" customWidth="1"/>
    <col min="1791" max="1791" width="11.42578125" customWidth="1"/>
    <col min="1792" max="1794" width="15.140625" customWidth="1"/>
    <col min="1795" max="1795" width="10" customWidth="1"/>
    <col min="1796" max="1796" width="11.42578125" customWidth="1"/>
    <col min="1797" max="1797" width="10.42578125" customWidth="1"/>
    <col min="1798" max="1798" width="10.85546875" customWidth="1"/>
    <col min="1799" max="1799" width="11.42578125" customWidth="1"/>
    <col min="1800" max="1800" width="9" customWidth="1"/>
    <col min="1801" max="1801" width="8.5703125" customWidth="1"/>
    <col min="1802" max="1802" width="9.42578125" customWidth="1"/>
    <col min="1803" max="1803" width="11.42578125" customWidth="1"/>
    <col min="1804" max="1804" width="9.5703125" customWidth="1"/>
    <col min="1805" max="1805" width="12.5703125" customWidth="1"/>
    <col min="1806" max="1806" width="3.85546875" customWidth="1"/>
    <col min="1807" max="1808" width="11.42578125" customWidth="1"/>
    <col min="1809" max="1809" width="13.5703125" customWidth="1"/>
    <col min="1810" max="1810" width="15.140625" customWidth="1"/>
    <col min="1811" max="1811" width="11.42578125" customWidth="1"/>
    <col min="1812" max="1812" width="12.85546875" customWidth="1"/>
    <col min="2047" max="2047" width="11.42578125" customWidth="1"/>
    <col min="2048" max="2050" width="15.140625" customWidth="1"/>
    <col min="2051" max="2051" width="10" customWidth="1"/>
    <col min="2052" max="2052" width="11.42578125" customWidth="1"/>
    <col min="2053" max="2053" width="10.42578125" customWidth="1"/>
    <col min="2054" max="2054" width="10.85546875" customWidth="1"/>
    <col min="2055" max="2055" width="11.42578125" customWidth="1"/>
    <col min="2056" max="2056" width="9" customWidth="1"/>
    <col min="2057" max="2057" width="8.5703125" customWidth="1"/>
    <col min="2058" max="2058" width="9.42578125" customWidth="1"/>
    <col min="2059" max="2059" width="11.42578125" customWidth="1"/>
    <col min="2060" max="2060" width="9.5703125" customWidth="1"/>
    <col min="2061" max="2061" width="12.5703125" customWidth="1"/>
    <col min="2062" max="2062" width="3.85546875" customWidth="1"/>
    <col min="2063" max="2064" width="11.42578125" customWidth="1"/>
    <col min="2065" max="2065" width="13.5703125" customWidth="1"/>
    <col min="2066" max="2066" width="15.140625" customWidth="1"/>
    <col min="2067" max="2067" width="11.42578125" customWidth="1"/>
    <col min="2068" max="2068" width="12.85546875" customWidth="1"/>
    <col min="2303" max="2303" width="11.42578125" customWidth="1"/>
    <col min="2304" max="2306" width="15.140625" customWidth="1"/>
    <col min="2307" max="2307" width="10" customWidth="1"/>
    <col min="2308" max="2308" width="11.42578125" customWidth="1"/>
    <col min="2309" max="2309" width="10.42578125" customWidth="1"/>
    <col min="2310" max="2310" width="10.85546875" customWidth="1"/>
    <col min="2311" max="2311" width="11.42578125" customWidth="1"/>
    <col min="2312" max="2312" width="9" customWidth="1"/>
    <col min="2313" max="2313" width="8.5703125" customWidth="1"/>
    <col min="2314" max="2314" width="9.42578125" customWidth="1"/>
    <col min="2315" max="2315" width="11.42578125" customWidth="1"/>
    <col min="2316" max="2316" width="9.5703125" customWidth="1"/>
    <col min="2317" max="2317" width="12.5703125" customWidth="1"/>
    <col min="2318" max="2318" width="3.85546875" customWidth="1"/>
    <col min="2319" max="2320" width="11.42578125" customWidth="1"/>
    <col min="2321" max="2321" width="13.5703125" customWidth="1"/>
    <col min="2322" max="2322" width="15.140625" customWidth="1"/>
    <col min="2323" max="2323" width="11.42578125" customWidth="1"/>
    <col min="2324" max="2324" width="12.85546875" customWidth="1"/>
    <col min="2559" max="2559" width="11.42578125" customWidth="1"/>
    <col min="2560" max="2562" width="15.140625" customWidth="1"/>
    <col min="2563" max="2563" width="10" customWidth="1"/>
    <col min="2564" max="2564" width="11.42578125" customWidth="1"/>
    <col min="2565" max="2565" width="10.42578125" customWidth="1"/>
    <col min="2566" max="2566" width="10.85546875" customWidth="1"/>
    <col min="2567" max="2567" width="11.42578125" customWidth="1"/>
    <col min="2568" max="2568" width="9" customWidth="1"/>
    <col min="2569" max="2569" width="8.5703125" customWidth="1"/>
    <col min="2570" max="2570" width="9.42578125" customWidth="1"/>
    <col min="2571" max="2571" width="11.42578125" customWidth="1"/>
    <col min="2572" max="2572" width="9.5703125" customWidth="1"/>
    <col min="2573" max="2573" width="12.5703125" customWidth="1"/>
    <col min="2574" max="2574" width="3.85546875" customWidth="1"/>
    <col min="2575" max="2576" width="11.42578125" customWidth="1"/>
    <col min="2577" max="2577" width="13.5703125" customWidth="1"/>
    <col min="2578" max="2578" width="15.140625" customWidth="1"/>
    <col min="2579" max="2579" width="11.42578125" customWidth="1"/>
    <col min="2580" max="2580" width="12.85546875" customWidth="1"/>
    <col min="2815" max="2815" width="11.42578125" customWidth="1"/>
    <col min="2816" max="2818" width="15.140625" customWidth="1"/>
    <col min="2819" max="2819" width="10" customWidth="1"/>
    <col min="2820" max="2820" width="11.42578125" customWidth="1"/>
    <col min="2821" max="2821" width="10.42578125" customWidth="1"/>
    <col min="2822" max="2822" width="10.85546875" customWidth="1"/>
    <col min="2823" max="2823" width="11.42578125" customWidth="1"/>
    <col min="2824" max="2824" width="9" customWidth="1"/>
    <col min="2825" max="2825" width="8.5703125" customWidth="1"/>
    <col min="2826" max="2826" width="9.42578125" customWidth="1"/>
    <col min="2827" max="2827" width="11.42578125" customWidth="1"/>
    <col min="2828" max="2828" width="9.5703125" customWidth="1"/>
    <col min="2829" max="2829" width="12.5703125" customWidth="1"/>
    <col min="2830" max="2830" width="3.85546875" customWidth="1"/>
    <col min="2831" max="2832" width="11.42578125" customWidth="1"/>
    <col min="2833" max="2833" width="13.5703125" customWidth="1"/>
    <col min="2834" max="2834" width="15.140625" customWidth="1"/>
    <col min="2835" max="2835" width="11.42578125" customWidth="1"/>
    <col min="2836" max="2836" width="12.85546875" customWidth="1"/>
    <col min="3071" max="3071" width="11.42578125" customWidth="1"/>
    <col min="3072" max="3074" width="15.140625" customWidth="1"/>
    <col min="3075" max="3075" width="10" customWidth="1"/>
    <col min="3076" max="3076" width="11.42578125" customWidth="1"/>
    <col min="3077" max="3077" width="10.42578125" customWidth="1"/>
    <col min="3078" max="3078" width="10.85546875" customWidth="1"/>
    <col min="3079" max="3079" width="11.42578125" customWidth="1"/>
    <col min="3080" max="3080" width="9" customWidth="1"/>
    <col min="3081" max="3081" width="8.5703125" customWidth="1"/>
    <col min="3082" max="3082" width="9.42578125" customWidth="1"/>
    <col min="3083" max="3083" width="11.42578125" customWidth="1"/>
    <col min="3084" max="3084" width="9.5703125" customWidth="1"/>
    <col min="3085" max="3085" width="12.5703125" customWidth="1"/>
    <col min="3086" max="3086" width="3.85546875" customWidth="1"/>
    <col min="3087" max="3088" width="11.42578125" customWidth="1"/>
    <col min="3089" max="3089" width="13.5703125" customWidth="1"/>
    <col min="3090" max="3090" width="15.140625" customWidth="1"/>
    <col min="3091" max="3091" width="11.42578125" customWidth="1"/>
    <col min="3092" max="3092" width="12.85546875" customWidth="1"/>
    <col min="3327" max="3327" width="11.42578125" customWidth="1"/>
    <col min="3328" max="3330" width="15.140625" customWidth="1"/>
    <col min="3331" max="3331" width="10" customWidth="1"/>
    <col min="3332" max="3332" width="11.42578125" customWidth="1"/>
    <col min="3333" max="3333" width="10.42578125" customWidth="1"/>
    <col min="3334" max="3334" width="10.85546875" customWidth="1"/>
    <col min="3335" max="3335" width="11.42578125" customWidth="1"/>
    <col min="3336" max="3336" width="9" customWidth="1"/>
    <col min="3337" max="3337" width="8.5703125" customWidth="1"/>
    <col min="3338" max="3338" width="9.42578125" customWidth="1"/>
    <col min="3339" max="3339" width="11.42578125" customWidth="1"/>
    <col min="3340" max="3340" width="9.5703125" customWidth="1"/>
    <col min="3341" max="3341" width="12.5703125" customWidth="1"/>
    <col min="3342" max="3342" width="3.85546875" customWidth="1"/>
    <col min="3343" max="3344" width="11.42578125" customWidth="1"/>
    <col min="3345" max="3345" width="13.5703125" customWidth="1"/>
    <col min="3346" max="3346" width="15.140625" customWidth="1"/>
    <col min="3347" max="3347" width="11.42578125" customWidth="1"/>
    <col min="3348" max="3348" width="12.85546875" customWidth="1"/>
    <col min="3583" max="3583" width="11.42578125" customWidth="1"/>
    <col min="3584" max="3586" width="15.140625" customWidth="1"/>
    <col min="3587" max="3587" width="10" customWidth="1"/>
    <col min="3588" max="3588" width="11.42578125" customWidth="1"/>
    <col min="3589" max="3589" width="10.42578125" customWidth="1"/>
    <col min="3590" max="3590" width="10.85546875" customWidth="1"/>
    <col min="3591" max="3591" width="11.42578125" customWidth="1"/>
    <col min="3592" max="3592" width="9" customWidth="1"/>
    <col min="3593" max="3593" width="8.5703125" customWidth="1"/>
    <col min="3594" max="3594" width="9.42578125" customWidth="1"/>
    <col min="3595" max="3595" width="11.42578125" customWidth="1"/>
    <col min="3596" max="3596" width="9.5703125" customWidth="1"/>
    <col min="3597" max="3597" width="12.5703125" customWidth="1"/>
    <col min="3598" max="3598" width="3.85546875" customWidth="1"/>
    <col min="3599" max="3600" width="11.42578125" customWidth="1"/>
    <col min="3601" max="3601" width="13.5703125" customWidth="1"/>
    <col min="3602" max="3602" width="15.140625" customWidth="1"/>
    <col min="3603" max="3603" width="11.42578125" customWidth="1"/>
    <col min="3604" max="3604" width="12.85546875" customWidth="1"/>
    <col min="3839" max="3839" width="11.42578125" customWidth="1"/>
    <col min="3840" max="3842" width="15.140625" customWidth="1"/>
    <col min="3843" max="3843" width="10" customWidth="1"/>
    <col min="3844" max="3844" width="11.42578125" customWidth="1"/>
    <col min="3845" max="3845" width="10.42578125" customWidth="1"/>
    <col min="3846" max="3846" width="10.85546875" customWidth="1"/>
    <col min="3847" max="3847" width="11.42578125" customWidth="1"/>
    <col min="3848" max="3848" width="9" customWidth="1"/>
    <col min="3849" max="3849" width="8.5703125" customWidth="1"/>
    <col min="3850" max="3850" width="9.42578125" customWidth="1"/>
    <col min="3851" max="3851" width="11.42578125" customWidth="1"/>
    <col min="3852" max="3852" width="9.5703125" customWidth="1"/>
    <col min="3853" max="3853" width="12.5703125" customWidth="1"/>
    <col min="3854" max="3854" width="3.85546875" customWidth="1"/>
    <col min="3855" max="3856" width="11.42578125" customWidth="1"/>
    <col min="3857" max="3857" width="13.5703125" customWidth="1"/>
    <col min="3858" max="3858" width="15.140625" customWidth="1"/>
    <col min="3859" max="3859" width="11.42578125" customWidth="1"/>
    <col min="3860" max="3860" width="12.85546875" customWidth="1"/>
    <col min="4095" max="4095" width="11.42578125" customWidth="1"/>
    <col min="4096" max="4098" width="15.140625" customWidth="1"/>
    <col min="4099" max="4099" width="10" customWidth="1"/>
    <col min="4100" max="4100" width="11.42578125" customWidth="1"/>
    <col min="4101" max="4101" width="10.42578125" customWidth="1"/>
    <col min="4102" max="4102" width="10.85546875" customWidth="1"/>
    <col min="4103" max="4103" width="11.42578125" customWidth="1"/>
    <col min="4104" max="4104" width="9" customWidth="1"/>
    <col min="4105" max="4105" width="8.5703125" customWidth="1"/>
    <col min="4106" max="4106" width="9.42578125" customWidth="1"/>
    <col min="4107" max="4107" width="11.42578125" customWidth="1"/>
    <col min="4108" max="4108" width="9.5703125" customWidth="1"/>
    <col min="4109" max="4109" width="12.5703125" customWidth="1"/>
    <col min="4110" max="4110" width="3.85546875" customWidth="1"/>
    <col min="4111" max="4112" width="11.42578125" customWidth="1"/>
    <col min="4113" max="4113" width="13.5703125" customWidth="1"/>
    <col min="4114" max="4114" width="15.140625" customWidth="1"/>
    <col min="4115" max="4115" width="11.42578125" customWidth="1"/>
    <col min="4116" max="4116" width="12.85546875" customWidth="1"/>
    <col min="4351" max="4351" width="11.42578125" customWidth="1"/>
    <col min="4352" max="4354" width="15.140625" customWidth="1"/>
    <col min="4355" max="4355" width="10" customWidth="1"/>
    <col min="4356" max="4356" width="11.42578125" customWidth="1"/>
    <col min="4357" max="4357" width="10.42578125" customWidth="1"/>
    <col min="4358" max="4358" width="10.85546875" customWidth="1"/>
    <col min="4359" max="4359" width="11.42578125" customWidth="1"/>
    <col min="4360" max="4360" width="9" customWidth="1"/>
    <col min="4361" max="4361" width="8.5703125" customWidth="1"/>
    <col min="4362" max="4362" width="9.42578125" customWidth="1"/>
    <col min="4363" max="4363" width="11.42578125" customWidth="1"/>
    <col min="4364" max="4364" width="9.5703125" customWidth="1"/>
    <col min="4365" max="4365" width="12.5703125" customWidth="1"/>
    <col min="4366" max="4366" width="3.85546875" customWidth="1"/>
    <col min="4367" max="4368" width="11.42578125" customWidth="1"/>
    <col min="4369" max="4369" width="13.5703125" customWidth="1"/>
    <col min="4370" max="4370" width="15.140625" customWidth="1"/>
    <col min="4371" max="4371" width="11.42578125" customWidth="1"/>
    <col min="4372" max="4372" width="12.85546875" customWidth="1"/>
    <col min="4607" max="4607" width="11.42578125" customWidth="1"/>
    <col min="4608" max="4610" width="15.140625" customWidth="1"/>
    <col min="4611" max="4611" width="10" customWidth="1"/>
    <col min="4612" max="4612" width="11.42578125" customWidth="1"/>
    <col min="4613" max="4613" width="10.42578125" customWidth="1"/>
    <col min="4614" max="4614" width="10.85546875" customWidth="1"/>
    <col min="4615" max="4615" width="11.42578125" customWidth="1"/>
    <col min="4616" max="4616" width="9" customWidth="1"/>
    <col min="4617" max="4617" width="8.5703125" customWidth="1"/>
    <col min="4618" max="4618" width="9.42578125" customWidth="1"/>
    <col min="4619" max="4619" width="11.42578125" customWidth="1"/>
    <col min="4620" max="4620" width="9.5703125" customWidth="1"/>
    <col min="4621" max="4621" width="12.5703125" customWidth="1"/>
    <col min="4622" max="4622" width="3.85546875" customWidth="1"/>
    <col min="4623" max="4624" width="11.42578125" customWidth="1"/>
    <col min="4625" max="4625" width="13.5703125" customWidth="1"/>
    <col min="4626" max="4626" width="15.140625" customWidth="1"/>
    <col min="4627" max="4627" width="11.42578125" customWidth="1"/>
    <col min="4628" max="4628" width="12.85546875" customWidth="1"/>
    <col min="4863" max="4863" width="11.42578125" customWidth="1"/>
    <col min="4864" max="4866" width="15.140625" customWidth="1"/>
    <col min="4867" max="4867" width="10" customWidth="1"/>
    <col min="4868" max="4868" width="11.42578125" customWidth="1"/>
    <col min="4869" max="4869" width="10.42578125" customWidth="1"/>
    <col min="4870" max="4870" width="10.85546875" customWidth="1"/>
    <col min="4871" max="4871" width="11.42578125" customWidth="1"/>
    <col min="4872" max="4872" width="9" customWidth="1"/>
    <col min="4873" max="4873" width="8.5703125" customWidth="1"/>
    <col min="4874" max="4874" width="9.42578125" customWidth="1"/>
    <col min="4875" max="4875" width="11.42578125" customWidth="1"/>
    <col min="4876" max="4876" width="9.5703125" customWidth="1"/>
    <col min="4877" max="4877" width="12.5703125" customWidth="1"/>
    <col min="4878" max="4878" width="3.85546875" customWidth="1"/>
    <col min="4879" max="4880" width="11.42578125" customWidth="1"/>
    <col min="4881" max="4881" width="13.5703125" customWidth="1"/>
    <col min="4882" max="4882" width="15.140625" customWidth="1"/>
    <col min="4883" max="4883" width="11.42578125" customWidth="1"/>
    <col min="4884" max="4884" width="12.85546875" customWidth="1"/>
    <col min="5119" max="5119" width="11.42578125" customWidth="1"/>
    <col min="5120" max="5122" width="15.140625" customWidth="1"/>
    <col min="5123" max="5123" width="10" customWidth="1"/>
    <col min="5124" max="5124" width="11.42578125" customWidth="1"/>
    <col min="5125" max="5125" width="10.42578125" customWidth="1"/>
    <col min="5126" max="5126" width="10.85546875" customWidth="1"/>
    <col min="5127" max="5127" width="11.42578125" customWidth="1"/>
    <col min="5128" max="5128" width="9" customWidth="1"/>
    <col min="5129" max="5129" width="8.5703125" customWidth="1"/>
    <col min="5130" max="5130" width="9.42578125" customWidth="1"/>
    <col min="5131" max="5131" width="11.42578125" customWidth="1"/>
    <col min="5132" max="5132" width="9.5703125" customWidth="1"/>
    <col min="5133" max="5133" width="12.5703125" customWidth="1"/>
    <col min="5134" max="5134" width="3.85546875" customWidth="1"/>
    <col min="5135" max="5136" width="11.42578125" customWidth="1"/>
    <col min="5137" max="5137" width="13.5703125" customWidth="1"/>
    <col min="5138" max="5138" width="15.140625" customWidth="1"/>
    <col min="5139" max="5139" width="11.42578125" customWidth="1"/>
    <col min="5140" max="5140" width="12.85546875" customWidth="1"/>
    <col min="5375" max="5375" width="11.42578125" customWidth="1"/>
    <col min="5376" max="5378" width="15.140625" customWidth="1"/>
    <col min="5379" max="5379" width="10" customWidth="1"/>
    <col min="5380" max="5380" width="11.42578125" customWidth="1"/>
    <col min="5381" max="5381" width="10.42578125" customWidth="1"/>
    <col min="5382" max="5382" width="10.85546875" customWidth="1"/>
    <col min="5383" max="5383" width="11.42578125" customWidth="1"/>
    <col min="5384" max="5384" width="9" customWidth="1"/>
    <col min="5385" max="5385" width="8.5703125" customWidth="1"/>
    <col min="5386" max="5386" width="9.42578125" customWidth="1"/>
    <col min="5387" max="5387" width="11.42578125" customWidth="1"/>
    <col min="5388" max="5388" width="9.5703125" customWidth="1"/>
    <col min="5389" max="5389" width="12.5703125" customWidth="1"/>
    <col min="5390" max="5390" width="3.85546875" customWidth="1"/>
    <col min="5391" max="5392" width="11.42578125" customWidth="1"/>
    <col min="5393" max="5393" width="13.5703125" customWidth="1"/>
    <col min="5394" max="5394" width="15.140625" customWidth="1"/>
    <col min="5395" max="5395" width="11.42578125" customWidth="1"/>
    <col min="5396" max="5396" width="12.85546875" customWidth="1"/>
    <col min="5631" max="5631" width="11.42578125" customWidth="1"/>
    <col min="5632" max="5634" width="15.140625" customWidth="1"/>
    <col min="5635" max="5635" width="10" customWidth="1"/>
    <col min="5636" max="5636" width="11.42578125" customWidth="1"/>
    <col min="5637" max="5637" width="10.42578125" customWidth="1"/>
    <col min="5638" max="5638" width="10.85546875" customWidth="1"/>
    <col min="5639" max="5639" width="11.42578125" customWidth="1"/>
    <col min="5640" max="5640" width="9" customWidth="1"/>
    <col min="5641" max="5641" width="8.5703125" customWidth="1"/>
    <col min="5642" max="5642" width="9.42578125" customWidth="1"/>
    <col min="5643" max="5643" width="11.42578125" customWidth="1"/>
    <col min="5644" max="5644" width="9.5703125" customWidth="1"/>
    <col min="5645" max="5645" width="12.5703125" customWidth="1"/>
    <col min="5646" max="5646" width="3.85546875" customWidth="1"/>
    <col min="5647" max="5648" width="11.42578125" customWidth="1"/>
    <col min="5649" max="5649" width="13.5703125" customWidth="1"/>
    <col min="5650" max="5650" width="15.140625" customWidth="1"/>
    <col min="5651" max="5651" width="11.42578125" customWidth="1"/>
    <col min="5652" max="5652" width="12.85546875" customWidth="1"/>
    <col min="5887" max="5887" width="11.42578125" customWidth="1"/>
    <col min="5888" max="5890" width="15.140625" customWidth="1"/>
    <col min="5891" max="5891" width="10" customWidth="1"/>
    <col min="5892" max="5892" width="11.42578125" customWidth="1"/>
    <col min="5893" max="5893" width="10.42578125" customWidth="1"/>
    <col min="5894" max="5894" width="10.85546875" customWidth="1"/>
    <col min="5895" max="5895" width="11.42578125" customWidth="1"/>
    <col min="5896" max="5896" width="9" customWidth="1"/>
    <col min="5897" max="5897" width="8.5703125" customWidth="1"/>
    <col min="5898" max="5898" width="9.42578125" customWidth="1"/>
    <col min="5899" max="5899" width="11.42578125" customWidth="1"/>
    <col min="5900" max="5900" width="9.5703125" customWidth="1"/>
    <col min="5901" max="5901" width="12.5703125" customWidth="1"/>
    <col min="5902" max="5902" width="3.85546875" customWidth="1"/>
    <col min="5903" max="5904" width="11.42578125" customWidth="1"/>
    <col min="5905" max="5905" width="13.5703125" customWidth="1"/>
    <col min="5906" max="5906" width="15.140625" customWidth="1"/>
    <col min="5907" max="5907" width="11.42578125" customWidth="1"/>
    <col min="5908" max="5908" width="12.85546875" customWidth="1"/>
    <col min="6143" max="6143" width="11.42578125" customWidth="1"/>
    <col min="6144" max="6146" width="15.140625" customWidth="1"/>
    <col min="6147" max="6147" width="10" customWidth="1"/>
    <col min="6148" max="6148" width="11.42578125" customWidth="1"/>
    <col min="6149" max="6149" width="10.42578125" customWidth="1"/>
    <col min="6150" max="6150" width="10.85546875" customWidth="1"/>
    <col min="6151" max="6151" width="11.42578125" customWidth="1"/>
    <col min="6152" max="6152" width="9" customWidth="1"/>
    <col min="6153" max="6153" width="8.5703125" customWidth="1"/>
    <col min="6154" max="6154" width="9.42578125" customWidth="1"/>
    <col min="6155" max="6155" width="11.42578125" customWidth="1"/>
    <col min="6156" max="6156" width="9.5703125" customWidth="1"/>
    <col min="6157" max="6157" width="12.5703125" customWidth="1"/>
    <col min="6158" max="6158" width="3.85546875" customWidth="1"/>
    <col min="6159" max="6160" width="11.42578125" customWidth="1"/>
    <col min="6161" max="6161" width="13.5703125" customWidth="1"/>
    <col min="6162" max="6162" width="15.140625" customWidth="1"/>
    <col min="6163" max="6163" width="11.42578125" customWidth="1"/>
    <col min="6164" max="6164" width="12.85546875" customWidth="1"/>
    <col min="6399" max="6399" width="11.42578125" customWidth="1"/>
    <col min="6400" max="6402" width="15.140625" customWidth="1"/>
    <col min="6403" max="6403" width="10" customWidth="1"/>
    <col min="6404" max="6404" width="11.42578125" customWidth="1"/>
    <col min="6405" max="6405" width="10.42578125" customWidth="1"/>
    <col min="6406" max="6406" width="10.85546875" customWidth="1"/>
    <col min="6407" max="6407" width="11.42578125" customWidth="1"/>
    <col min="6408" max="6408" width="9" customWidth="1"/>
    <col min="6409" max="6409" width="8.5703125" customWidth="1"/>
    <col min="6410" max="6410" width="9.42578125" customWidth="1"/>
    <col min="6411" max="6411" width="11.42578125" customWidth="1"/>
    <col min="6412" max="6412" width="9.5703125" customWidth="1"/>
    <col min="6413" max="6413" width="12.5703125" customWidth="1"/>
    <col min="6414" max="6414" width="3.85546875" customWidth="1"/>
    <col min="6415" max="6416" width="11.42578125" customWidth="1"/>
    <col min="6417" max="6417" width="13.5703125" customWidth="1"/>
    <col min="6418" max="6418" width="15.140625" customWidth="1"/>
    <col min="6419" max="6419" width="11.42578125" customWidth="1"/>
    <col min="6420" max="6420" width="12.85546875" customWidth="1"/>
    <col min="6655" max="6655" width="11.42578125" customWidth="1"/>
    <col min="6656" max="6658" width="15.140625" customWidth="1"/>
    <col min="6659" max="6659" width="10" customWidth="1"/>
    <col min="6660" max="6660" width="11.42578125" customWidth="1"/>
    <col min="6661" max="6661" width="10.42578125" customWidth="1"/>
    <col min="6662" max="6662" width="10.85546875" customWidth="1"/>
    <col min="6663" max="6663" width="11.42578125" customWidth="1"/>
    <col min="6664" max="6664" width="9" customWidth="1"/>
    <col min="6665" max="6665" width="8.5703125" customWidth="1"/>
    <col min="6666" max="6666" width="9.42578125" customWidth="1"/>
    <col min="6667" max="6667" width="11.42578125" customWidth="1"/>
    <col min="6668" max="6668" width="9.5703125" customWidth="1"/>
    <col min="6669" max="6669" width="12.5703125" customWidth="1"/>
    <col min="6670" max="6670" width="3.85546875" customWidth="1"/>
    <col min="6671" max="6672" width="11.42578125" customWidth="1"/>
    <col min="6673" max="6673" width="13.5703125" customWidth="1"/>
    <col min="6674" max="6674" width="15.140625" customWidth="1"/>
    <col min="6675" max="6675" width="11.42578125" customWidth="1"/>
    <col min="6676" max="6676" width="12.85546875" customWidth="1"/>
    <col min="6911" max="6911" width="11.42578125" customWidth="1"/>
    <col min="6912" max="6914" width="15.140625" customWidth="1"/>
    <col min="6915" max="6915" width="10" customWidth="1"/>
    <col min="6916" max="6916" width="11.42578125" customWidth="1"/>
    <col min="6917" max="6917" width="10.42578125" customWidth="1"/>
    <col min="6918" max="6918" width="10.85546875" customWidth="1"/>
    <col min="6919" max="6919" width="11.42578125" customWidth="1"/>
    <col min="6920" max="6920" width="9" customWidth="1"/>
    <col min="6921" max="6921" width="8.5703125" customWidth="1"/>
    <col min="6922" max="6922" width="9.42578125" customWidth="1"/>
    <col min="6923" max="6923" width="11.42578125" customWidth="1"/>
    <col min="6924" max="6924" width="9.5703125" customWidth="1"/>
    <col min="6925" max="6925" width="12.5703125" customWidth="1"/>
    <col min="6926" max="6926" width="3.85546875" customWidth="1"/>
    <col min="6927" max="6928" width="11.42578125" customWidth="1"/>
    <col min="6929" max="6929" width="13.5703125" customWidth="1"/>
    <col min="6930" max="6930" width="15.140625" customWidth="1"/>
    <col min="6931" max="6931" width="11.42578125" customWidth="1"/>
    <col min="6932" max="6932" width="12.85546875" customWidth="1"/>
    <col min="7167" max="7167" width="11.42578125" customWidth="1"/>
    <col min="7168" max="7170" width="15.140625" customWidth="1"/>
    <col min="7171" max="7171" width="10" customWidth="1"/>
    <col min="7172" max="7172" width="11.42578125" customWidth="1"/>
    <col min="7173" max="7173" width="10.42578125" customWidth="1"/>
    <col min="7174" max="7174" width="10.85546875" customWidth="1"/>
    <col min="7175" max="7175" width="11.42578125" customWidth="1"/>
    <col min="7176" max="7176" width="9" customWidth="1"/>
    <col min="7177" max="7177" width="8.5703125" customWidth="1"/>
    <col min="7178" max="7178" width="9.42578125" customWidth="1"/>
    <col min="7179" max="7179" width="11.42578125" customWidth="1"/>
    <col min="7180" max="7180" width="9.5703125" customWidth="1"/>
    <col min="7181" max="7181" width="12.5703125" customWidth="1"/>
    <col min="7182" max="7182" width="3.85546875" customWidth="1"/>
    <col min="7183" max="7184" width="11.42578125" customWidth="1"/>
    <col min="7185" max="7185" width="13.5703125" customWidth="1"/>
    <col min="7186" max="7186" width="15.140625" customWidth="1"/>
    <col min="7187" max="7187" width="11.42578125" customWidth="1"/>
    <col min="7188" max="7188" width="12.85546875" customWidth="1"/>
    <col min="7423" max="7423" width="11.42578125" customWidth="1"/>
    <col min="7424" max="7426" width="15.140625" customWidth="1"/>
    <col min="7427" max="7427" width="10" customWidth="1"/>
    <col min="7428" max="7428" width="11.42578125" customWidth="1"/>
    <col min="7429" max="7429" width="10.42578125" customWidth="1"/>
    <col min="7430" max="7430" width="10.85546875" customWidth="1"/>
    <col min="7431" max="7431" width="11.42578125" customWidth="1"/>
    <col min="7432" max="7432" width="9" customWidth="1"/>
    <col min="7433" max="7433" width="8.5703125" customWidth="1"/>
    <col min="7434" max="7434" width="9.42578125" customWidth="1"/>
    <col min="7435" max="7435" width="11.42578125" customWidth="1"/>
    <col min="7436" max="7436" width="9.5703125" customWidth="1"/>
    <col min="7437" max="7437" width="12.5703125" customWidth="1"/>
    <col min="7438" max="7438" width="3.85546875" customWidth="1"/>
    <col min="7439" max="7440" width="11.42578125" customWidth="1"/>
    <col min="7441" max="7441" width="13.5703125" customWidth="1"/>
    <col min="7442" max="7442" width="15.140625" customWidth="1"/>
    <col min="7443" max="7443" width="11.42578125" customWidth="1"/>
    <col min="7444" max="7444" width="12.85546875" customWidth="1"/>
    <col min="7679" max="7679" width="11.42578125" customWidth="1"/>
    <col min="7680" max="7682" width="15.140625" customWidth="1"/>
    <col min="7683" max="7683" width="10" customWidth="1"/>
    <col min="7684" max="7684" width="11.42578125" customWidth="1"/>
    <col min="7685" max="7685" width="10.42578125" customWidth="1"/>
    <col min="7686" max="7686" width="10.85546875" customWidth="1"/>
    <col min="7687" max="7687" width="11.42578125" customWidth="1"/>
    <col min="7688" max="7688" width="9" customWidth="1"/>
    <col min="7689" max="7689" width="8.5703125" customWidth="1"/>
    <col min="7690" max="7690" width="9.42578125" customWidth="1"/>
    <col min="7691" max="7691" width="11.42578125" customWidth="1"/>
    <col min="7692" max="7692" width="9.5703125" customWidth="1"/>
    <col min="7693" max="7693" width="12.5703125" customWidth="1"/>
    <col min="7694" max="7694" width="3.85546875" customWidth="1"/>
    <col min="7695" max="7696" width="11.42578125" customWidth="1"/>
    <col min="7697" max="7697" width="13.5703125" customWidth="1"/>
    <col min="7698" max="7698" width="15.140625" customWidth="1"/>
    <col min="7699" max="7699" width="11.42578125" customWidth="1"/>
    <col min="7700" max="7700" width="12.85546875" customWidth="1"/>
    <col min="7935" max="7935" width="11.42578125" customWidth="1"/>
    <col min="7936" max="7938" width="15.140625" customWidth="1"/>
    <col min="7939" max="7939" width="10" customWidth="1"/>
    <col min="7940" max="7940" width="11.42578125" customWidth="1"/>
    <col min="7941" max="7941" width="10.42578125" customWidth="1"/>
    <col min="7942" max="7942" width="10.85546875" customWidth="1"/>
    <col min="7943" max="7943" width="11.42578125" customWidth="1"/>
    <col min="7944" max="7944" width="9" customWidth="1"/>
    <col min="7945" max="7945" width="8.5703125" customWidth="1"/>
    <col min="7946" max="7946" width="9.42578125" customWidth="1"/>
    <col min="7947" max="7947" width="11.42578125" customWidth="1"/>
    <col min="7948" max="7948" width="9.5703125" customWidth="1"/>
    <col min="7949" max="7949" width="12.5703125" customWidth="1"/>
    <col min="7950" max="7950" width="3.85546875" customWidth="1"/>
    <col min="7951" max="7952" width="11.42578125" customWidth="1"/>
    <col min="7953" max="7953" width="13.5703125" customWidth="1"/>
    <col min="7954" max="7954" width="15.140625" customWidth="1"/>
    <col min="7955" max="7955" width="11.42578125" customWidth="1"/>
    <col min="7956" max="7956" width="12.85546875" customWidth="1"/>
    <col min="8191" max="8191" width="11.42578125" customWidth="1"/>
    <col min="8192" max="8194" width="15.140625" customWidth="1"/>
    <col min="8195" max="8195" width="10" customWidth="1"/>
    <col min="8196" max="8196" width="11.42578125" customWidth="1"/>
    <col min="8197" max="8197" width="10.42578125" customWidth="1"/>
    <col min="8198" max="8198" width="10.85546875" customWidth="1"/>
    <col min="8199" max="8199" width="11.42578125" customWidth="1"/>
    <col min="8200" max="8200" width="9" customWidth="1"/>
    <col min="8201" max="8201" width="8.5703125" customWidth="1"/>
    <col min="8202" max="8202" width="9.42578125" customWidth="1"/>
    <col min="8203" max="8203" width="11.42578125" customWidth="1"/>
    <col min="8204" max="8204" width="9.5703125" customWidth="1"/>
    <col min="8205" max="8205" width="12.5703125" customWidth="1"/>
    <col min="8206" max="8206" width="3.85546875" customWidth="1"/>
    <col min="8207" max="8208" width="11.42578125" customWidth="1"/>
    <col min="8209" max="8209" width="13.5703125" customWidth="1"/>
    <col min="8210" max="8210" width="15.140625" customWidth="1"/>
    <col min="8211" max="8211" width="11.42578125" customWidth="1"/>
    <col min="8212" max="8212" width="12.85546875" customWidth="1"/>
    <col min="8447" max="8447" width="11.42578125" customWidth="1"/>
    <col min="8448" max="8450" width="15.140625" customWidth="1"/>
    <col min="8451" max="8451" width="10" customWidth="1"/>
    <col min="8452" max="8452" width="11.42578125" customWidth="1"/>
    <col min="8453" max="8453" width="10.42578125" customWidth="1"/>
    <col min="8454" max="8454" width="10.85546875" customWidth="1"/>
    <col min="8455" max="8455" width="11.42578125" customWidth="1"/>
    <col min="8456" max="8456" width="9" customWidth="1"/>
    <col min="8457" max="8457" width="8.5703125" customWidth="1"/>
    <col min="8458" max="8458" width="9.42578125" customWidth="1"/>
    <col min="8459" max="8459" width="11.42578125" customWidth="1"/>
    <col min="8460" max="8460" width="9.5703125" customWidth="1"/>
    <col min="8461" max="8461" width="12.5703125" customWidth="1"/>
    <col min="8462" max="8462" width="3.85546875" customWidth="1"/>
    <col min="8463" max="8464" width="11.42578125" customWidth="1"/>
    <col min="8465" max="8465" width="13.5703125" customWidth="1"/>
    <col min="8466" max="8466" width="15.140625" customWidth="1"/>
    <col min="8467" max="8467" width="11.42578125" customWidth="1"/>
    <col min="8468" max="8468" width="12.85546875" customWidth="1"/>
    <col min="8703" max="8703" width="11.42578125" customWidth="1"/>
    <col min="8704" max="8706" width="15.140625" customWidth="1"/>
    <col min="8707" max="8707" width="10" customWidth="1"/>
    <col min="8708" max="8708" width="11.42578125" customWidth="1"/>
    <col min="8709" max="8709" width="10.42578125" customWidth="1"/>
    <col min="8710" max="8710" width="10.85546875" customWidth="1"/>
    <col min="8711" max="8711" width="11.42578125" customWidth="1"/>
    <col min="8712" max="8712" width="9" customWidth="1"/>
    <col min="8713" max="8713" width="8.5703125" customWidth="1"/>
    <col min="8714" max="8714" width="9.42578125" customWidth="1"/>
    <col min="8715" max="8715" width="11.42578125" customWidth="1"/>
    <col min="8716" max="8716" width="9.5703125" customWidth="1"/>
    <col min="8717" max="8717" width="12.5703125" customWidth="1"/>
    <col min="8718" max="8718" width="3.85546875" customWidth="1"/>
    <col min="8719" max="8720" width="11.42578125" customWidth="1"/>
    <col min="8721" max="8721" width="13.5703125" customWidth="1"/>
    <col min="8722" max="8722" width="15.140625" customWidth="1"/>
    <col min="8723" max="8723" width="11.42578125" customWidth="1"/>
    <col min="8724" max="8724" width="12.85546875" customWidth="1"/>
    <col min="8959" max="8959" width="11.42578125" customWidth="1"/>
    <col min="8960" max="8962" width="15.140625" customWidth="1"/>
    <col min="8963" max="8963" width="10" customWidth="1"/>
    <col min="8964" max="8964" width="11.42578125" customWidth="1"/>
    <col min="8965" max="8965" width="10.42578125" customWidth="1"/>
    <col min="8966" max="8966" width="10.85546875" customWidth="1"/>
    <col min="8967" max="8967" width="11.42578125" customWidth="1"/>
    <col min="8968" max="8968" width="9" customWidth="1"/>
    <col min="8969" max="8969" width="8.5703125" customWidth="1"/>
    <col min="8970" max="8970" width="9.42578125" customWidth="1"/>
    <col min="8971" max="8971" width="11.42578125" customWidth="1"/>
    <col min="8972" max="8972" width="9.5703125" customWidth="1"/>
    <col min="8973" max="8973" width="12.5703125" customWidth="1"/>
    <col min="8974" max="8974" width="3.85546875" customWidth="1"/>
    <col min="8975" max="8976" width="11.42578125" customWidth="1"/>
    <col min="8977" max="8977" width="13.5703125" customWidth="1"/>
    <col min="8978" max="8978" width="15.140625" customWidth="1"/>
    <col min="8979" max="8979" width="11.42578125" customWidth="1"/>
    <col min="8980" max="8980" width="12.85546875" customWidth="1"/>
    <col min="9215" max="9215" width="11.42578125" customWidth="1"/>
    <col min="9216" max="9218" width="15.140625" customWidth="1"/>
    <col min="9219" max="9219" width="10" customWidth="1"/>
    <col min="9220" max="9220" width="11.42578125" customWidth="1"/>
    <col min="9221" max="9221" width="10.42578125" customWidth="1"/>
    <col min="9222" max="9222" width="10.85546875" customWidth="1"/>
    <col min="9223" max="9223" width="11.42578125" customWidth="1"/>
    <col min="9224" max="9224" width="9" customWidth="1"/>
    <col min="9225" max="9225" width="8.5703125" customWidth="1"/>
    <col min="9226" max="9226" width="9.42578125" customWidth="1"/>
    <col min="9227" max="9227" width="11.42578125" customWidth="1"/>
    <col min="9228" max="9228" width="9.5703125" customWidth="1"/>
    <col min="9229" max="9229" width="12.5703125" customWidth="1"/>
    <col min="9230" max="9230" width="3.85546875" customWidth="1"/>
    <col min="9231" max="9232" width="11.42578125" customWidth="1"/>
    <col min="9233" max="9233" width="13.5703125" customWidth="1"/>
    <col min="9234" max="9234" width="15.140625" customWidth="1"/>
    <col min="9235" max="9235" width="11.42578125" customWidth="1"/>
    <col min="9236" max="9236" width="12.85546875" customWidth="1"/>
    <col min="9471" max="9471" width="11.42578125" customWidth="1"/>
    <col min="9472" max="9474" width="15.140625" customWidth="1"/>
    <col min="9475" max="9475" width="10" customWidth="1"/>
    <col min="9476" max="9476" width="11.42578125" customWidth="1"/>
    <col min="9477" max="9477" width="10.42578125" customWidth="1"/>
    <col min="9478" max="9478" width="10.85546875" customWidth="1"/>
    <col min="9479" max="9479" width="11.42578125" customWidth="1"/>
    <col min="9480" max="9480" width="9" customWidth="1"/>
    <col min="9481" max="9481" width="8.5703125" customWidth="1"/>
    <col min="9482" max="9482" width="9.42578125" customWidth="1"/>
    <col min="9483" max="9483" width="11.42578125" customWidth="1"/>
    <col min="9484" max="9484" width="9.5703125" customWidth="1"/>
    <col min="9485" max="9485" width="12.5703125" customWidth="1"/>
    <col min="9486" max="9486" width="3.85546875" customWidth="1"/>
    <col min="9487" max="9488" width="11.42578125" customWidth="1"/>
    <col min="9489" max="9489" width="13.5703125" customWidth="1"/>
    <col min="9490" max="9490" width="15.140625" customWidth="1"/>
    <col min="9491" max="9491" width="11.42578125" customWidth="1"/>
    <col min="9492" max="9492" width="12.85546875" customWidth="1"/>
    <col min="9727" max="9727" width="11.42578125" customWidth="1"/>
    <col min="9728" max="9730" width="15.140625" customWidth="1"/>
    <col min="9731" max="9731" width="10" customWidth="1"/>
    <col min="9732" max="9732" width="11.42578125" customWidth="1"/>
    <col min="9733" max="9733" width="10.42578125" customWidth="1"/>
    <col min="9734" max="9734" width="10.85546875" customWidth="1"/>
    <col min="9735" max="9735" width="11.42578125" customWidth="1"/>
    <col min="9736" max="9736" width="9" customWidth="1"/>
    <col min="9737" max="9737" width="8.5703125" customWidth="1"/>
    <col min="9738" max="9738" width="9.42578125" customWidth="1"/>
    <col min="9739" max="9739" width="11.42578125" customWidth="1"/>
    <col min="9740" max="9740" width="9.5703125" customWidth="1"/>
    <col min="9741" max="9741" width="12.5703125" customWidth="1"/>
    <col min="9742" max="9742" width="3.85546875" customWidth="1"/>
    <col min="9743" max="9744" width="11.42578125" customWidth="1"/>
    <col min="9745" max="9745" width="13.5703125" customWidth="1"/>
    <col min="9746" max="9746" width="15.140625" customWidth="1"/>
    <col min="9747" max="9747" width="11.42578125" customWidth="1"/>
    <col min="9748" max="9748" width="12.85546875" customWidth="1"/>
    <col min="9983" max="9983" width="11.42578125" customWidth="1"/>
    <col min="9984" max="9986" width="15.140625" customWidth="1"/>
    <col min="9987" max="9987" width="10" customWidth="1"/>
    <col min="9988" max="9988" width="11.42578125" customWidth="1"/>
    <col min="9989" max="9989" width="10.42578125" customWidth="1"/>
    <col min="9990" max="9990" width="10.85546875" customWidth="1"/>
    <col min="9991" max="9991" width="11.42578125" customWidth="1"/>
    <col min="9992" max="9992" width="9" customWidth="1"/>
    <col min="9993" max="9993" width="8.5703125" customWidth="1"/>
    <col min="9994" max="9994" width="9.42578125" customWidth="1"/>
    <col min="9995" max="9995" width="11.42578125" customWidth="1"/>
    <col min="9996" max="9996" width="9.5703125" customWidth="1"/>
    <col min="9997" max="9997" width="12.5703125" customWidth="1"/>
    <col min="9998" max="9998" width="3.85546875" customWidth="1"/>
    <col min="9999" max="10000" width="11.42578125" customWidth="1"/>
    <col min="10001" max="10001" width="13.5703125" customWidth="1"/>
    <col min="10002" max="10002" width="15.140625" customWidth="1"/>
    <col min="10003" max="10003" width="11.42578125" customWidth="1"/>
    <col min="10004" max="10004" width="12.85546875" customWidth="1"/>
    <col min="10239" max="10239" width="11.42578125" customWidth="1"/>
    <col min="10240" max="10242" width="15.140625" customWidth="1"/>
    <col min="10243" max="10243" width="10" customWidth="1"/>
    <col min="10244" max="10244" width="11.42578125" customWidth="1"/>
    <col min="10245" max="10245" width="10.42578125" customWidth="1"/>
    <col min="10246" max="10246" width="10.85546875" customWidth="1"/>
    <col min="10247" max="10247" width="11.42578125" customWidth="1"/>
    <col min="10248" max="10248" width="9" customWidth="1"/>
    <col min="10249" max="10249" width="8.5703125" customWidth="1"/>
    <col min="10250" max="10250" width="9.42578125" customWidth="1"/>
    <col min="10251" max="10251" width="11.42578125" customWidth="1"/>
    <col min="10252" max="10252" width="9.5703125" customWidth="1"/>
    <col min="10253" max="10253" width="12.5703125" customWidth="1"/>
    <col min="10254" max="10254" width="3.85546875" customWidth="1"/>
    <col min="10255" max="10256" width="11.42578125" customWidth="1"/>
    <col min="10257" max="10257" width="13.5703125" customWidth="1"/>
    <col min="10258" max="10258" width="15.140625" customWidth="1"/>
    <col min="10259" max="10259" width="11.42578125" customWidth="1"/>
    <col min="10260" max="10260" width="12.85546875" customWidth="1"/>
    <col min="10495" max="10495" width="11.42578125" customWidth="1"/>
    <col min="10496" max="10498" width="15.140625" customWidth="1"/>
    <col min="10499" max="10499" width="10" customWidth="1"/>
    <col min="10500" max="10500" width="11.42578125" customWidth="1"/>
    <col min="10501" max="10501" width="10.42578125" customWidth="1"/>
    <col min="10502" max="10502" width="10.85546875" customWidth="1"/>
    <col min="10503" max="10503" width="11.42578125" customWidth="1"/>
    <col min="10504" max="10504" width="9" customWidth="1"/>
    <col min="10505" max="10505" width="8.5703125" customWidth="1"/>
    <col min="10506" max="10506" width="9.42578125" customWidth="1"/>
    <col min="10507" max="10507" width="11.42578125" customWidth="1"/>
    <col min="10508" max="10508" width="9.5703125" customWidth="1"/>
    <col min="10509" max="10509" width="12.5703125" customWidth="1"/>
    <col min="10510" max="10510" width="3.85546875" customWidth="1"/>
    <col min="10511" max="10512" width="11.42578125" customWidth="1"/>
    <col min="10513" max="10513" width="13.5703125" customWidth="1"/>
    <col min="10514" max="10514" width="15.140625" customWidth="1"/>
    <col min="10515" max="10515" width="11.42578125" customWidth="1"/>
    <col min="10516" max="10516" width="12.85546875" customWidth="1"/>
    <col min="10751" max="10751" width="11.42578125" customWidth="1"/>
    <col min="10752" max="10754" width="15.140625" customWidth="1"/>
    <col min="10755" max="10755" width="10" customWidth="1"/>
    <col min="10756" max="10756" width="11.42578125" customWidth="1"/>
    <col min="10757" max="10757" width="10.42578125" customWidth="1"/>
    <col min="10758" max="10758" width="10.85546875" customWidth="1"/>
    <col min="10759" max="10759" width="11.42578125" customWidth="1"/>
    <col min="10760" max="10760" width="9" customWidth="1"/>
    <col min="10761" max="10761" width="8.5703125" customWidth="1"/>
    <col min="10762" max="10762" width="9.42578125" customWidth="1"/>
    <col min="10763" max="10763" width="11.42578125" customWidth="1"/>
    <col min="10764" max="10764" width="9.5703125" customWidth="1"/>
    <col min="10765" max="10765" width="12.5703125" customWidth="1"/>
    <col min="10766" max="10766" width="3.85546875" customWidth="1"/>
    <col min="10767" max="10768" width="11.42578125" customWidth="1"/>
    <col min="10769" max="10769" width="13.5703125" customWidth="1"/>
    <col min="10770" max="10770" width="15.140625" customWidth="1"/>
    <col min="10771" max="10771" width="11.42578125" customWidth="1"/>
    <col min="10772" max="10772" width="12.85546875" customWidth="1"/>
    <col min="11007" max="11007" width="11.42578125" customWidth="1"/>
    <col min="11008" max="11010" width="15.140625" customWidth="1"/>
    <col min="11011" max="11011" width="10" customWidth="1"/>
    <col min="11012" max="11012" width="11.42578125" customWidth="1"/>
    <col min="11013" max="11013" width="10.42578125" customWidth="1"/>
    <col min="11014" max="11014" width="10.85546875" customWidth="1"/>
    <col min="11015" max="11015" width="11.42578125" customWidth="1"/>
    <col min="11016" max="11016" width="9" customWidth="1"/>
    <col min="11017" max="11017" width="8.5703125" customWidth="1"/>
    <col min="11018" max="11018" width="9.42578125" customWidth="1"/>
    <col min="11019" max="11019" width="11.42578125" customWidth="1"/>
    <col min="11020" max="11020" width="9.5703125" customWidth="1"/>
    <col min="11021" max="11021" width="12.5703125" customWidth="1"/>
    <col min="11022" max="11022" width="3.85546875" customWidth="1"/>
    <col min="11023" max="11024" width="11.42578125" customWidth="1"/>
    <col min="11025" max="11025" width="13.5703125" customWidth="1"/>
    <col min="11026" max="11026" width="15.140625" customWidth="1"/>
    <col min="11027" max="11027" width="11.42578125" customWidth="1"/>
    <col min="11028" max="11028" width="12.85546875" customWidth="1"/>
    <col min="11263" max="11263" width="11.42578125" customWidth="1"/>
    <col min="11264" max="11266" width="15.140625" customWidth="1"/>
    <col min="11267" max="11267" width="10" customWidth="1"/>
    <col min="11268" max="11268" width="11.42578125" customWidth="1"/>
    <col min="11269" max="11269" width="10.42578125" customWidth="1"/>
    <col min="11270" max="11270" width="10.85546875" customWidth="1"/>
    <col min="11271" max="11271" width="11.42578125" customWidth="1"/>
    <col min="11272" max="11272" width="9" customWidth="1"/>
    <col min="11273" max="11273" width="8.5703125" customWidth="1"/>
    <col min="11274" max="11274" width="9.42578125" customWidth="1"/>
    <col min="11275" max="11275" width="11.42578125" customWidth="1"/>
    <col min="11276" max="11276" width="9.5703125" customWidth="1"/>
    <col min="11277" max="11277" width="12.5703125" customWidth="1"/>
    <col min="11278" max="11278" width="3.85546875" customWidth="1"/>
    <col min="11279" max="11280" width="11.42578125" customWidth="1"/>
    <col min="11281" max="11281" width="13.5703125" customWidth="1"/>
    <col min="11282" max="11282" width="15.140625" customWidth="1"/>
    <col min="11283" max="11283" width="11.42578125" customWidth="1"/>
    <col min="11284" max="11284" width="12.85546875" customWidth="1"/>
    <col min="11519" max="11519" width="11.42578125" customWidth="1"/>
    <col min="11520" max="11522" width="15.140625" customWidth="1"/>
    <col min="11523" max="11523" width="10" customWidth="1"/>
    <col min="11524" max="11524" width="11.42578125" customWidth="1"/>
    <col min="11525" max="11525" width="10.42578125" customWidth="1"/>
    <col min="11526" max="11526" width="10.85546875" customWidth="1"/>
    <col min="11527" max="11527" width="11.42578125" customWidth="1"/>
    <col min="11528" max="11528" width="9" customWidth="1"/>
    <col min="11529" max="11529" width="8.5703125" customWidth="1"/>
    <col min="11530" max="11530" width="9.42578125" customWidth="1"/>
    <col min="11531" max="11531" width="11.42578125" customWidth="1"/>
    <col min="11532" max="11532" width="9.5703125" customWidth="1"/>
    <col min="11533" max="11533" width="12.5703125" customWidth="1"/>
    <col min="11534" max="11534" width="3.85546875" customWidth="1"/>
    <col min="11535" max="11536" width="11.42578125" customWidth="1"/>
    <col min="11537" max="11537" width="13.5703125" customWidth="1"/>
    <col min="11538" max="11538" width="15.140625" customWidth="1"/>
    <col min="11539" max="11539" width="11.42578125" customWidth="1"/>
    <col min="11540" max="11540" width="12.85546875" customWidth="1"/>
    <col min="11775" max="11775" width="11.42578125" customWidth="1"/>
    <col min="11776" max="11778" width="15.140625" customWidth="1"/>
    <col min="11779" max="11779" width="10" customWidth="1"/>
    <col min="11780" max="11780" width="11.42578125" customWidth="1"/>
    <col min="11781" max="11781" width="10.42578125" customWidth="1"/>
    <col min="11782" max="11782" width="10.85546875" customWidth="1"/>
    <col min="11783" max="11783" width="11.42578125" customWidth="1"/>
    <col min="11784" max="11784" width="9" customWidth="1"/>
    <col min="11785" max="11785" width="8.5703125" customWidth="1"/>
    <col min="11786" max="11786" width="9.42578125" customWidth="1"/>
    <col min="11787" max="11787" width="11.42578125" customWidth="1"/>
    <col min="11788" max="11788" width="9.5703125" customWidth="1"/>
    <col min="11789" max="11789" width="12.5703125" customWidth="1"/>
    <col min="11790" max="11790" width="3.85546875" customWidth="1"/>
    <col min="11791" max="11792" width="11.42578125" customWidth="1"/>
    <col min="11793" max="11793" width="13.5703125" customWidth="1"/>
    <col min="11794" max="11794" width="15.140625" customWidth="1"/>
    <col min="11795" max="11795" width="11.42578125" customWidth="1"/>
    <col min="11796" max="11796" width="12.85546875" customWidth="1"/>
    <col min="12031" max="12031" width="11.42578125" customWidth="1"/>
    <col min="12032" max="12034" width="15.140625" customWidth="1"/>
    <col min="12035" max="12035" width="10" customWidth="1"/>
    <col min="12036" max="12036" width="11.42578125" customWidth="1"/>
    <col min="12037" max="12037" width="10.42578125" customWidth="1"/>
    <col min="12038" max="12038" width="10.85546875" customWidth="1"/>
    <col min="12039" max="12039" width="11.42578125" customWidth="1"/>
    <col min="12040" max="12040" width="9" customWidth="1"/>
    <col min="12041" max="12041" width="8.5703125" customWidth="1"/>
    <col min="12042" max="12042" width="9.42578125" customWidth="1"/>
    <col min="12043" max="12043" width="11.42578125" customWidth="1"/>
    <col min="12044" max="12044" width="9.5703125" customWidth="1"/>
    <col min="12045" max="12045" width="12.5703125" customWidth="1"/>
    <col min="12046" max="12046" width="3.85546875" customWidth="1"/>
    <col min="12047" max="12048" width="11.42578125" customWidth="1"/>
    <col min="12049" max="12049" width="13.5703125" customWidth="1"/>
    <col min="12050" max="12050" width="15.140625" customWidth="1"/>
    <col min="12051" max="12051" width="11.42578125" customWidth="1"/>
    <col min="12052" max="12052" width="12.85546875" customWidth="1"/>
    <col min="12287" max="12287" width="11.42578125" customWidth="1"/>
    <col min="12288" max="12290" width="15.140625" customWidth="1"/>
    <col min="12291" max="12291" width="10" customWidth="1"/>
    <col min="12292" max="12292" width="11.42578125" customWidth="1"/>
    <col min="12293" max="12293" width="10.42578125" customWidth="1"/>
    <col min="12294" max="12294" width="10.85546875" customWidth="1"/>
    <col min="12295" max="12295" width="11.42578125" customWidth="1"/>
    <col min="12296" max="12296" width="9" customWidth="1"/>
    <col min="12297" max="12297" width="8.5703125" customWidth="1"/>
    <col min="12298" max="12298" width="9.42578125" customWidth="1"/>
    <col min="12299" max="12299" width="11.42578125" customWidth="1"/>
    <col min="12300" max="12300" width="9.5703125" customWidth="1"/>
    <col min="12301" max="12301" width="12.5703125" customWidth="1"/>
    <col min="12302" max="12302" width="3.85546875" customWidth="1"/>
    <col min="12303" max="12304" width="11.42578125" customWidth="1"/>
    <col min="12305" max="12305" width="13.5703125" customWidth="1"/>
    <col min="12306" max="12306" width="15.140625" customWidth="1"/>
    <col min="12307" max="12307" width="11.42578125" customWidth="1"/>
    <col min="12308" max="12308" width="12.85546875" customWidth="1"/>
    <col min="12543" max="12543" width="11.42578125" customWidth="1"/>
    <col min="12544" max="12546" width="15.140625" customWidth="1"/>
    <col min="12547" max="12547" width="10" customWidth="1"/>
    <col min="12548" max="12548" width="11.42578125" customWidth="1"/>
    <col min="12549" max="12549" width="10.42578125" customWidth="1"/>
    <col min="12550" max="12550" width="10.85546875" customWidth="1"/>
    <col min="12551" max="12551" width="11.42578125" customWidth="1"/>
    <col min="12552" max="12552" width="9" customWidth="1"/>
    <col min="12553" max="12553" width="8.5703125" customWidth="1"/>
    <col min="12554" max="12554" width="9.42578125" customWidth="1"/>
    <col min="12555" max="12555" width="11.42578125" customWidth="1"/>
    <col min="12556" max="12556" width="9.5703125" customWidth="1"/>
    <col min="12557" max="12557" width="12.5703125" customWidth="1"/>
    <col min="12558" max="12558" width="3.85546875" customWidth="1"/>
    <col min="12559" max="12560" width="11.42578125" customWidth="1"/>
    <col min="12561" max="12561" width="13.5703125" customWidth="1"/>
    <col min="12562" max="12562" width="15.140625" customWidth="1"/>
    <col min="12563" max="12563" width="11.42578125" customWidth="1"/>
    <col min="12564" max="12564" width="12.85546875" customWidth="1"/>
    <col min="12799" max="12799" width="11.42578125" customWidth="1"/>
    <col min="12800" max="12802" width="15.140625" customWidth="1"/>
    <col min="12803" max="12803" width="10" customWidth="1"/>
    <col min="12804" max="12804" width="11.42578125" customWidth="1"/>
    <col min="12805" max="12805" width="10.42578125" customWidth="1"/>
    <col min="12806" max="12806" width="10.85546875" customWidth="1"/>
    <col min="12807" max="12807" width="11.42578125" customWidth="1"/>
    <col min="12808" max="12808" width="9" customWidth="1"/>
    <col min="12809" max="12809" width="8.5703125" customWidth="1"/>
    <col min="12810" max="12810" width="9.42578125" customWidth="1"/>
    <col min="12811" max="12811" width="11.42578125" customWidth="1"/>
    <col min="12812" max="12812" width="9.5703125" customWidth="1"/>
    <col min="12813" max="12813" width="12.5703125" customWidth="1"/>
    <col min="12814" max="12814" width="3.85546875" customWidth="1"/>
    <col min="12815" max="12816" width="11.42578125" customWidth="1"/>
    <col min="12817" max="12817" width="13.5703125" customWidth="1"/>
    <col min="12818" max="12818" width="15.140625" customWidth="1"/>
    <col min="12819" max="12819" width="11.42578125" customWidth="1"/>
    <col min="12820" max="12820" width="12.85546875" customWidth="1"/>
    <col min="13055" max="13055" width="11.42578125" customWidth="1"/>
    <col min="13056" max="13058" width="15.140625" customWidth="1"/>
    <col min="13059" max="13059" width="10" customWidth="1"/>
    <col min="13060" max="13060" width="11.42578125" customWidth="1"/>
    <col min="13061" max="13061" width="10.42578125" customWidth="1"/>
    <col min="13062" max="13062" width="10.85546875" customWidth="1"/>
    <col min="13063" max="13063" width="11.42578125" customWidth="1"/>
    <col min="13064" max="13064" width="9" customWidth="1"/>
    <col min="13065" max="13065" width="8.5703125" customWidth="1"/>
    <col min="13066" max="13066" width="9.42578125" customWidth="1"/>
    <col min="13067" max="13067" width="11.42578125" customWidth="1"/>
    <col min="13068" max="13068" width="9.5703125" customWidth="1"/>
    <col min="13069" max="13069" width="12.5703125" customWidth="1"/>
    <col min="13070" max="13070" width="3.85546875" customWidth="1"/>
    <col min="13071" max="13072" width="11.42578125" customWidth="1"/>
    <col min="13073" max="13073" width="13.5703125" customWidth="1"/>
    <col min="13074" max="13074" width="15.140625" customWidth="1"/>
    <col min="13075" max="13075" width="11.42578125" customWidth="1"/>
    <col min="13076" max="13076" width="12.85546875" customWidth="1"/>
    <col min="13311" max="13311" width="11.42578125" customWidth="1"/>
    <col min="13312" max="13314" width="15.140625" customWidth="1"/>
    <col min="13315" max="13315" width="10" customWidth="1"/>
    <col min="13316" max="13316" width="11.42578125" customWidth="1"/>
    <col min="13317" max="13317" width="10.42578125" customWidth="1"/>
    <col min="13318" max="13318" width="10.85546875" customWidth="1"/>
    <col min="13319" max="13319" width="11.42578125" customWidth="1"/>
    <col min="13320" max="13320" width="9" customWidth="1"/>
    <col min="13321" max="13321" width="8.5703125" customWidth="1"/>
    <col min="13322" max="13322" width="9.42578125" customWidth="1"/>
    <col min="13323" max="13323" width="11.42578125" customWidth="1"/>
    <col min="13324" max="13324" width="9.5703125" customWidth="1"/>
    <col min="13325" max="13325" width="12.5703125" customWidth="1"/>
    <col min="13326" max="13326" width="3.85546875" customWidth="1"/>
    <col min="13327" max="13328" width="11.42578125" customWidth="1"/>
    <col min="13329" max="13329" width="13.5703125" customWidth="1"/>
    <col min="13330" max="13330" width="15.140625" customWidth="1"/>
    <col min="13331" max="13331" width="11.42578125" customWidth="1"/>
    <col min="13332" max="13332" width="12.85546875" customWidth="1"/>
    <col min="13567" max="13567" width="11.42578125" customWidth="1"/>
    <col min="13568" max="13570" width="15.140625" customWidth="1"/>
    <col min="13571" max="13571" width="10" customWidth="1"/>
    <col min="13572" max="13572" width="11.42578125" customWidth="1"/>
    <col min="13573" max="13573" width="10.42578125" customWidth="1"/>
    <col min="13574" max="13574" width="10.85546875" customWidth="1"/>
    <col min="13575" max="13575" width="11.42578125" customWidth="1"/>
    <col min="13576" max="13576" width="9" customWidth="1"/>
    <col min="13577" max="13577" width="8.5703125" customWidth="1"/>
    <col min="13578" max="13578" width="9.42578125" customWidth="1"/>
    <col min="13579" max="13579" width="11.42578125" customWidth="1"/>
    <col min="13580" max="13580" width="9.5703125" customWidth="1"/>
    <col min="13581" max="13581" width="12.5703125" customWidth="1"/>
    <col min="13582" max="13582" width="3.85546875" customWidth="1"/>
    <col min="13583" max="13584" width="11.42578125" customWidth="1"/>
    <col min="13585" max="13585" width="13.5703125" customWidth="1"/>
    <col min="13586" max="13586" width="15.140625" customWidth="1"/>
    <col min="13587" max="13587" width="11.42578125" customWidth="1"/>
    <col min="13588" max="13588" width="12.85546875" customWidth="1"/>
    <col min="13823" max="13823" width="11.42578125" customWidth="1"/>
    <col min="13824" max="13826" width="15.140625" customWidth="1"/>
    <col min="13827" max="13827" width="10" customWidth="1"/>
    <col min="13828" max="13828" width="11.42578125" customWidth="1"/>
    <col min="13829" max="13829" width="10.42578125" customWidth="1"/>
    <col min="13830" max="13830" width="10.85546875" customWidth="1"/>
    <col min="13831" max="13831" width="11.42578125" customWidth="1"/>
    <col min="13832" max="13832" width="9" customWidth="1"/>
    <col min="13833" max="13833" width="8.5703125" customWidth="1"/>
    <col min="13834" max="13834" width="9.42578125" customWidth="1"/>
    <col min="13835" max="13835" width="11.42578125" customWidth="1"/>
    <col min="13836" max="13836" width="9.5703125" customWidth="1"/>
    <col min="13837" max="13837" width="12.5703125" customWidth="1"/>
    <col min="13838" max="13838" width="3.85546875" customWidth="1"/>
    <col min="13839" max="13840" width="11.42578125" customWidth="1"/>
    <col min="13841" max="13841" width="13.5703125" customWidth="1"/>
    <col min="13842" max="13842" width="15.140625" customWidth="1"/>
    <col min="13843" max="13843" width="11.42578125" customWidth="1"/>
    <col min="13844" max="13844" width="12.85546875" customWidth="1"/>
    <col min="14079" max="14079" width="11.42578125" customWidth="1"/>
    <col min="14080" max="14082" width="15.140625" customWidth="1"/>
    <col min="14083" max="14083" width="10" customWidth="1"/>
    <col min="14084" max="14084" width="11.42578125" customWidth="1"/>
    <col min="14085" max="14085" width="10.42578125" customWidth="1"/>
    <col min="14086" max="14086" width="10.85546875" customWidth="1"/>
    <col min="14087" max="14087" width="11.42578125" customWidth="1"/>
    <col min="14088" max="14088" width="9" customWidth="1"/>
    <col min="14089" max="14089" width="8.5703125" customWidth="1"/>
    <col min="14090" max="14090" width="9.42578125" customWidth="1"/>
    <col min="14091" max="14091" width="11.42578125" customWidth="1"/>
    <col min="14092" max="14092" width="9.5703125" customWidth="1"/>
    <col min="14093" max="14093" width="12.5703125" customWidth="1"/>
    <col min="14094" max="14094" width="3.85546875" customWidth="1"/>
    <col min="14095" max="14096" width="11.42578125" customWidth="1"/>
    <col min="14097" max="14097" width="13.5703125" customWidth="1"/>
    <col min="14098" max="14098" width="15.140625" customWidth="1"/>
    <col min="14099" max="14099" width="11.42578125" customWidth="1"/>
    <col min="14100" max="14100" width="12.85546875" customWidth="1"/>
    <col min="14335" max="14335" width="11.42578125" customWidth="1"/>
    <col min="14336" max="14338" width="15.140625" customWidth="1"/>
    <col min="14339" max="14339" width="10" customWidth="1"/>
    <col min="14340" max="14340" width="11.42578125" customWidth="1"/>
    <col min="14341" max="14341" width="10.42578125" customWidth="1"/>
    <col min="14342" max="14342" width="10.85546875" customWidth="1"/>
    <col min="14343" max="14343" width="11.42578125" customWidth="1"/>
    <col min="14344" max="14344" width="9" customWidth="1"/>
    <col min="14345" max="14345" width="8.5703125" customWidth="1"/>
    <col min="14346" max="14346" width="9.42578125" customWidth="1"/>
    <col min="14347" max="14347" width="11.42578125" customWidth="1"/>
    <col min="14348" max="14348" width="9.5703125" customWidth="1"/>
    <col min="14349" max="14349" width="12.5703125" customWidth="1"/>
    <col min="14350" max="14350" width="3.85546875" customWidth="1"/>
    <col min="14351" max="14352" width="11.42578125" customWidth="1"/>
    <col min="14353" max="14353" width="13.5703125" customWidth="1"/>
    <col min="14354" max="14354" width="15.140625" customWidth="1"/>
    <col min="14355" max="14355" width="11.42578125" customWidth="1"/>
    <col min="14356" max="14356" width="12.85546875" customWidth="1"/>
    <col min="14591" max="14591" width="11.42578125" customWidth="1"/>
    <col min="14592" max="14594" width="15.140625" customWidth="1"/>
    <col min="14595" max="14595" width="10" customWidth="1"/>
    <col min="14596" max="14596" width="11.42578125" customWidth="1"/>
    <col min="14597" max="14597" width="10.42578125" customWidth="1"/>
    <col min="14598" max="14598" width="10.85546875" customWidth="1"/>
    <col min="14599" max="14599" width="11.42578125" customWidth="1"/>
    <col min="14600" max="14600" width="9" customWidth="1"/>
    <col min="14601" max="14601" width="8.5703125" customWidth="1"/>
    <col min="14602" max="14602" width="9.42578125" customWidth="1"/>
    <col min="14603" max="14603" width="11.42578125" customWidth="1"/>
    <col min="14604" max="14604" width="9.5703125" customWidth="1"/>
    <col min="14605" max="14605" width="12.5703125" customWidth="1"/>
    <col min="14606" max="14606" width="3.85546875" customWidth="1"/>
    <col min="14607" max="14608" width="11.42578125" customWidth="1"/>
    <col min="14609" max="14609" width="13.5703125" customWidth="1"/>
    <col min="14610" max="14610" width="15.140625" customWidth="1"/>
    <col min="14611" max="14611" width="11.42578125" customWidth="1"/>
    <col min="14612" max="14612" width="12.85546875" customWidth="1"/>
    <col min="14847" max="14847" width="11.42578125" customWidth="1"/>
    <col min="14848" max="14850" width="15.140625" customWidth="1"/>
    <col min="14851" max="14851" width="10" customWidth="1"/>
    <col min="14852" max="14852" width="11.42578125" customWidth="1"/>
    <col min="14853" max="14853" width="10.42578125" customWidth="1"/>
    <col min="14854" max="14854" width="10.85546875" customWidth="1"/>
    <col min="14855" max="14855" width="11.42578125" customWidth="1"/>
    <col min="14856" max="14856" width="9" customWidth="1"/>
    <col min="14857" max="14857" width="8.5703125" customWidth="1"/>
    <col min="14858" max="14858" width="9.42578125" customWidth="1"/>
    <col min="14859" max="14859" width="11.42578125" customWidth="1"/>
    <col min="14860" max="14860" width="9.5703125" customWidth="1"/>
    <col min="14861" max="14861" width="12.5703125" customWidth="1"/>
    <col min="14862" max="14862" width="3.85546875" customWidth="1"/>
    <col min="14863" max="14864" width="11.42578125" customWidth="1"/>
    <col min="14865" max="14865" width="13.5703125" customWidth="1"/>
    <col min="14866" max="14866" width="15.140625" customWidth="1"/>
    <col min="14867" max="14867" width="11.42578125" customWidth="1"/>
    <col min="14868" max="14868" width="12.85546875" customWidth="1"/>
    <col min="15103" max="15103" width="11.42578125" customWidth="1"/>
    <col min="15104" max="15106" width="15.140625" customWidth="1"/>
    <col min="15107" max="15107" width="10" customWidth="1"/>
    <col min="15108" max="15108" width="11.42578125" customWidth="1"/>
    <col min="15109" max="15109" width="10.42578125" customWidth="1"/>
    <col min="15110" max="15110" width="10.85546875" customWidth="1"/>
    <col min="15111" max="15111" width="11.42578125" customWidth="1"/>
    <col min="15112" max="15112" width="9" customWidth="1"/>
    <col min="15113" max="15113" width="8.5703125" customWidth="1"/>
    <col min="15114" max="15114" width="9.42578125" customWidth="1"/>
    <col min="15115" max="15115" width="11.42578125" customWidth="1"/>
    <col min="15116" max="15116" width="9.5703125" customWidth="1"/>
    <col min="15117" max="15117" width="12.5703125" customWidth="1"/>
    <col min="15118" max="15118" width="3.85546875" customWidth="1"/>
    <col min="15119" max="15120" width="11.42578125" customWidth="1"/>
    <col min="15121" max="15121" width="13.5703125" customWidth="1"/>
    <col min="15122" max="15122" width="15.140625" customWidth="1"/>
    <col min="15123" max="15123" width="11.42578125" customWidth="1"/>
    <col min="15124" max="15124" width="12.85546875" customWidth="1"/>
    <col min="15359" max="15359" width="11.42578125" customWidth="1"/>
    <col min="15360" max="15362" width="15.140625" customWidth="1"/>
    <col min="15363" max="15363" width="10" customWidth="1"/>
    <col min="15364" max="15364" width="11.42578125" customWidth="1"/>
    <col min="15365" max="15365" width="10.42578125" customWidth="1"/>
    <col min="15366" max="15366" width="10.85546875" customWidth="1"/>
    <col min="15367" max="15367" width="11.42578125" customWidth="1"/>
    <col min="15368" max="15368" width="9" customWidth="1"/>
    <col min="15369" max="15369" width="8.5703125" customWidth="1"/>
    <col min="15370" max="15370" width="9.42578125" customWidth="1"/>
    <col min="15371" max="15371" width="11.42578125" customWidth="1"/>
    <col min="15372" max="15372" width="9.5703125" customWidth="1"/>
    <col min="15373" max="15373" width="12.5703125" customWidth="1"/>
    <col min="15374" max="15374" width="3.85546875" customWidth="1"/>
    <col min="15375" max="15376" width="11.42578125" customWidth="1"/>
    <col min="15377" max="15377" width="13.5703125" customWidth="1"/>
    <col min="15378" max="15378" width="15.140625" customWidth="1"/>
    <col min="15379" max="15379" width="11.42578125" customWidth="1"/>
    <col min="15380" max="15380" width="12.85546875" customWidth="1"/>
    <col min="15615" max="15615" width="11.42578125" customWidth="1"/>
    <col min="15616" max="15618" width="15.140625" customWidth="1"/>
    <col min="15619" max="15619" width="10" customWidth="1"/>
    <col min="15620" max="15620" width="11.42578125" customWidth="1"/>
    <col min="15621" max="15621" width="10.42578125" customWidth="1"/>
    <col min="15622" max="15622" width="10.85546875" customWidth="1"/>
    <col min="15623" max="15623" width="11.42578125" customWidth="1"/>
    <col min="15624" max="15624" width="9" customWidth="1"/>
    <col min="15625" max="15625" width="8.5703125" customWidth="1"/>
    <col min="15626" max="15626" width="9.42578125" customWidth="1"/>
    <col min="15627" max="15627" width="11.42578125" customWidth="1"/>
    <col min="15628" max="15628" width="9.5703125" customWidth="1"/>
    <col min="15629" max="15629" width="12.5703125" customWidth="1"/>
    <col min="15630" max="15630" width="3.85546875" customWidth="1"/>
    <col min="15631" max="15632" width="11.42578125" customWidth="1"/>
    <col min="15633" max="15633" width="13.5703125" customWidth="1"/>
    <col min="15634" max="15634" width="15.140625" customWidth="1"/>
    <col min="15635" max="15635" width="11.42578125" customWidth="1"/>
    <col min="15636" max="15636" width="12.85546875" customWidth="1"/>
    <col min="15871" max="15871" width="11.42578125" customWidth="1"/>
    <col min="15872" max="15874" width="15.140625" customWidth="1"/>
    <col min="15875" max="15875" width="10" customWidth="1"/>
    <col min="15876" max="15876" width="11.42578125" customWidth="1"/>
    <col min="15877" max="15877" width="10.42578125" customWidth="1"/>
    <col min="15878" max="15878" width="10.85546875" customWidth="1"/>
    <col min="15879" max="15879" width="11.42578125" customWidth="1"/>
    <col min="15880" max="15880" width="9" customWidth="1"/>
    <col min="15881" max="15881" width="8.5703125" customWidth="1"/>
    <col min="15882" max="15882" width="9.42578125" customWidth="1"/>
    <col min="15883" max="15883" width="11.42578125" customWidth="1"/>
    <col min="15884" max="15884" width="9.5703125" customWidth="1"/>
    <col min="15885" max="15885" width="12.5703125" customWidth="1"/>
    <col min="15886" max="15886" width="3.85546875" customWidth="1"/>
    <col min="15887" max="15888" width="11.42578125" customWidth="1"/>
    <col min="15889" max="15889" width="13.5703125" customWidth="1"/>
    <col min="15890" max="15890" width="15.140625" customWidth="1"/>
    <col min="15891" max="15891" width="11.42578125" customWidth="1"/>
    <col min="15892" max="15892" width="12.85546875" customWidth="1"/>
    <col min="16127" max="16127" width="11.42578125" customWidth="1"/>
    <col min="16128" max="16130" width="15.140625" customWidth="1"/>
    <col min="16131" max="16131" width="10" customWidth="1"/>
    <col min="16132" max="16132" width="11.42578125" customWidth="1"/>
    <col min="16133" max="16133" width="10.42578125" customWidth="1"/>
    <col min="16134" max="16134" width="10.85546875" customWidth="1"/>
    <col min="16135" max="16135" width="11.42578125" customWidth="1"/>
    <col min="16136" max="16136" width="9" customWidth="1"/>
    <col min="16137" max="16137" width="8.5703125" customWidth="1"/>
    <col min="16138" max="16138" width="9.42578125" customWidth="1"/>
    <col min="16139" max="16139" width="11.42578125" customWidth="1"/>
    <col min="16140" max="16140" width="9.5703125" customWidth="1"/>
    <col min="16141" max="16141" width="12.5703125" customWidth="1"/>
    <col min="16142" max="16142" width="3.85546875" customWidth="1"/>
    <col min="16143" max="16144" width="11.42578125" customWidth="1"/>
    <col min="16145" max="16145" width="13.5703125" customWidth="1"/>
    <col min="16146" max="16146" width="15.140625" customWidth="1"/>
    <col min="16147" max="16147" width="11.42578125" customWidth="1"/>
    <col min="16148" max="16148" width="12.85546875" customWidth="1"/>
  </cols>
  <sheetData>
    <row r="1" spans="1:40" ht="16.5" thickBot="1" x14ac:dyDescent="0.3">
      <c r="A1" s="613" t="s">
        <v>104</v>
      </c>
      <c r="B1" s="613"/>
      <c r="C1" s="613"/>
      <c r="D1" s="613"/>
      <c r="E1" s="613"/>
      <c r="F1" s="613"/>
      <c r="G1" s="613"/>
      <c r="H1" s="613"/>
      <c r="I1" s="613"/>
      <c r="J1" s="613"/>
      <c r="K1" s="613"/>
      <c r="L1" s="613"/>
      <c r="M1" s="613"/>
      <c r="N1" s="613"/>
      <c r="O1" s="613"/>
      <c r="P1" s="613"/>
      <c r="Q1" s="613"/>
      <c r="R1" s="613"/>
      <c r="S1" s="613"/>
      <c r="T1" s="613"/>
    </row>
    <row r="2" spans="1:40" ht="15" customHeight="1" x14ac:dyDescent="0.25">
      <c r="A2" s="94" t="s">
        <v>0</v>
      </c>
      <c r="B2" s="95">
        <f>+'Pronósticos 1P mensual x 2 años'!$C$3</f>
        <v>0</v>
      </c>
      <c r="C2" s="24"/>
      <c r="D2" s="297"/>
      <c r="E2" s="298"/>
      <c r="F2" s="299"/>
      <c r="L2" s="300"/>
      <c r="T2" s="297"/>
    </row>
    <row r="3" spans="1:40" ht="15" customHeight="1" x14ac:dyDescent="0.2">
      <c r="A3" s="91" t="s">
        <v>7</v>
      </c>
      <c r="B3" s="96">
        <f>+'Pronósticos 1P mensual x 2 años'!$C$4</f>
        <v>0</v>
      </c>
      <c r="C3" s="24"/>
      <c r="D3" s="297"/>
      <c r="E3" s="298"/>
      <c r="F3" s="297"/>
      <c r="J3" s="297"/>
      <c r="K3" s="297"/>
      <c r="L3" s="297"/>
    </row>
    <row r="4" spans="1:40" ht="15" customHeight="1" x14ac:dyDescent="0.2">
      <c r="A4" s="91" t="s">
        <v>8</v>
      </c>
      <c r="B4" s="96">
        <f>+'Pronósticos 1P mensual x 2 años'!$C$5</f>
        <v>0</v>
      </c>
      <c r="C4" s="24"/>
      <c r="D4" s="297"/>
      <c r="E4" s="298"/>
      <c r="F4" s="297"/>
      <c r="J4" s="297"/>
      <c r="K4" s="297"/>
      <c r="L4" s="297"/>
    </row>
    <row r="5" spans="1:40" ht="15" customHeight="1" thickBot="1" x14ac:dyDescent="0.3">
      <c r="A5" s="92" t="s">
        <v>103</v>
      </c>
      <c r="B5" s="97">
        <f>+'Pronósticos 1P mensual x 2 años'!$C$6</f>
        <v>46022</v>
      </c>
      <c r="C5" s="24"/>
      <c r="D5" s="297"/>
      <c r="E5" s="298"/>
      <c r="F5" s="297"/>
      <c r="J5" s="297"/>
      <c r="K5" s="297"/>
      <c r="L5" s="297"/>
    </row>
    <row r="6" spans="1:40" ht="18" x14ac:dyDescent="0.25">
      <c r="A6" s="614" t="s">
        <v>42</v>
      </c>
      <c r="B6" s="614"/>
      <c r="C6" s="614"/>
      <c r="D6" s="614"/>
      <c r="E6" s="614"/>
      <c r="F6" s="614"/>
      <c r="G6" s="614"/>
      <c r="H6" s="614"/>
      <c r="I6" s="614"/>
      <c r="J6" s="614"/>
      <c r="K6" s="614"/>
      <c r="L6" s="614"/>
      <c r="M6" s="614"/>
      <c r="N6" s="614"/>
      <c r="O6" s="614"/>
      <c r="P6" s="614"/>
      <c r="Q6" s="614"/>
      <c r="R6" s="614"/>
      <c r="S6" s="614"/>
      <c r="T6" s="614"/>
      <c r="U6" s="614"/>
    </row>
    <row r="7" spans="1:40" ht="8.25" customHeight="1" thickBot="1" x14ac:dyDescent="0.25">
      <c r="A7" s="301"/>
      <c r="B7" s="302"/>
      <c r="C7" s="301"/>
      <c r="D7" s="301"/>
      <c r="E7" s="301"/>
      <c r="F7" s="301"/>
      <c r="G7" s="301"/>
      <c r="H7" s="301"/>
      <c r="I7" s="301"/>
      <c r="J7" s="301"/>
      <c r="K7" s="301"/>
      <c r="L7" s="301"/>
      <c r="N7" s="301"/>
      <c r="O7" s="301"/>
      <c r="P7" s="301"/>
      <c r="Q7" s="302"/>
      <c r="R7" s="302"/>
      <c r="S7" s="302"/>
      <c r="T7" s="302"/>
    </row>
    <row r="8" spans="1:40" s="294" customFormat="1" ht="62.25" customHeight="1" thickBot="1" x14ac:dyDescent="0.25">
      <c r="C8" s="339" t="s">
        <v>11</v>
      </c>
      <c r="D8" s="373" t="s">
        <v>12</v>
      </c>
      <c r="E8" s="373" t="s">
        <v>13</v>
      </c>
      <c r="F8" s="373" t="s">
        <v>14</v>
      </c>
      <c r="G8" s="373" t="s">
        <v>15</v>
      </c>
      <c r="H8" s="373" t="s">
        <v>16</v>
      </c>
      <c r="I8" s="373" t="s">
        <v>17</v>
      </c>
      <c r="J8" s="373" t="s">
        <v>18</v>
      </c>
      <c r="K8" s="373" t="s">
        <v>19</v>
      </c>
      <c r="L8" s="373" t="s">
        <v>20</v>
      </c>
      <c r="M8" s="373" t="s">
        <v>21</v>
      </c>
      <c r="N8" s="374" t="s">
        <v>22</v>
      </c>
      <c r="O8" s="294" t="s">
        <v>9</v>
      </c>
      <c r="P8" s="294" t="s">
        <v>9</v>
      </c>
      <c r="Q8" s="351" t="s">
        <v>23</v>
      </c>
      <c r="R8" s="349" t="s">
        <v>164</v>
      </c>
      <c r="S8" s="349" t="s">
        <v>234</v>
      </c>
      <c r="T8" s="349" t="s">
        <v>183</v>
      </c>
      <c r="U8" s="350" t="s">
        <v>182</v>
      </c>
    </row>
    <row r="9" spans="1:40" ht="39.950000000000003" customHeight="1" thickBot="1" x14ac:dyDescent="0.25">
      <c r="A9" s="340" t="s">
        <v>8</v>
      </c>
      <c r="B9" s="342"/>
      <c r="C9" s="342"/>
      <c r="D9" s="342"/>
      <c r="E9" s="342"/>
      <c r="F9" s="342"/>
      <c r="G9" s="342"/>
      <c r="H9" s="342"/>
      <c r="I9" s="342"/>
      <c r="J9" s="342"/>
      <c r="K9" s="342"/>
      <c r="L9" s="342"/>
      <c r="M9" s="342"/>
      <c r="N9" s="341"/>
      <c r="O9" s="273"/>
      <c r="Q9" s="672">
        <f>IF(AND(' Resumen IRR'!C53&gt;0, SUM(Q12:Q40)&lt;=0), "Por reporte de reservas y/o RC, deben reportar el Original (mayor a 0)", SUM(Q12:Q40))</f>
        <v>0</v>
      </c>
      <c r="R9" s="673" t="str">
        <f>IFERROR(T9/Q9,"")</f>
        <v/>
      </c>
      <c r="S9" s="674"/>
      <c r="T9" s="675"/>
      <c r="U9" s="676" t="str">
        <f>IFERROR(S9/Q9,"")</f>
        <v/>
      </c>
    </row>
    <row r="10" spans="1:40" ht="13.5" thickBot="1" x14ac:dyDescent="0.25">
      <c r="A10" s="611" t="s">
        <v>250</v>
      </c>
      <c r="B10" s="611"/>
      <c r="R10" s="296" t="str">
        <f t="shared" ref="R10:R11" si="0">IFERROR(T10/Q10,"")</f>
        <v/>
      </c>
      <c r="U10" t="str">
        <f t="shared" ref="U10:U11" si="1">IFERROR(S10/Q10,"")</f>
        <v/>
      </c>
    </row>
    <row r="11" spans="1:40" ht="26.25" thickBot="1" x14ac:dyDescent="0.25">
      <c r="A11" s="378" t="s">
        <v>295</v>
      </c>
      <c r="B11" s="379" t="s">
        <v>249</v>
      </c>
      <c r="R11" s="296" t="str">
        <f t="shared" si="0"/>
        <v/>
      </c>
      <c r="U11" t="str">
        <f t="shared" si="1"/>
        <v/>
      </c>
    </row>
    <row r="12" spans="1:40" x14ac:dyDescent="0.2">
      <c r="A12" s="352"/>
      <c r="B12" s="353"/>
      <c r="C12" s="353"/>
      <c r="D12" s="353"/>
      <c r="E12" s="353"/>
      <c r="F12" s="353"/>
      <c r="G12" s="353"/>
      <c r="H12" s="353"/>
      <c r="I12" s="353"/>
      <c r="J12" s="353"/>
      <c r="K12" s="353"/>
      <c r="L12" s="353"/>
      <c r="M12" s="353"/>
      <c r="N12" s="354"/>
      <c r="Q12" s="352"/>
      <c r="R12" s="362" t="str">
        <f>IFERROR(T12/Q12,"")</f>
        <v/>
      </c>
      <c r="S12" s="353"/>
      <c r="T12" s="353"/>
      <c r="U12" s="363" t="str">
        <f>IFERROR(S12/Q12,"")</f>
        <v/>
      </c>
    </row>
    <row r="13" spans="1:40" x14ac:dyDescent="0.2">
      <c r="A13" s="355"/>
      <c r="B13" s="343"/>
      <c r="C13" s="343"/>
      <c r="D13" s="343"/>
      <c r="E13" s="343"/>
      <c r="F13" s="343"/>
      <c r="G13" s="345"/>
      <c r="H13" s="345"/>
      <c r="I13" s="343"/>
      <c r="J13" s="343"/>
      <c r="K13" s="343"/>
      <c r="L13" s="343"/>
      <c r="M13" s="343"/>
      <c r="N13" s="356"/>
      <c r="Q13" s="357"/>
      <c r="R13" s="346" t="str">
        <f t="shared" ref="R13:R40" si="2">IFERROR(T13/Q13,"")</f>
        <v/>
      </c>
      <c r="S13" s="343"/>
      <c r="T13" s="343"/>
      <c r="U13" s="364" t="str">
        <f t="shared" ref="U13:U40" si="3">IFERROR(S13/Q13,"")</f>
        <v/>
      </c>
    </row>
    <row r="14" spans="1:40" x14ac:dyDescent="0.2">
      <c r="A14" s="357"/>
      <c r="B14" s="343"/>
      <c r="C14" s="343"/>
      <c r="D14" s="343"/>
      <c r="E14" s="343"/>
      <c r="F14" s="343"/>
      <c r="G14" s="343"/>
      <c r="H14" s="343"/>
      <c r="I14" s="343"/>
      <c r="J14" s="343"/>
      <c r="K14" s="343"/>
      <c r="L14" s="343"/>
      <c r="M14" s="343"/>
      <c r="N14" s="356"/>
      <c r="Q14" s="357"/>
      <c r="R14" s="346" t="str">
        <f t="shared" si="2"/>
        <v/>
      </c>
      <c r="S14" s="343"/>
      <c r="T14" s="343"/>
      <c r="U14" s="364" t="str">
        <f t="shared" si="3"/>
        <v/>
      </c>
      <c r="AI14" s="224" t="s">
        <v>219</v>
      </c>
      <c r="AJ14" s="224"/>
      <c r="AK14" s="224"/>
      <c r="AL14" s="224"/>
      <c r="AM14" s="224"/>
      <c r="AN14" s="224"/>
    </row>
    <row r="15" spans="1:40" x14ac:dyDescent="0.2">
      <c r="A15" s="355"/>
      <c r="B15" s="343"/>
      <c r="C15" s="343"/>
      <c r="D15" s="343"/>
      <c r="E15" s="343"/>
      <c r="F15" s="343"/>
      <c r="G15" s="345"/>
      <c r="H15" s="345"/>
      <c r="I15" s="343"/>
      <c r="J15" s="343"/>
      <c r="K15" s="343"/>
      <c r="L15" s="343"/>
      <c r="M15" s="343"/>
      <c r="N15" s="356"/>
      <c r="Q15" s="357"/>
      <c r="R15" s="346" t="str">
        <f t="shared" si="2"/>
        <v/>
      </c>
      <c r="S15" s="343"/>
      <c r="T15" s="343"/>
      <c r="U15" s="364" t="str">
        <f t="shared" si="3"/>
        <v/>
      </c>
      <c r="AI15" s="224" t="s">
        <v>221</v>
      </c>
      <c r="AJ15" s="224"/>
      <c r="AK15" s="224"/>
      <c r="AL15" s="224"/>
      <c r="AM15" s="224"/>
      <c r="AN15" s="224"/>
    </row>
    <row r="16" spans="1:40" x14ac:dyDescent="0.2">
      <c r="A16" s="357"/>
      <c r="B16" s="343"/>
      <c r="C16" s="343"/>
      <c r="D16" s="343"/>
      <c r="E16" s="343"/>
      <c r="F16" s="343"/>
      <c r="G16" s="343"/>
      <c r="H16" s="343"/>
      <c r="I16" s="343"/>
      <c r="J16" s="343"/>
      <c r="K16" s="343"/>
      <c r="L16" s="343"/>
      <c r="M16" s="343"/>
      <c r="N16" s="356"/>
      <c r="Q16" s="357"/>
      <c r="R16" s="346" t="str">
        <f t="shared" si="2"/>
        <v/>
      </c>
      <c r="S16" s="343"/>
      <c r="T16" s="343"/>
      <c r="U16" s="364" t="str">
        <f t="shared" si="3"/>
        <v/>
      </c>
      <c r="AI16" s="224" t="s">
        <v>220</v>
      </c>
      <c r="AJ16" s="224"/>
      <c r="AK16" s="224"/>
      <c r="AL16" s="224"/>
      <c r="AM16" s="224"/>
      <c r="AN16" s="224"/>
    </row>
    <row r="17" spans="1:40" x14ac:dyDescent="0.2">
      <c r="A17" s="355"/>
      <c r="B17" s="343"/>
      <c r="C17" s="343"/>
      <c r="D17" s="343"/>
      <c r="E17" s="343"/>
      <c r="F17" s="343"/>
      <c r="G17" s="345"/>
      <c r="H17" s="345"/>
      <c r="I17" s="343"/>
      <c r="J17" s="343"/>
      <c r="K17" s="343"/>
      <c r="L17" s="343"/>
      <c r="M17" s="343"/>
      <c r="N17" s="356"/>
      <c r="Q17" s="357"/>
      <c r="R17" s="346" t="str">
        <f t="shared" si="2"/>
        <v/>
      </c>
      <c r="S17" s="343"/>
      <c r="T17" s="343"/>
      <c r="U17" s="364" t="str">
        <f t="shared" si="3"/>
        <v/>
      </c>
      <c r="AI17" s="224" t="s">
        <v>222</v>
      </c>
      <c r="AJ17" s="224"/>
      <c r="AK17" s="224"/>
      <c r="AL17" s="224"/>
      <c r="AM17" s="224"/>
      <c r="AN17" s="224"/>
    </row>
    <row r="18" spans="1:40" x14ac:dyDescent="0.2">
      <c r="A18" s="357"/>
      <c r="B18" s="343"/>
      <c r="C18" s="343"/>
      <c r="D18" s="343"/>
      <c r="E18" s="343"/>
      <c r="F18" s="343"/>
      <c r="G18" s="343"/>
      <c r="H18" s="343"/>
      <c r="I18" s="343"/>
      <c r="J18" s="343"/>
      <c r="K18" s="343"/>
      <c r="L18" s="343"/>
      <c r="M18" s="343"/>
      <c r="N18" s="356"/>
      <c r="Q18" s="357"/>
      <c r="R18" s="346" t="str">
        <f t="shared" si="2"/>
        <v/>
      </c>
      <c r="S18" s="343"/>
      <c r="T18" s="343"/>
      <c r="U18" s="364" t="str">
        <f t="shared" si="3"/>
        <v/>
      </c>
      <c r="AI18" s="224" t="s">
        <v>223</v>
      </c>
      <c r="AJ18" s="224"/>
      <c r="AK18" s="224"/>
      <c r="AL18" s="224"/>
      <c r="AM18" s="224"/>
      <c r="AN18" s="224"/>
    </row>
    <row r="19" spans="1:40" x14ac:dyDescent="0.2">
      <c r="A19" s="355"/>
      <c r="B19" s="343"/>
      <c r="C19" s="343"/>
      <c r="D19" s="343"/>
      <c r="E19" s="343"/>
      <c r="F19" s="343"/>
      <c r="G19" s="345"/>
      <c r="H19" s="345"/>
      <c r="I19" s="343"/>
      <c r="J19" s="343"/>
      <c r="K19" s="343"/>
      <c r="L19" s="343"/>
      <c r="M19" s="343"/>
      <c r="N19" s="356"/>
      <c r="Q19" s="357"/>
      <c r="R19" s="346" t="str">
        <f t="shared" si="2"/>
        <v/>
      </c>
      <c r="S19" s="343"/>
      <c r="T19" s="343"/>
      <c r="U19" s="364" t="str">
        <f t="shared" si="3"/>
        <v/>
      </c>
      <c r="AI19" s="224" t="s">
        <v>224</v>
      </c>
      <c r="AJ19" s="224"/>
      <c r="AK19" s="224"/>
      <c r="AL19" s="224"/>
      <c r="AM19" s="224"/>
      <c r="AN19" s="224"/>
    </row>
    <row r="20" spans="1:40" x14ac:dyDescent="0.2">
      <c r="A20" s="357"/>
      <c r="B20" s="343"/>
      <c r="C20" s="343"/>
      <c r="D20" s="343"/>
      <c r="E20" s="343"/>
      <c r="F20" s="343"/>
      <c r="G20" s="343"/>
      <c r="H20" s="343"/>
      <c r="I20" s="343"/>
      <c r="J20" s="343"/>
      <c r="K20" s="343"/>
      <c r="L20" s="343"/>
      <c r="M20" s="343"/>
      <c r="N20" s="356"/>
      <c r="Q20" s="357"/>
      <c r="R20" s="346" t="str">
        <f t="shared" si="2"/>
        <v/>
      </c>
      <c r="S20" s="343"/>
      <c r="T20" s="343"/>
      <c r="U20" s="364" t="str">
        <f t="shared" si="3"/>
        <v/>
      </c>
      <c r="AI20" s="224" t="s">
        <v>225</v>
      </c>
      <c r="AJ20" s="224"/>
      <c r="AK20" s="224"/>
      <c r="AL20" s="224"/>
      <c r="AM20" s="224"/>
      <c r="AN20" s="224"/>
    </row>
    <row r="21" spans="1:40" x14ac:dyDescent="0.2">
      <c r="A21" s="355"/>
      <c r="B21" s="343"/>
      <c r="C21" s="343"/>
      <c r="D21" s="343"/>
      <c r="E21" s="343"/>
      <c r="F21" s="343"/>
      <c r="G21" s="345"/>
      <c r="H21" s="345"/>
      <c r="I21" s="343"/>
      <c r="J21" s="343"/>
      <c r="K21" s="343"/>
      <c r="L21" s="343"/>
      <c r="M21" s="343"/>
      <c r="N21" s="356"/>
      <c r="Q21" s="357"/>
      <c r="R21" s="346" t="str">
        <f t="shared" si="2"/>
        <v/>
      </c>
      <c r="S21" s="343"/>
      <c r="T21" s="343"/>
      <c r="U21" s="364" t="str">
        <f t="shared" si="3"/>
        <v/>
      </c>
      <c r="AI21" s="224" t="s">
        <v>226</v>
      </c>
      <c r="AJ21" s="224"/>
      <c r="AK21" s="224"/>
      <c r="AL21" s="224"/>
      <c r="AM21" s="224"/>
      <c r="AN21" s="224"/>
    </row>
    <row r="22" spans="1:40" x14ac:dyDescent="0.2">
      <c r="A22" s="357"/>
      <c r="B22" s="343"/>
      <c r="C22" s="343"/>
      <c r="D22" s="343"/>
      <c r="E22" s="343"/>
      <c r="F22" s="343"/>
      <c r="G22" s="343"/>
      <c r="H22" s="343"/>
      <c r="I22" s="343"/>
      <c r="J22" s="343"/>
      <c r="K22" s="343"/>
      <c r="L22" s="343"/>
      <c r="M22" s="343"/>
      <c r="N22" s="356"/>
      <c r="Q22" s="357"/>
      <c r="R22" s="346" t="str">
        <f t="shared" si="2"/>
        <v/>
      </c>
      <c r="S22" s="343"/>
      <c r="T22" s="343"/>
      <c r="U22" s="364" t="str">
        <f t="shared" si="3"/>
        <v/>
      </c>
      <c r="AI22" s="224" t="s">
        <v>227</v>
      </c>
      <c r="AJ22" s="224"/>
      <c r="AK22" s="224"/>
      <c r="AL22" s="224"/>
      <c r="AM22" s="224"/>
      <c r="AN22" s="224"/>
    </row>
    <row r="23" spans="1:40" x14ac:dyDescent="0.2">
      <c r="A23" s="355"/>
      <c r="B23" s="343"/>
      <c r="C23" s="343"/>
      <c r="D23" s="343"/>
      <c r="E23" s="343"/>
      <c r="F23" s="343"/>
      <c r="G23" s="345"/>
      <c r="H23" s="345"/>
      <c r="I23" s="343"/>
      <c r="J23" s="343"/>
      <c r="K23" s="343"/>
      <c r="L23" s="343"/>
      <c r="M23" s="343"/>
      <c r="N23" s="356"/>
      <c r="Q23" s="357"/>
      <c r="R23" s="346" t="str">
        <f t="shared" si="2"/>
        <v/>
      </c>
      <c r="S23" s="343"/>
      <c r="T23" s="343"/>
      <c r="U23" s="364" t="str">
        <f t="shared" si="3"/>
        <v/>
      </c>
      <c r="AI23" s="224"/>
      <c r="AJ23" s="224"/>
      <c r="AK23" s="224"/>
      <c r="AL23" s="224"/>
      <c r="AM23" s="224"/>
      <c r="AN23" s="224"/>
    </row>
    <row r="24" spans="1:40" x14ac:dyDescent="0.2">
      <c r="A24" s="357"/>
      <c r="B24" s="343"/>
      <c r="C24" s="343"/>
      <c r="D24" s="343"/>
      <c r="E24" s="343"/>
      <c r="F24" s="343"/>
      <c r="G24" s="343"/>
      <c r="H24" s="343"/>
      <c r="I24" s="343"/>
      <c r="J24" s="343"/>
      <c r="K24" s="343"/>
      <c r="L24" s="343"/>
      <c r="M24" s="343"/>
      <c r="N24" s="356"/>
      <c r="Q24" s="357"/>
      <c r="R24" s="346" t="str">
        <f t="shared" si="2"/>
        <v/>
      </c>
      <c r="S24" s="343"/>
      <c r="T24" s="343"/>
      <c r="U24" s="364" t="str">
        <f t="shared" si="3"/>
        <v/>
      </c>
      <c r="AI24" s="224"/>
      <c r="AJ24" s="224"/>
      <c r="AK24" s="224"/>
      <c r="AL24" s="224"/>
      <c r="AM24" s="224"/>
      <c r="AN24" s="224"/>
    </row>
    <row r="25" spans="1:40" x14ac:dyDescent="0.2">
      <c r="A25" s="355"/>
      <c r="B25" s="343"/>
      <c r="C25" s="343"/>
      <c r="D25" s="343"/>
      <c r="E25" s="343"/>
      <c r="F25" s="343"/>
      <c r="G25" s="345"/>
      <c r="H25" s="345"/>
      <c r="I25" s="343"/>
      <c r="J25" s="343"/>
      <c r="K25" s="343"/>
      <c r="L25" s="343"/>
      <c r="M25" s="343"/>
      <c r="N25" s="356"/>
      <c r="Q25" s="357"/>
      <c r="R25" s="346" t="str">
        <f t="shared" si="2"/>
        <v/>
      </c>
      <c r="S25" s="343"/>
      <c r="T25" s="343"/>
      <c r="U25" s="364" t="str">
        <f t="shared" si="3"/>
        <v/>
      </c>
    </row>
    <row r="26" spans="1:40" x14ac:dyDescent="0.2">
      <c r="A26" s="357"/>
      <c r="B26" s="343"/>
      <c r="C26" s="343"/>
      <c r="D26" s="343"/>
      <c r="E26" s="343"/>
      <c r="F26" s="343"/>
      <c r="G26" s="343"/>
      <c r="H26" s="343"/>
      <c r="I26" s="343"/>
      <c r="J26" s="343"/>
      <c r="K26" s="343"/>
      <c r="L26" s="343"/>
      <c r="M26" s="343"/>
      <c r="N26" s="356"/>
      <c r="Q26" s="357"/>
      <c r="R26" s="346" t="str">
        <f t="shared" si="2"/>
        <v/>
      </c>
      <c r="S26" s="343"/>
      <c r="T26" s="343"/>
      <c r="U26" s="364" t="str">
        <f t="shared" si="3"/>
        <v/>
      </c>
    </row>
    <row r="27" spans="1:40" x14ac:dyDescent="0.2">
      <c r="A27" s="355"/>
      <c r="B27" s="343"/>
      <c r="C27" s="343"/>
      <c r="D27" s="343"/>
      <c r="E27" s="343"/>
      <c r="F27" s="343"/>
      <c r="G27" s="345"/>
      <c r="H27" s="345"/>
      <c r="I27" s="343"/>
      <c r="J27" s="343"/>
      <c r="K27" s="343"/>
      <c r="L27" s="343"/>
      <c r="M27" s="343"/>
      <c r="N27" s="356"/>
      <c r="Q27" s="357"/>
      <c r="R27" s="346" t="str">
        <f t="shared" si="2"/>
        <v/>
      </c>
      <c r="S27" s="343"/>
      <c r="T27" s="343"/>
      <c r="U27" s="364" t="str">
        <f t="shared" si="3"/>
        <v/>
      </c>
    </row>
    <row r="28" spans="1:40" x14ac:dyDescent="0.2">
      <c r="A28" s="357"/>
      <c r="B28" s="343"/>
      <c r="C28" s="343"/>
      <c r="D28" s="343"/>
      <c r="E28" s="343"/>
      <c r="F28" s="343"/>
      <c r="G28" s="343"/>
      <c r="H28" s="343"/>
      <c r="I28" s="343"/>
      <c r="J28" s="343"/>
      <c r="K28" s="343"/>
      <c r="L28" s="343"/>
      <c r="M28" s="343"/>
      <c r="N28" s="356"/>
      <c r="Q28" s="357"/>
      <c r="R28" s="346" t="str">
        <f t="shared" si="2"/>
        <v/>
      </c>
      <c r="S28" s="343"/>
      <c r="T28" s="343"/>
      <c r="U28" s="364" t="str">
        <f t="shared" si="3"/>
        <v/>
      </c>
    </row>
    <row r="29" spans="1:40" x14ac:dyDescent="0.2">
      <c r="A29" s="355"/>
      <c r="B29" s="343"/>
      <c r="C29" s="343"/>
      <c r="D29" s="343"/>
      <c r="E29" s="343"/>
      <c r="F29" s="343"/>
      <c r="G29" s="345"/>
      <c r="H29" s="345"/>
      <c r="I29" s="343"/>
      <c r="J29" s="343"/>
      <c r="K29" s="343"/>
      <c r="L29" s="343"/>
      <c r="M29" s="343"/>
      <c r="N29" s="356"/>
      <c r="Q29" s="357"/>
      <c r="R29" s="346" t="str">
        <f t="shared" si="2"/>
        <v/>
      </c>
      <c r="S29" s="343"/>
      <c r="T29" s="343"/>
      <c r="U29" s="364" t="str">
        <f t="shared" si="3"/>
        <v/>
      </c>
    </row>
    <row r="30" spans="1:40" x14ac:dyDescent="0.2">
      <c r="A30" s="357"/>
      <c r="B30" s="343"/>
      <c r="C30" s="343"/>
      <c r="D30" s="343"/>
      <c r="E30" s="343"/>
      <c r="F30" s="343"/>
      <c r="G30" s="343"/>
      <c r="H30" s="343"/>
      <c r="I30" s="343"/>
      <c r="J30" s="343"/>
      <c r="K30" s="343"/>
      <c r="L30" s="343"/>
      <c r="M30" s="343"/>
      <c r="N30" s="356"/>
      <c r="Q30" s="357"/>
      <c r="R30" s="346" t="str">
        <f t="shared" si="2"/>
        <v/>
      </c>
      <c r="S30" s="343"/>
      <c r="T30" s="343"/>
      <c r="U30" s="364" t="str">
        <f t="shared" si="3"/>
        <v/>
      </c>
    </row>
    <row r="31" spans="1:40" x14ac:dyDescent="0.2">
      <c r="A31" s="355"/>
      <c r="B31" s="343"/>
      <c r="C31" s="343"/>
      <c r="D31" s="343"/>
      <c r="E31" s="343"/>
      <c r="F31" s="343"/>
      <c r="G31" s="345"/>
      <c r="H31" s="345"/>
      <c r="I31" s="343"/>
      <c r="J31" s="343"/>
      <c r="K31" s="343"/>
      <c r="L31" s="343"/>
      <c r="M31" s="343"/>
      <c r="N31" s="356"/>
      <c r="Q31" s="357"/>
      <c r="R31" s="346" t="str">
        <f t="shared" si="2"/>
        <v/>
      </c>
      <c r="S31" s="343"/>
      <c r="T31" s="343"/>
      <c r="U31" s="364" t="str">
        <f t="shared" si="3"/>
        <v/>
      </c>
    </row>
    <row r="32" spans="1:40" x14ac:dyDescent="0.2">
      <c r="A32" s="355"/>
      <c r="B32" s="343"/>
      <c r="C32" s="343"/>
      <c r="D32" s="343"/>
      <c r="E32" s="343"/>
      <c r="F32" s="343"/>
      <c r="G32" s="345"/>
      <c r="H32" s="345"/>
      <c r="I32" s="343"/>
      <c r="J32" s="343"/>
      <c r="K32" s="343"/>
      <c r="L32" s="343"/>
      <c r="M32" s="343"/>
      <c r="N32" s="356"/>
      <c r="Q32" s="357"/>
      <c r="R32" s="346" t="str">
        <f t="shared" si="2"/>
        <v/>
      </c>
      <c r="S32" s="343"/>
      <c r="T32" s="343"/>
      <c r="U32" s="364" t="str">
        <f t="shared" si="3"/>
        <v/>
      </c>
    </row>
    <row r="33" spans="1:21" x14ac:dyDescent="0.2">
      <c r="A33" s="355"/>
      <c r="B33" s="343"/>
      <c r="C33" s="343"/>
      <c r="D33" s="343"/>
      <c r="E33" s="343"/>
      <c r="F33" s="343"/>
      <c r="G33" s="345"/>
      <c r="H33" s="345"/>
      <c r="I33" s="343"/>
      <c r="J33" s="343"/>
      <c r="K33" s="343"/>
      <c r="L33" s="343"/>
      <c r="M33" s="343"/>
      <c r="N33" s="356"/>
      <c r="Q33" s="357"/>
      <c r="R33" s="346" t="str">
        <f t="shared" si="2"/>
        <v/>
      </c>
      <c r="S33" s="343"/>
      <c r="T33" s="343"/>
      <c r="U33" s="364" t="str">
        <f t="shared" si="3"/>
        <v/>
      </c>
    </row>
    <row r="34" spans="1:21" x14ac:dyDescent="0.2">
      <c r="A34" s="355"/>
      <c r="B34" s="343"/>
      <c r="C34" s="343"/>
      <c r="D34" s="343"/>
      <c r="E34" s="343"/>
      <c r="F34" s="343"/>
      <c r="G34" s="345"/>
      <c r="H34" s="345"/>
      <c r="I34" s="343"/>
      <c r="J34" s="343"/>
      <c r="K34" s="343"/>
      <c r="L34" s="343"/>
      <c r="M34" s="343"/>
      <c r="N34" s="356"/>
      <c r="Q34" s="357"/>
      <c r="R34" s="346" t="str">
        <f t="shared" si="2"/>
        <v/>
      </c>
      <c r="S34" s="343"/>
      <c r="T34" s="343"/>
      <c r="U34" s="364" t="str">
        <f t="shared" si="3"/>
        <v/>
      </c>
    </row>
    <row r="35" spans="1:21" x14ac:dyDescent="0.2">
      <c r="A35" s="355"/>
      <c r="B35" s="343"/>
      <c r="C35" s="343"/>
      <c r="D35" s="343"/>
      <c r="E35" s="343"/>
      <c r="F35" s="343"/>
      <c r="G35" s="345"/>
      <c r="H35" s="345"/>
      <c r="I35" s="343"/>
      <c r="J35" s="343"/>
      <c r="K35" s="343"/>
      <c r="L35" s="343"/>
      <c r="M35" s="343"/>
      <c r="N35" s="356"/>
      <c r="Q35" s="357"/>
      <c r="R35" s="346" t="str">
        <f t="shared" si="2"/>
        <v/>
      </c>
      <c r="S35" s="343"/>
      <c r="T35" s="343"/>
      <c r="U35" s="364" t="str">
        <f t="shared" si="3"/>
        <v/>
      </c>
    </row>
    <row r="36" spans="1:21" x14ac:dyDescent="0.2">
      <c r="A36" s="355"/>
      <c r="B36" s="343"/>
      <c r="C36" s="343"/>
      <c r="D36" s="343"/>
      <c r="E36" s="343"/>
      <c r="F36" s="343"/>
      <c r="G36" s="345"/>
      <c r="H36" s="345"/>
      <c r="I36" s="343"/>
      <c r="J36" s="343"/>
      <c r="K36" s="343"/>
      <c r="L36" s="343"/>
      <c r="M36" s="343"/>
      <c r="N36" s="356"/>
      <c r="Q36" s="357"/>
      <c r="R36" s="346" t="str">
        <f t="shared" si="2"/>
        <v/>
      </c>
      <c r="S36" s="343"/>
      <c r="T36" s="343"/>
      <c r="U36" s="364" t="str">
        <f t="shared" si="3"/>
        <v/>
      </c>
    </row>
    <row r="37" spans="1:21" x14ac:dyDescent="0.2">
      <c r="A37" s="355"/>
      <c r="B37" s="343"/>
      <c r="C37" s="343"/>
      <c r="D37" s="343"/>
      <c r="E37" s="343"/>
      <c r="F37" s="343"/>
      <c r="G37" s="345"/>
      <c r="H37" s="345"/>
      <c r="I37" s="343"/>
      <c r="J37" s="343"/>
      <c r="K37" s="343"/>
      <c r="L37" s="343"/>
      <c r="M37" s="343"/>
      <c r="N37" s="356"/>
      <c r="Q37" s="357"/>
      <c r="R37" s="346" t="str">
        <f t="shared" si="2"/>
        <v/>
      </c>
      <c r="S37" s="343"/>
      <c r="T37" s="343"/>
      <c r="U37" s="364" t="str">
        <f t="shared" si="3"/>
        <v/>
      </c>
    </row>
    <row r="38" spans="1:21" x14ac:dyDescent="0.2">
      <c r="A38" s="355"/>
      <c r="B38" s="343"/>
      <c r="C38" s="343"/>
      <c r="D38" s="343"/>
      <c r="E38" s="343"/>
      <c r="F38" s="343"/>
      <c r="G38" s="345"/>
      <c r="H38" s="345"/>
      <c r="I38" s="343"/>
      <c r="J38" s="343"/>
      <c r="K38" s="343"/>
      <c r="L38" s="343"/>
      <c r="M38" s="343"/>
      <c r="N38" s="356"/>
      <c r="Q38" s="357"/>
      <c r="R38" s="346" t="str">
        <f t="shared" si="2"/>
        <v/>
      </c>
      <c r="S38" s="343"/>
      <c r="T38" s="343"/>
      <c r="U38" s="364" t="str">
        <f t="shared" si="3"/>
        <v/>
      </c>
    </row>
    <row r="39" spans="1:21" x14ac:dyDescent="0.2">
      <c r="A39" s="355"/>
      <c r="B39" s="343"/>
      <c r="C39" s="343"/>
      <c r="D39" s="343"/>
      <c r="E39" s="343"/>
      <c r="F39" s="343"/>
      <c r="G39" s="345"/>
      <c r="H39" s="345"/>
      <c r="I39" s="343"/>
      <c r="J39" s="343"/>
      <c r="K39" s="343"/>
      <c r="L39" s="343"/>
      <c r="M39" s="343"/>
      <c r="N39" s="356"/>
      <c r="Q39" s="357"/>
      <c r="R39" s="346" t="str">
        <f t="shared" si="2"/>
        <v/>
      </c>
      <c r="S39" s="343"/>
      <c r="T39" s="343"/>
      <c r="U39" s="364" t="str">
        <f t="shared" si="3"/>
        <v/>
      </c>
    </row>
    <row r="40" spans="1:21" ht="13.5" thickBot="1" x14ac:dyDescent="0.25">
      <c r="A40" s="358"/>
      <c r="B40" s="359"/>
      <c r="C40" s="360"/>
      <c r="D40" s="360"/>
      <c r="E40" s="360"/>
      <c r="F40" s="360"/>
      <c r="G40" s="360"/>
      <c r="H40" s="360"/>
      <c r="I40" s="359"/>
      <c r="J40" s="359"/>
      <c r="K40" s="359"/>
      <c r="L40" s="359"/>
      <c r="M40" s="359"/>
      <c r="N40" s="361"/>
      <c r="Q40" s="365"/>
      <c r="R40" s="366" t="str">
        <f t="shared" si="2"/>
        <v/>
      </c>
      <c r="S40" s="359"/>
      <c r="T40" s="359"/>
      <c r="U40" s="367" t="str">
        <f t="shared" si="3"/>
        <v/>
      </c>
    </row>
    <row r="41" spans="1:21" ht="18" x14ac:dyDescent="0.25">
      <c r="A41" s="612"/>
      <c r="B41" s="612"/>
      <c r="C41" s="612"/>
      <c r="D41" s="612"/>
      <c r="E41" s="612"/>
      <c r="F41" s="612"/>
      <c r="G41" s="612"/>
      <c r="H41" s="612"/>
      <c r="I41" s="612"/>
      <c r="J41" s="612"/>
      <c r="K41" s="612"/>
      <c r="L41" s="612"/>
      <c r="M41" s="612"/>
      <c r="N41" s="612"/>
      <c r="O41" s="612"/>
      <c r="P41" s="612"/>
      <c r="Q41" s="612"/>
      <c r="R41" s="612"/>
      <c r="S41" s="612"/>
      <c r="T41" s="612"/>
    </row>
    <row r="42" spans="1:21" ht="18.75" thickBot="1" x14ac:dyDescent="0.3">
      <c r="A42" s="615" t="s">
        <v>41</v>
      </c>
      <c r="B42" s="615"/>
      <c r="C42" s="615"/>
      <c r="D42" s="615"/>
      <c r="E42" s="615"/>
      <c r="F42" s="615"/>
      <c r="G42" s="615"/>
      <c r="H42" s="615"/>
      <c r="I42" s="615"/>
      <c r="J42" s="615"/>
      <c r="K42" s="615"/>
      <c r="L42" s="615"/>
      <c r="M42" s="615"/>
      <c r="N42" s="615"/>
      <c r="O42" s="615"/>
      <c r="P42" s="615"/>
      <c r="Q42" s="615"/>
      <c r="R42" s="615"/>
      <c r="S42" s="615"/>
      <c r="T42" s="615"/>
      <c r="U42" s="615"/>
    </row>
    <row r="43" spans="1:21" s="295" customFormat="1" ht="66.75" customHeight="1" thickBot="1" x14ac:dyDescent="0.25">
      <c r="A43" s="338"/>
      <c r="B43" s="338"/>
      <c r="C43" s="377" t="s">
        <v>11</v>
      </c>
      <c r="D43" s="375" t="s">
        <v>12</v>
      </c>
      <c r="E43" s="375" t="s">
        <v>13</v>
      </c>
      <c r="F43" s="375" t="s">
        <v>14</v>
      </c>
      <c r="G43" s="375" t="s">
        <v>15</v>
      </c>
      <c r="H43" s="375" t="s">
        <v>16</v>
      </c>
      <c r="I43" s="375" t="s">
        <v>17</v>
      </c>
      <c r="J43" s="375" t="s">
        <v>18</v>
      </c>
      <c r="K43" s="375" t="s">
        <v>20</v>
      </c>
      <c r="L43" s="375" t="s">
        <v>24</v>
      </c>
      <c r="M43" s="375" t="s">
        <v>25</v>
      </c>
      <c r="N43" s="375" t="s">
        <v>26</v>
      </c>
      <c r="O43" s="376" t="s">
        <v>27</v>
      </c>
      <c r="P43" s="294" t="s">
        <v>9</v>
      </c>
      <c r="Q43" s="348" t="s">
        <v>185</v>
      </c>
      <c r="R43" s="349" t="s">
        <v>164</v>
      </c>
      <c r="S43" s="349" t="s">
        <v>235</v>
      </c>
      <c r="T43" s="349" t="s">
        <v>184</v>
      </c>
      <c r="U43" s="350" t="s">
        <v>182</v>
      </c>
    </row>
    <row r="44" spans="1:21" ht="39.950000000000003" customHeight="1" thickBot="1" x14ac:dyDescent="0.25">
      <c r="A44" s="340" t="s">
        <v>8</v>
      </c>
      <c r="B44" s="342"/>
      <c r="C44" s="342"/>
      <c r="D44" s="342"/>
      <c r="E44" s="342"/>
      <c r="F44" s="342"/>
      <c r="G44" s="342"/>
      <c r="H44" s="342"/>
      <c r="I44" s="342"/>
      <c r="J44" s="342"/>
      <c r="K44" s="342"/>
      <c r="L44" s="342"/>
      <c r="M44" s="342"/>
      <c r="N44" s="342"/>
      <c r="O44" s="341"/>
      <c r="Q44" s="671">
        <f>IF(AND(' Resumen IRR'!D53&gt;0, SUM(Q47:Q75)&lt;=0), "Por reporte de reservas y/o RC, deben reportar el Original (mayor a 0)", SUM(Q47:Q75))</f>
        <v>0</v>
      </c>
      <c r="R44" s="673" t="str">
        <f>IFERROR(T44/Q44,"")</f>
        <v/>
      </c>
      <c r="S44" s="674"/>
      <c r="T44" s="675"/>
      <c r="U44" s="676" t="str">
        <f>IFERROR(S44/Q44,"")</f>
        <v/>
      </c>
    </row>
    <row r="45" spans="1:21" ht="13.5" thickBot="1" x14ac:dyDescent="0.25">
      <c r="A45" s="611" t="s">
        <v>250</v>
      </c>
      <c r="B45" s="611"/>
    </row>
    <row r="46" spans="1:21" ht="26.25" thickBot="1" x14ac:dyDescent="0.25">
      <c r="A46" s="387" t="s">
        <v>295</v>
      </c>
      <c r="B46" s="379" t="s">
        <v>249</v>
      </c>
    </row>
    <row r="47" spans="1:21" x14ac:dyDescent="0.2">
      <c r="A47" s="352"/>
      <c r="B47" s="353"/>
      <c r="C47" s="353"/>
      <c r="D47" s="353"/>
      <c r="E47" s="353"/>
      <c r="F47" s="353"/>
      <c r="G47" s="353"/>
      <c r="H47" s="353"/>
      <c r="I47" s="353"/>
      <c r="J47" s="353"/>
      <c r="K47" s="353"/>
      <c r="L47" s="353"/>
      <c r="M47" s="353"/>
      <c r="N47" s="353"/>
      <c r="O47" s="354"/>
      <c r="Q47" s="352"/>
      <c r="R47" s="368" t="str">
        <f>IFERROR(T47/Q47,"")</f>
        <v/>
      </c>
      <c r="S47" s="353"/>
      <c r="T47" s="353"/>
      <c r="U47" s="369" t="str">
        <f>IFERROR(S47/Q47,"")</f>
        <v/>
      </c>
    </row>
    <row r="48" spans="1:21" x14ac:dyDescent="0.2">
      <c r="A48" s="355"/>
      <c r="B48" s="343"/>
      <c r="C48" s="343"/>
      <c r="D48" s="343"/>
      <c r="E48" s="343"/>
      <c r="F48" s="343"/>
      <c r="G48" s="345"/>
      <c r="H48" s="345"/>
      <c r="I48" s="343"/>
      <c r="J48" s="343"/>
      <c r="K48" s="343"/>
      <c r="L48" s="343"/>
      <c r="M48" s="343"/>
      <c r="N48" s="343"/>
      <c r="O48" s="356"/>
      <c r="Q48" s="357"/>
      <c r="R48" s="347" t="str">
        <f t="shared" ref="R48:R75" si="4">IFERROR(T48/Q48,"")</f>
        <v/>
      </c>
      <c r="S48" s="344"/>
      <c r="T48" s="343"/>
      <c r="U48" s="370" t="str">
        <f t="shared" ref="U48:U75" si="5">IFERROR(S48/Q48,"")</f>
        <v/>
      </c>
    </row>
    <row r="49" spans="1:52" x14ac:dyDescent="0.2">
      <c r="A49" s="357"/>
      <c r="B49" s="343"/>
      <c r="C49" s="343"/>
      <c r="D49" s="343"/>
      <c r="E49" s="343"/>
      <c r="F49" s="343"/>
      <c r="G49" s="343"/>
      <c r="H49" s="343"/>
      <c r="I49" s="343"/>
      <c r="J49" s="343"/>
      <c r="K49" s="343"/>
      <c r="L49" s="343"/>
      <c r="M49" s="343"/>
      <c r="N49" s="343"/>
      <c r="O49" s="356"/>
      <c r="Q49" s="357"/>
      <c r="R49" s="347" t="str">
        <f t="shared" si="4"/>
        <v/>
      </c>
      <c r="S49" s="343"/>
      <c r="T49" s="343"/>
      <c r="U49" s="370" t="str">
        <f t="shared" si="5"/>
        <v/>
      </c>
    </row>
    <row r="50" spans="1:52" x14ac:dyDescent="0.2">
      <c r="A50" s="355"/>
      <c r="B50" s="343"/>
      <c r="C50" s="343"/>
      <c r="D50" s="343"/>
      <c r="E50" s="343"/>
      <c r="F50" s="343"/>
      <c r="G50" s="345"/>
      <c r="H50" s="345"/>
      <c r="I50" s="343"/>
      <c r="J50" s="343"/>
      <c r="K50" s="343"/>
      <c r="L50" s="343"/>
      <c r="M50" s="343"/>
      <c r="N50" s="343"/>
      <c r="O50" s="356"/>
      <c r="Q50" s="357"/>
      <c r="R50" s="347" t="str">
        <f t="shared" si="4"/>
        <v/>
      </c>
      <c r="S50" s="343"/>
      <c r="T50" s="343"/>
      <c r="U50" s="370" t="str">
        <f t="shared" si="5"/>
        <v/>
      </c>
    </row>
    <row r="51" spans="1:52" x14ac:dyDescent="0.2">
      <c r="A51" s="357"/>
      <c r="B51" s="343"/>
      <c r="C51" s="343"/>
      <c r="D51" s="343"/>
      <c r="E51" s="343"/>
      <c r="F51" s="343"/>
      <c r="G51" s="343"/>
      <c r="H51" s="343"/>
      <c r="I51" s="343"/>
      <c r="J51" s="343"/>
      <c r="K51" s="343"/>
      <c r="L51" s="343"/>
      <c r="M51" s="343"/>
      <c r="N51" s="343"/>
      <c r="O51" s="356"/>
      <c r="Q51" s="357"/>
      <c r="R51" s="347" t="str">
        <f t="shared" si="4"/>
        <v/>
      </c>
      <c r="S51" s="343"/>
      <c r="T51" s="343"/>
      <c r="U51" s="370" t="str">
        <f t="shared" si="5"/>
        <v/>
      </c>
    </row>
    <row r="52" spans="1:52" x14ac:dyDescent="0.2">
      <c r="A52" s="355"/>
      <c r="B52" s="343"/>
      <c r="C52" s="343"/>
      <c r="D52" s="343"/>
      <c r="E52" s="343"/>
      <c r="F52" s="343"/>
      <c r="G52" s="345"/>
      <c r="H52" s="345"/>
      <c r="I52" s="343"/>
      <c r="J52" s="343"/>
      <c r="K52" s="343"/>
      <c r="L52" s="343"/>
      <c r="M52" s="343"/>
      <c r="N52" s="343"/>
      <c r="O52" s="356"/>
      <c r="Q52" s="355"/>
      <c r="R52" s="347" t="str">
        <f t="shared" si="4"/>
        <v/>
      </c>
      <c r="S52" s="343"/>
      <c r="T52" s="343"/>
      <c r="U52" s="370" t="str">
        <f t="shared" si="5"/>
        <v/>
      </c>
      <c r="AZ52" s="224"/>
    </row>
    <row r="53" spans="1:52" x14ac:dyDescent="0.2">
      <c r="A53" s="357"/>
      <c r="B53" s="343"/>
      <c r="C53" s="343"/>
      <c r="D53" s="343"/>
      <c r="E53" s="343"/>
      <c r="F53" s="343"/>
      <c r="G53" s="343"/>
      <c r="H53" s="343"/>
      <c r="I53" s="343"/>
      <c r="J53" s="343"/>
      <c r="K53" s="343"/>
      <c r="L53" s="343"/>
      <c r="M53" s="343"/>
      <c r="N53" s="343"/>
      <c r="O53" s="356"/>
      <c r="Q53" s="357"/>
      <c r="R53" s="347" t="str">
        <f t="shared" si="4"/>
        <v/>
      </c>
      <c r="S53" s="343"/>
      <c r="T53" s="343"/>
      <c r="U53" s="370" t="str">
        <f t="shared" si="5"/>
        <v/>
      </c>
    </row>
    <row r="54" spans="1:52" x14ac:dyDescent="0.2">
      <c r="A54" s="355"/>
      <c r="B54" s="343"/>
      <c r="C54" s="343"/>
      <c r="D54" s="343"/>
      <c r="E54" s="343"/>
      <c r="F54" s="343"/>
      <c r="G54" s="345"/>
      <c r="H54" s="345"/>
      <c r="I54" s="343"/>
      <c r="J54" s="343"/>
      <c r="K54" s="343"/>
      <c r="L54" s="343"/>
      <c r="M54" s="343"/>
      <c r="N54" s="343"/>
      <c r="O54" s="356"/>
      <c r="Q54" s="357"/>
      <c r="R54" s="347" t="str">
        <f t="shared" si="4"/>
        <v/>
      </c>
      <c r="S54" s="343"/>
      <c r="T54" s="343"/>
      <c r="U54" s="370" t="str">
        <f t="shared" si="5"/>
        <v/>
      </c>
    </row>
    <row r="55" spans="1:52" x14ac:dyDescent="0.2">
      <c r="A55" s="357"/>
      <c r="B55" s="343"/>
      <c r="C55" s="343"/>
      <c r="D55" s="343"/>
      <c r="E55" s="343"/>
      <c r="F55" s="343"/>
      <c r="G55" s="343"/>
      <c r="H55" s="343"/>
      <c r="I55" s="343"/>
      <c r="J55" s="343"/>
      <c r="K55" s="343"/>
      <c r="L55" s="343"/>
      <c r="M55" s="343"/>
      <c r="N55" s="343"/>
      <c r="O55" s="356"/>
      <c r="Q55" s="357"/>
      <c r="R55" s="347" t="str">
        <f t="shared" si="4"/>
        <v/>
      </c>
      <c r="S55" s="343"/>
      <c r="T55" s="343"/>
      <c r="U55" s="370" t="str">
        <f t="shared" si="5"/>
        <v/>
      </c>
    </row>
    <row r="56" spans="1:52" x14ac:dyDescent="0.2">
      <c r="A56" s="355"/>
      <c r="B56" s="343"/>
      <c r="C56" s="343"/>
      <c r="D56" s="343"/>
      <c r="E56" s="343"/>
      <c r="F56" s="343"/>
      <c r="G56" s="345"/>
      <c r="H56" s="345"/>
      <c r="I56" s="343"/>
      <c r="J56" s="343"/>
      <c r="K56" s="343"/>
      <c r="L56" s="343"/>
      <c r="M56" s="343"/>
      <c r="N56" s="343"/>
      <c r="O56" s="356"/>
      <c r="Q56" s="357"/>
      <c r="R56" s="347" t="str">
        <f t="shared" si="4"/>
        <v/>
      </c>
      <c r="S56" s="343"/>
      <c r="T56" s="343"/>
      <c r="U56" s="370" t="str">
        <f t="shared" si="5"/>
        <v/>
      </c>
    </row>
    <row r="57" spans="1:52" x14ac:dyDescent="0.2">
      <c r="A57" s="357"/>
      <c r="B57" s="343"/>
      <c r="C57" s="343"/>
      <c r="D57" s="343"/>
      <c r="E57" s="343"/>
      <c r="F57" s="343"/>
      <c r="G57" s="343"/>
      <c r="H57" s="343"/>
      <c r="I57" s="343"/>
      <c r="J57" s="343"/>
      <c r="K57" s="343"/>
      <c r="L57" s="343"/>
      <c r="M57" s="343"/>
      <c r="N57" s="343"/>
      <c r="O57" s="356"/>
      <c r="Q57" s="357"/>
      <c r="R57" s="347" t="str">
        <f t="shared" si="4"/>
        <v/>
      </c>
      <c r="S57" s="343"/>
      <c r="T57" s="343"/>
      <c r="U57" s="370" t="str">
        <f t="shared" si="5"/>
        <v/>
      </c>
    </row>
    <row r="58" spans="1:52" x14ac:dyDescent="0.2">
      <c r="A58" s="355"/>
      <c r="B58" s="343"/>
      <c r="C58" s="343"/>
      <c r="D58" s="343"/>
      <c r="E58" s="343"/>
      <c r="F58" s="343"/>
      <c r="G58" s="345"/>
      <c r="H58" s="345"/>
      <c r="I58" s="343"/>
      <c r="J58" s="343"/>
      <c r="K58" s="343"/>
      <c r="L58" s="343"/>
      <c r="M58" s="343"/>
      <c r="N58" s="343"/>
      <c r="O58" s="356"/>
      <c r="Q58" s="357"/>
      <c r="R58" s="347" t="str">
        <f t="shared" si="4"/>
        <v/>
      </c>
      <c r="S58" s="343"/>
      <c r="T58" s="343"/>
      <c r="U58" s="370" t="str">
        <f t="shared" si="5"/>
        <v/>
      </c>
    </row>
    <row r="59" spans="1:52" x14ac:dyDescent="0.2">
      <c r="A59" s="357"/>
      <c r="B59" s="343"/>
      <c r="C59" s="343"/>
      <c r="D59" s="343"/>
      <c r="E59" s="343"/>
      <c r="F59" s="343"/>
      <c r="G59" s="343"/>
      <c r="H59" s="343"/>
      <c r="I59" s="343"/>
      <c r="J59" s="343"/>
      <c r="K59" s="343"/>
      <c r="L59" s="343"/>
      <c r="M59" s="343"/>
      <c r="N59" s="343"/>
      <c r="O59" s="356"/>
      <c r="Q59" s="357"/>
      <c r="R59" s="347" t="str">
        <f t="shared" si="4"/>
        <v/>
      </c>
      <c r="S59" s="343"/>
      <c r="T59" s="343"/>
      <c r="U59" s="370" t="str">
        <f t="shared" si="5"/>
        <v/>
      </c>
    </row>
    <row r="60" spans="1:52" x14ac:dyDescent="0.2">
      <c r="A60" s="355"/>
      <c r="B60" s="343"/>
      <c r="C60" s="343"/>
      <c r="D60" s="343"/>
      <c r="E60" s="343"/>
      <c r="F60" s="343"/>
      <c r="G60" s="345"/>
      <c r="H60" s="345"/>
      <c r="I60" s="343"/>
      <c r="J60" s="343"/>
      <c r="K60" s="343"/>
      <c r="L60" s="343"/>
      <c r="M60" s="343"/>
      <c r="N60" s="343"/>
      <c r="O60" s="356"/>
      <c r="Q60" s="357"/>
      <c r="R60" s="347" t="str">
        <f t="shared" si="4"/>
        <v/>
      </c>
      <c r="S60" s="343"/>
      <c r="T60" s="343"/>
      <c r="U60" s="370" t="str">
        <f t="shared" si="5"/>
        <v/>
      </c>
    </row>
    <row r="61" spans="1:52" x14ac:dyDescent="0.2">
      <c r="A61" s="357"/>
      <c r="B61" s="343"/>
      <c r="C61" s="343"/>
      <c r="D61" s="343"/>
      <c r="E61" s="343"/>
      <c r="F61" s="343"/>
      <c r="G61" s="343"/>
      <c r="H61" s="343"/>
      <c r="I61" s="343"/>
      <c r="J61" s="343"/>
      <c r="K61" s="343"/>
      <c r="L61" s="343"/>
      <c r="M61" s="343"/>
      <c r="N61" s="343"/>
      <c r="O61" s="356"/>
      <c r="Q61" s="357"/>
      <c r="R61" s="347" t="str">
        <f t="shared" si="4"/>
        <v/>
      </c>
      <c r="S61" s="343"/>
      <c r="T61" s="343"/>
      <c r="U61" s="370" t="str">
        <f t="shared" si="5"/>
        <v/>
      </c>
    </row>
    <row r="62" spans="1:52" x14ac:dyDescent="0.2">
      <c r="A62" s="355"/>
      <c r="B62" s="343"/>
      <c r="C62" s="343"/>
      <c r="D62" s="343"/>
      <c r="E62" s="343"/>
      <c r="F62" s="343"/>
      <c r="G62" s="345"/>
      <c r="H62" s="345"/>
      <c r="I62" s="343"/>
      <c r="J62" s="343"/>
      <c r="K62" s="343"/>
      <c r="L62" s="343"/>
      <c r="M62" s="343"/>
      <c r="N62" s="343"/>
      <c r="O62" s="356"/>
      <c r="Q62" s="357"/>
      <c r="R62" s="347" t="str">
        <f t="shared" si="4"/>
        <v/>
      </c>
      <c r="S62" s="343"/>
      <c r="T62" s="343"/>
      <c r="U62" s="370" t="str">
        <f t="shared" si="5"/>
        <v/>
      </c>
    </row>
    <row r="63" spans="1:52" x14ac:dyDescent="0.2">
      <c r="A63" s="357"/>
      <c r="B63" s="343"/>
      <c r="C63" s="343"/>
      <c r="D63" s="343"/>
      <c r="E63" s="343"/>
      <c r="F63" s="343"/>
      <c r="G63" s="343"/>
      <c r="H63" s="343"/>
      <c r="I63" s="343"/>
      <c r="J63" s="343"/>
      <c r="K63" s="343"/>
      <c r="L63" s="343"/>
      <c r="M63" s="343"/>
      <c r="N63" s="343"/>
      <c r="O63" s="356"/>
      <c r="Q63" s="357"/>
      <c r="R63" s="347" t="str">
        <f t="shared" si="4"/>
        <v/>
      </c>
      <c r="S63" s="343"/>
      <c r="T63" s="343"/>
      <c r="U63" s="370" t="str">
        <f t="shared" si="5"/>
        <v/>
      </c>
    </row>
    <row r="64" spans="1:52" x14ac:dyDescent="0.2">
      <c r="A64" s="355"/>
      <c r="B64" s="343"/>
      <c r="C64" s="343"/>
      <c r="D64" s="343"/>
      <c r="E64" s="343"/>
      <c r="F64" s="343"/>
      <c r="G64" s="345"/>
      <c r="H64" s="345"/>
      <c r="I64" s="343"/>
      <c r="J64" s="343"/>
      <c r="K64" s="343"/>
      <c r="L64" s="343"/>
      <c r="M64" s="343"/>
      <c r="N64" s="343"/>
      <c r="O64" s="356"/>
      <c r="Q64" s="357"/>
      <c r="R64" s="347" t="str">
        <f t="shared" si="4"/>
        <v/>
      </c>
      <c r="S64" s="343"/>
      <c r="T64" s="343"/>
      <c r="U64" s="370" t="str">
        <f t="shared" si="5"/>
        <v/>
      </c>
    </row>
    <row r="65" spans="1:21" x14ac:dyDescent="0.2">
      <c r="A65" s="357"/>
      <c r="B65" s="343"/>
      <c r="C65" s="343"/>
      <c r="D65" s="343"/>
      <c r="E65" s="343"/>
      <c r="F65" s="343"/>
      <c r="G65" s="343"/>
      <c r="H65" s="343"/>
      <c r="I65" s="343"/>
      <c r="J65" s="343"/>
      <c r="K65" s="343"/>
      <c r="L65" s="343"/>
      <c r="M65" s="343"/>
      <c r="N65" s="343"/>
      <c r="O65" s="356"/>
      <c r="Q65" s="357"/>
      <c r="R65" s="347" t="str">
        <f t="shared" si="4"/>
        <v/>
      </c>
      <c r="S65" s="343"/>
      <c r="T65" s="343"/>
      <c r="U65" s="370" t="str">
        <f t="shared" si="5"/>
        <v/>
      </c>
    </row>
    <row r="66" spans="1:21" x14ac:dyDescent="0.2">
      <c r="A66" s="355"/>
      <c r="B66" s="343"/>
      <c r="C66" s="343"/>
      <c r="D66" s="343"/>
      <c r="E66" s="343"/>
      <c r="F66" s="343"/>
      <c r="G66" s="345"/>
      <c r="H66" s="345"/>
      <c r="I66" s="343"/>
      <c r="J66" s="343"/>
      <c r="K66" s="343"/>
      <c r="L66" s="343"/>
      <c r="M66" s="343"/>
      <c r="N66" s="343"/>
      <c r="O66" s="356"/>
      <c r="Q66" s="357"/>
      <c r="R66" s="347" t="str">
        <f t="shared" si="4"/>
        <v/>
      </c>
      <c r="S66" s="343"/>
      <c r="T66" s="343"/>
      <c r="U66" s="370" t="str">
        <f t="shared" si="5"/>
        <v/>
      </c>
    </row>
    <row r="67" spans="1:21" x14ac:dyDescent="0.2">
      <c r="A67" s="355"/>
      <c r="B67" s="343"/>
      <c r="C67" s="343"/>
      <c r="D67" s="343"/>
      <c r="E67" s="343"/>
      <c r="F67" s="343"/>
      <c r="G67" s="345"/>
      <c r="H67" s="345"/>
      <c r="I67" s="343"/>
      <c r="J67" s="343"/>
      <c r="K67" s="343"/>
      <c r="L67" s="343"/>
      <c r="M67" s="343"/>
      <c r="N67" s="343"/>
      <c r="O67" s="356"/>
      <c r="Q67" s="357"/>
      <c r="R67" s="347" t="str">
        <f t="shared" si="4"/>
        <v/>
      </c>
      <c r="S67" s="343"/>
      <c r="T67" s="343"/>
      <c r="U67" s="370" t="str">
        <f t="shared" si="5"/>
        <v/>
      </c>
    </row>
    <row r="68" spans="1:21" x14ac:dyDescent="0.2">
      <c r="A68" s="355"/>
      <c r="B68" s="343"/>
      <c r="C68" s="343"/>
      <c r="D68" s="343"/>
      <c r="E68" s="343"/>
      <c r="F68" s="343"/>
      <c r="G68" s="345"/>
      <c r="H68" s="345"/>
      <c r="I68" s="343"/>
      <c r="J68" s="343"/>
      <c r="K68" s="343"/>
      <c r="L68" s="343"/>
      <c r="M68" s="343"/>
      <c r="N68" s="343"/>
      <c r="O68" s="356"/>
      <c r="Q68" s="357"/>
      <c r="R68" s="347" t="str">
        <f t="shared" si="4"/>
        <v/>
      </c>
      <c r="S68" s="343"/>
      <c r="T68" s="343"/>
      <c r="U68" s="370" t="str">
        <f t="shared" si="5"/>
        <v/>
      </c>
    </row>
    <row r="69" spans="1:21" x14ac:dyDescent="0.2">
      <c r="A69" s="355"/>
      <c r="B69" s="343"/>
      <c r="C69" s="343"/>
      <c r="D69" s="343"/>
      <c r="E69" s="343"/>
      <c r="F69" s="343"/>
      <c r="G69" s="345"/>
      <c r="H69" s="345"/>
      <c r="I69" s="343"/>
      <c r="J69" s="343"/>
      <c r="K69" s="343"/>
      <c r="L69" s="343"/>
      <c r="M69" s="343"/>
      <c r="N69" s="343"/>
      <c r="O69" s="356"/>
      <c r="Q69" s="357"/>
      <c r="R69" s="347" t="str">
        <f t="shared" si="4"/>
        <v/>
      </c>
      <c r="S69" s="343"/>
      <c r="T69" s="343"/>
      <c r="U69" s="370" t="str">
        <f t="shared" si="5"/>
        <v/>
      </c>
    </row>
    <row r="70" spans="1:21" x14ac:dyDescent="0.2">
      <c r="A70" s="355"/>
      <c r="B70" s="343"/>
      <c r="C70" s="343"/>
      <c r="D70" s="343"/>
      <c r="E70" s="343"/>
      <c r="F70" s="343"/>
      <c r="G70" s="345"/>
      <c r="H70" s="345"/>
      <c r="I70" s="343"/>
      <c r="J70" s="343"/>
      <c r="K70" s="343"/>
      <c r="L70" s="343"/>
      <c r="M70" s="343"/>
      <c r="N70" s="343"/>
      <c r="O70" s="356"/>
      <c r="Q70" s="357"/>
      <c r="R70" s="347" t="str">
        <f t="shared" si="4"/>
        <v/>
      </c>
      <c r="S70" s="343"/>
      <c r="T70" s="343"/>
      <c r="U70" s="370" t="str">
        <f t="shared" si="5"/>
        <v/>
      </c>
    </row>
    <row r="71" spans="1:21" x14ac:dyDescent="0.2">
      <c r="A71" s="355"/>
      <c r="B71" s="343"/>
      <c r="C71" s="343"/>
      <c r="D71" s="343"/>
      <c r="E71" s="343"/>
      <c r="F71" s="343"/>
      <c r="G71" s="345"/>
      <c r="H71" s="345"/>
      <c r="I71" s="343"/>
      <c r="J71" s="343"/>
      <c r="K71" s="343"/>
      <c r="L71" s="343"/>
      <c r="M71" s="343"/>
      <c r="N71" s="343"/>
      <c r="O71" s="356"/>
      <c r="Q71" s="357"/>
      <c r="R71" s="347" t="str">
        <f t="shared" si="4"/>
        <v/>
      </c>
      <c r="S71" s="343"/>
      <c r="T71" s="343"/>
      <c r="U71" s="370" t="str">
        <f t="shared" si="5"/>
        <v/>
      </c>
    </row>
    <row r="72" spans="1:21" x14ac:dyDescent="0.2">
      <c r="A72" s="355"/>
      <c r="B72" s="343"/>
      <c r="C72" s="343"/>
      <c r="D72" s="343"/>
      <c r="E72" s="343"/>
      <c r="F72" s="343"/>
      <c r="G72" s="345"/>
      <c r="H72" s="345"/>
      <c r="I72" s="343"/>
      <c r="J72" s="343"/>
      <c r="K72" s="343"/>
      <c r="L72" s="343"/>
      <c r="M72" s="343"/>
      <c r="N72" s="343"/>
      <c r="O72" s="356"/>
      <c r="Q72" s="357"/>
      <c r="R72" s="347" t="str">
        <f t="shared" si="4"/>
        <v/>
      </c>
      <c r="S72" s="343"/>
      <c r="T72" s="343"/>
      <c r="U72" s="370" t="str">
        <f t="shared" si="5"/>
        <v/>
      </c>
    </row>
    <row r="73" spans="1:21" x14ac:dyDescent="0.2">
      <c r="A73" s="355"/>
      <c r="B73" s="343"/>
      <c r="C73" s="343"/>
      <c r="D73" s="343"/>
      <c r="E73" s="343"/>
      <c r="F73" s="343"/>
      <c r="G73" s="345"/>
      <c r="H73" s="345"/>
      <c r="I73" s="343"/>
      <c r="J73" s="343"/>
      <c r="K73" s="343"/>
      <c r="L73" s="343"/>
      <c r="M73" s="343"/>
      <c r="N73" s="343"/>
      <c r="O73" s="356"/>
      <c r="Q73" s="357"/>
      <c r="R73" s="347" t="str">
        <f t="shared" si="4"/>
        <v/>
      </c>
      <c r="S73" s="343"/>
      <c r="T73" s="343"/>
      <c r="U73" s="370" t="str">
        <f t="shared" si="5"/>
        <v/>
      </c>
    </row>
    <row r="74" spans="1:21" x14ac:dyDescent="0.2">
      <c r="A74" s="355"/>
      <c r="B74" s="343"/>
      <c r="C74" s="343"/>
      <c r="D74" s="343"/>
      <c r="E74" s="343"/>
      <c r="F74" s="343"/>
      <c r="G74" s="345"/>
      <c r="H74" s="345"/>
      <c r="I74" s="343"/>
      <c r="J74" s="343"/>
      <c r="K74" s="343"/>
      <c r="L74" s="343"/>
      <c r="M74" s="343"/>
      <c r="N74" s="343"/>
      <c r="O74" s="356"/>
      <c r="Q74" s="357"/>
      <c r="R74" s="347" t="str">
        <f t="shared" si="4"/>
        <v/>
      </c>
      <c r="S74" s="343"/>
      <c r="T74" s="343"/>
      <c r="U74" s="370" t="str">
        <f t="shared" si="5"/>
        <v/>
      </c>
    </row>
    <row r="75" spans="1:21" ht="13.5" thickBot="1" x14ac:dyDescent="0.25">
      <c r="A75" s="358"/>
      <c r="B75" s="359"/>
      <c r="C75" s="360"/>
      <c r="D75" s="360"/>
      <c r="E75" s="360"/>
      <c r="F75" s="360"/>
      <c r="G75" s="360"/>
      <c r="H75" s="360"/>
      <c r="I75" s="359"/>
      <c r="J75" s="359"/>
      <c r="K75" s="359"/>
      <c r="L75" s="359"/>
      <c r="M75" s="359"/>
      <c r="N75" s="359"/>
      <c r="O75" s="361"/>
      <c r="Q75" s="365"/>
      <c r="R75" s="371" t="str">
        <f t="shared" si="4"/>
        <v/>
      </c>
      <c r="S75" s="359"/>
      <c r="T75" s="359"/>
      <c r="U75" s="372" t="str">
        <f t="shared" si="5"/>
        <v/>
      </c>
    </row>
    <row r="100" spans="52:52" ht="14.25" x14ac:dyDescent="0.2">
      <c r="AZ100" s="195" t="s">
        <v>357</v>
      </c>
    </row>
    <row r="666" spans="5:5" x14ac:dyDescent="0.2">
      <c r="E666" t="s">
        <v>201</v>
      </c>
    </row>
  </sheetData>
  <sheetProtection algorithmName="SHA-512" hashValue="ETO2cIsDnLFi71SdJMvvASBk6SnQt9dxirll+3LLVazxAGt3ngUpKy4L0ayZxeMdl3TX7PhNh4WGhSnPlAwbxA==" saltValue="obUOME27Cf6IVVRTsduRTg==" spinCount="100000" sheet="1" objects="1" scenarios="1"/>
  <protectedRanges>
    <protectedRange algorithmName="SHA-512" hashValue="qJMHTMtpK+yTPkYt83AJ5/D+d0UlX1vQA9eYFzYBpXD2QgZWPCuKLuLobC5cGNasgvMYYmZKNs5OCEgvYfJHBQ==" saltValue="8yIvHjpPeJ7pIOiRO0vOSA==" spinCount="100000" sqref="A12:A40 C12:N40 Q12:Q40 S12:T40 Q47:Q75 S47:T75 C47:O75 A47:A75" name="Rango3"/>
    <protectedRange algorithmName="SHA-512" hashValue="fYz623OwgnLmh9YAq2MYPkRMW9NmAbTJBk3JKeH0/NKkX1Owq8Oz5Z6XxBM2CPxZ/HJGg71RONo+qTgQ4BYIPw==" saltValue="v3N3IYQ9WMS1drwMcpNEPQ==" spinCount="100000" sqref="T12:T40 T47:T74" name="Rango2"/>
    <protectedRange algorithmName="SHA-512" hashValue="Cioqp4ylw0+osUzJ+glfo218jbXmk4q9EyP6SXQWZbto3BOPcQ1RWcnDXl6ZcPPwTBamP+jJy87rwM3BeFguyw==" saltValue="V7PgHvLFrWp/Pn7y4iV6Ww==" spinCount="100000" sqref="A12:A40 C12:N40 Q12:Q40 S12:S40 A47:A75 C47:O75 Q47:Q75 S47:S75" name="Rango1"/>
  </protectedRanges>
  <mergeCells count="6">
    <mergeCell ref="A45:B45"/>
    <mergeCell ref="A41:T41"/>
    <mergeCell ref="A1:T1"/>
    <mergeCell ref="A6:U6"/>
    <mergeCell ref="A42:U42"/>
    <mergeCell ref="A10:B10"/>
  </mergeCells>
  <conditionalFormatting sqref="Q9">
    <cfRule type="expression" dxfId="2" priority="4">
      <formula>$Q$9="Por reporte de reservas y/o RC, deben reportar el Original (mayor a 0)"</formula>
    </cfRule>
  </conditionalFormatting>
  <conditionalFormatting sqref="Q44">
    <cfRule type="expression" dxfId="0" priority="3">
      <formula>$Q$44="Por reporte de reservas y/o RC, deben reportar el Original (mayor a 0)"</formula>
    </cfRule>
  </conditionalFormatting>
  <conditionalFormatting sqref="Q47:Q75">
    <cfRule type="expression" dxfId="1" priority="1">
      <formula>$Q$44="Debe diligenciar C47:C75"</formula>
    </cfRule>
  </conditionalFormatting>
  <dataValidations count="2">
    <dataValidation type="custom" allowBlank="1" showInputMessage="1" showErrorMessage="1" sqref="Q10" xr:uid="{00000000-0002-0000-0500-000000000000}">
      <formula1>D11&gt;0</formula1>
    </dataValidation>
    <dataValidation type="list" allowBlank="1" showInputMessage="1" showErrorMessage="1" sqref="B12:B40 B47:B75" xr:uid="{D5FF948C-8F02-4243-B51B-2734636A5F42}">
      <formula1>$AI$14:$AI$22</formula1>
    </dataValidation>
  </dataValidations>
  <pageMargins left="0.7" right="0.7" top="0.75" bottom="0.75" header="0.3" footer="0.3"/>
  <pageSetup orientation="portrait" r:id="rId1"/>
  <ignoredErrors>
    <ignoredError sqref="R9 R10:R1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452F-CCB6-4694-9C71-D554D2CD4401}">
  <sheetPr>
    <tabColor theme="9" tint="-0.249977111117893"/>
    <pageSetUpPr fitToPage="1"/>
  </sheetPr>
  <dimension ref="B1:AZ666"/>
  <sheetViews>
    <sheetView showGridLines="0" zoomScaleNormal="100" workbookViewId="0"/>
  </sheetViews>
  <sheetFormatPr baseColWidth="10" defaultColWidth="9.140625" defaultRowHeight="14.25" x14ac:dyDescent="0.2"/>
  <cols>
    <col min="1" max="1" width="3.85546875" style="1" customWidth="1"/>
    <col min="2" max="2" width="77.85546875" style="1" customWidth="1"/>
    <col min="3" max="3" width="18" style="1" bestFit="1" customWidth="1"/>
    <col min="4" max="40" width="15.7109375" style="1" customWidth="1"/>
    <col min="41" max="41" width="3" style="1" customWidth="1"/>
    <col min="42" max="16384" width="9.140625" style="1"/>
  </cols>
  <sheetData>
    <row r="1" spans="2:41" ht="15" thickBot="1" x14ac:dyDescent="0.25">
      <c r="AN1" s="15"/>
    </row>
    <row r="2" spans="2:41" ht="15.75" x14ac:dyDescent="0.2">
      <c r="B2" s="94" t="s">
        <v>0</v>
      </c>
      <c r="C2" s="226">
        <f>+'Pronósticos 1P mensual x 2 años'!$C$3</f>
        <v>0</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2:41" ht="15.75" x14ac:dyDescent="0.2">
      <c r="B3" s="91" t="s">
        <v>7</v>
      </c>
      <c r="C3" s="227">
        <f>+'Pronósticos 1P mensual x 2 años'!$C$4</f>
        <v>0</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2:41" ht="15.75" x14ac:dyDescent="0.2">
      <c r="B4" s="91" t="s">
        <v>8</v>
      </c>
      <c r="C4" s="227">
        <f>+'Pronósticos 1P mensual x 2 años'!$C$5</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2:41" ht="16.5" thickBot="1" x14ac:dyDescent="0.3">
      <c r="B5" s="92" t="s">
        <v>103</v>
      </c>
      <c r="C5" s="228">
        <f>Capex!C5</f>
        <v>46022</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row>
    <row r="6" spans="2:41" ht="15.75" thickBot="1" x14ac:dyDescent="0.25">
      <c r="B6" s="12"/>
      <c r="C6" s="229"/>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2:41" ht="18" x14ac:dyDescent="0.2">
      <c r="B7" s="51" t="s">
        <v>363</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33"/>
    </row>
    <row r="8" spans="2:41" s="82" customFormat="1" ht="38.25" customHeight="1" x14ac:dyDescent="0.2">
      <c r="B8" s="79"/>
      <c r="C8" s="80"/>
      <c r="D8" s="80">
        <f>'Probadas '!D10</f>
        <v>2026</v>
      </c>
      <c r="E8" s="80">
        <f>+D8+1</f>
        <v>2027</v>
      </c>
      <c r="F8" s="80">
        <f t="shared" ref="F8:AN8" si="0">+E8+1</f>
        <v>2028</v>
      </c>
      <c r="G8" s="80">
        <f t="shared" si="0"/>
        <v>2029</v>
      </c>
      <c r="H8" s="80">
        <f t="shared" si="0"/>
        <v>2030</v>
      </c>
      <c r="I8" s="80">
        <f t="shared" si="0"/>
        <v>2031</v>
      </c>
      <c r="J8" s="80">
        <f t="shared" si="0"/>
        <v>2032</v>
      </c>
      <c r="K8" s="80">
        <f t="shared" si="0"/>
        <v>2033</v>
      </c>
      <c r="L8" s="80">
        <f t="shared" si="0"/>
        <v>2034</v>
      </c>
      <c r="M8" s="80">
        <f t="shared" si="0"/>
        <v>2035</v>
      </c>
      <c r="N8" s="80">
        <f t="shared" si="0"/>
        <v>2036</v>
      </c>
      <c r="O8" s="80">
        <f t="shared" si="0"/>
        <v>2037</v>
      </c>
      <c r="P8" s="80">
        <f t="shared" si="0"/>
        <v>2038</v>
      </c>
      <c r="Q8" s="80">
        <f t="shared" si="0"/>
        <v>2039</v>
      </c>
      <c r="R8" s="80">
        <f t="shared" si="0"/>
        <v>2040</v>
      </c>
      <c r="S8" s="80">
        <f t="shared" si="0"/>
        <v>2041</v>
      </c>
      <c r="T8" s="80">
        <f t="shared" si="0"/>
        <v>2042</v>
      </c>
      <c r="U8" s="80">
        <f t="shared" si="0"/>
        <v>2043</v>
      </c>
      <c r="V8" s="80">
        <f t="shared" si="0"/>
        <v>2044</v>
      </c>
      <c r="W8" s="80">
        <f t="shared" si="0"/>
        <v>2045</v>
      </c>
      <c r="X8" s="80">
        <f t="shared" si="0"/>
        <v>2046</v>
      </c>
      <c r="Y8" s="80">
        <f t="shared" si="0"/>
        <v>2047</v>
      </c>
      <c r="Z8" s="80">
        <f t="shared" si="0"/>
        <v>2048</v>
      </c>
      <c r="AA8" s="80">
        <f t="shared" si="0"/>
        <v>2049</v>
      </c>
      <c r="AB8" s="80">
        <f t="shared" si="0"/>
        <v>2050</v>
      </c>
      <c r="AC8" s="80">
        <f t="shared" si="0"/>
        <v>2051</v>
      </c>
      <c r="AD8" s="80">
        <f t="shared" si="0"/>
        <v>2052</v>
      </c>
      <c r="AE8" s="80">
        <f t="shared" si="0"/>
        <v>2053</v>
      </c>
      <c r="AF8" s="80">
        <f t="shared" si="0"/>
        <v>2054</v>
      </c>
      <c r="AG8" s="80">
        <f t="shared" si="0"/>
        <v>2055</v>
      </c>
      <c r="AH8" s="80">
        <f t="shared" si="0"/>
        <v>2056</v>
      </c>
      <c r="AI8" s="80">
        <f t="shared" si="0"/>
        <v>2057</v>
      </c>
      <c r="AJ8" s="80">
        <f t="shared" si="0"/>
        <v>2058</v>
      </c>
      <c r="AK8" s="80">
        <f t="shared" si="0"/>
        <v>2059</v>
      </c>
      <c r="AL8" s="80">
        <f t="shared" si="0"/>
        <v>2060</v>
      </c>
      <c r="AM8" s="80">
        <f t="shared" si="0"/>
        <v>2061</v>
      </c>
      <c r="AN8" s="80">
        <f t="shared" si="0"/>
        <v>2062</v>
      </c>
      <c r="AO8" s="81"/>
    </row>
    <row r="9" spans="2:41" s="7" customFormat="1" ht="14.25" customHeight="1" x14ac:dyDescent="0.2">
      <c r="B9" s="230" t="s">
        <v>85</v>
      </c>
      <c r="C9" s="23" t="s">
        <v>364</v>
      </c>
      <c r="D9" s="476">
        <f>'Probadas '!D11</f>
        <v>0</v>
      </c>
      <c r="E9" s="476">
        <f>'Probadas '!E11</f>
        <v>0</v>
      </c>
      <c r="F9" s="476">
        <f>'Probadas '!F11</f>
        <v>0</v>
      </c>
      <c r="G9" s="476">
        <f>'Probadas '!G11</f>
        <v>0</v>
      </c>
      <c r="H9" s="476">
        <f>'Probadas '!H11</f>
        <v>0</v>
      </c>
      <c r="I9" s="476">
        <f>'Probadas '!I11</f>
        <v>0</v>
      </c>
      <c r="J9" s="476">
        <f>'Probadas '!J11</f>
        <v>0</v>
      </c>
      <c r="K9" s="476">
        <f>'Probadas '!K11</f>
        <v>0</v>
      </c>
      <c r="L9" s="476">
        <f>'Probadas '!L11</f>
        <v>0</v>
      </c>
      <c r="M9" s="476">
        <f>'Probadas '!M11</f>
        <v>0</v>
      </c>
      <c r="N9" s="476">
        <f>'Probadas '!N11</f>
        <v>0</v>
      </c>
      <c r="O9" s="476">
        <f>'Probadas '!O11</f>
        <v>0</v>
      </c>
      <c r="P9" s="476">
        <f>'Probadas '!P11</f>
        <v>0</v>
      </c>
      <c r="Q9" s="476">
        <f>'Probadas '!Q11</f>
        <v>0</v>
      </c>
      <c r="R9" s="476">
        <f>'Probadas '!R11</f>
        <v>0</v>
      </c>
      <c r="S9" s="476">
        <f>'Probadas '!S11</f>
        <v>0</v>
      </c>
      <c r="T9" s="476">
        <f>'Probadas '!T11</f>
        <v>0</v>
      </c>
      <c r="U9" s="476">
        <f>'Probadas '!U11</f>
        <v>0</v>
      </c>
      <c r="V9" s="476">
        <f>'Probadas '!V11</f>
        <v>0</v>
      </c>
      <c r="W9" s="476">
        <f>'Probadas '!W11</f>
        <v>0</v>
      </c>
      <c r="X9" s="476">
        <f>'Probadas '!X11</f>
        <v>0</v>
      </c>
      <c r="Y9" s="476">
        <f>'Probadas '!Y11</f>
        <v>0</v>
      </c>
      <c r="Z9" s="476">
        <f>'Probadas '!Z11</f>
        <v>0</v>
      </c>
      <c r="AA9" s="476">
        <f>'Probadas '!AA11</f>
        <v>0</v>
      </c>
      <c r="AB9" s="476">
        <f>'Probadas '!AB11</f>
        <v>0</v>
      </c>
      <c r="AC9" s="476">
        <f>'Probadas '!AC11</f>
        <v>0</v>
      </c>
      <c r="AD9" s="476">
        <f>'Probadas '!AD11</f>
        <v>0</v>
      </c>
      <c r="AE9" s="476">
        <f>'Probadas '!AE11</f>
        <v>0</v>
      </c>
      <c r="AF9" s="476">
        <f>'Probadas '!AF11</f>
        <v>0</v>
      </c>
      <c r="AG9" s="476">
        <f>'Probadas '!AG11</f>
        <v>0</v>
      </c>
      <c r="AH9" s="476">
        <f>'Probadas '!AH11</f>
        <v>0</v>
      </c>
      <c r="AI9" s="476">
        <f>'Probadas '!AI11</f>
        <v>0</v>
      </c>
      <c r="AJ9" s="476">
        <f>'Probadas '!AJ11</f>
        <v>0</v>
      </c>
      <c r="AK9" s="476">
        <f>'Probadas '!AK11</f>
        <v>0</v>
      </c>
      <c r="AL9" s="476">
        <f>'Probadas '!AL11</f>
        <v>0</v>
      </c>
      <c r="AM9" s="476">
        <f>'Probadas '!AM11</f>
        <v>0</v>
      </c>
      <c r="AN9" s="476">
        <f>'Probadas '!AN11</f>
        <v>0</v>
      </c>
      <c r="AO9" s="1"/>
    </row>
    <row r="10" spans="2:41" x14ac:dyDescent="0.2">
      <c r="B10" s="41" t="s">
        <v>205</v>
      </c>
      <c r="C10" s="231" t="s">
        <v>206</v>
      </c>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row>
    <row r="11" spans="2:41" x14ac:dyDescent="0.2">
      <c r="B11" s="41" t="s">
        <v>207</v>
      </c>
      <c r="C11" s="231" t="s">
        <v>206</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row>
    <row r="12" spans="2:41" x14ac:dyDescent="0.2">
      <c r="B12" s="41"/>
      <c r="C12" s="21"/>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row>
    <row r="13" spans="2:41" x14ac:dyDescent="0.2">
      <c r="B13" s="232" t="s">
        <v>86</v>
      </c>
      <c r="C13" s="23" t="s">
        <v>364</v>
      </c>
      <c r="D13" s="476">
        <f>'Probadas '!D12</f>
        <v>0</v>
      </c>
      <c r="E13" s="476">
        <f>'Probadas '!E12</f>
        <v>0</v>
      </c>
      <c r="F13" s="476">
        <f>'Probadas '!F12</f>
        <v>0</v>
      </c>
      <c r="G13" s="476">
        <f>'Probadas '!G12</f>
        <v>0</v>
      </c>
      <c r="H13" s="476">
        <f>'Probadas '!H12</f>
        <v>0</v>
      </c>
      <c r="I13" s="476">
        <f>'Probadas '!I12</f>
        <v>0</v>
      </c>
      <c r="J13" s="476">
        <f>'Probadas '!J12</f>
        <v>0</v>
      </c>
      <c r="K13" s="476">
        <f>'Probadas '!K12</f>
        <v>0</v>
      </c>
      <c r="L13" s="476">
        <f>'Probadas '!L12</f>
        <v>0</v>
      </c>
      <c r="M13" s="476">
        <f>'Probadas '!M12</f>
        <v>0</v>
      </c>
      <c r="N13" s="476">
        <f>'Probadas '!N12</f>
        <v>0</v>
      </c>
      <c r="O13" s="476">
        <f>'Probadas '!O12</f>
        <v>0</v>
      </c>
      <c r="P13" s="476">
        <f>'Probadas '!P12</f>
        <v>0</v>
      </c>
      <c r="Q13" s="476">
        <f>'Probadas '!Q12</f>
        <v>0</v>
      </c>
      <c r="R13" s="476">
        <f>'Probadas '!R12</f>
        <v>0</v>
      </c>
      <c r="S13" s="476">
        <f>'Probadas '!S12</f>
        <v>0</v>
      </c>
      <c r="T13" s="476">
        <f>'Probadas '!T12</f>
        <v>0</v>
      </c>
      <c r="U13" s="476">
        <f>'Probadas '!U12</f>
        <v>0</v>
      </c>
      <c r="V13" s="476">
        <f>'Probadas '!V12</f>
        <v>0</v>
      </c>
      <c r="W13" s="476">
        <f>'Probadas '!W12</f>
        <v>0</v>
      </c>
      <c r="X13" s="476">
        <f>'Probadas '!X12</f>
        <v>0</v>
      </c>
      <c r="Y13" s="476">
        <f>'Probadas '!Y12</f>
        <v>0</v>
      </c>
      <c r="Z13" s="476">
        <f>'Probadas '!Z12</f>
        <v>0</v>
      </c>
      <c r="AA13" s="476">
        <f>'Probadas '!AA12</f>
        <v>0</v>
      </c>
      <c r="AB13" s="476">
        <f>'Probadas '!AB12</f>
        <v>0</v>
      </c>
      <c r="AC13" s="476">
        <f>'Probadas '!AC12</f>
        <v>0</v>
      </c>
      <c r="AD13" s="476">
        <f>'Probadas '!AD12</f>
        <v>0</v>
      </c>
      <c r="AE13" s="476">
        <f>'Probadas '!AE12</f>
        <v>0</v>
      </c>
      <c r="AF13" s="476">
        <f>'Probadas '!AF12</f>
        <v>0</v>
      </c>
      <c r="AG13" s="476">
        <f>'Probadas '!AG12</f>
        <v>0</v>
      </c>
      <c r="AH13" s="476">
        <f>'Probadas '!AH12</f>
        <v>0</v>
      </c>
      <c r="AI13" s="476">
        <f>'Probadas '!AI12</f>
        <v>0</v>
      </c>
      <c r="AJ13" s="476">
        <f>'Probadas '!AJ12</f>
        <v>0</v>
      </c>
      <c r="AK13" s="476">
        <f>'Probadas '!AK12</f>
        <v>0</v>
      </c>
      <c r="AL13" s="476">
        <f>'Probadas '!AL12</f>
        <v>0</v>
      </c>
      <c r="AM13" s="476">
        <f>'Probadas '!AM12</f>
        <v>0</v>
      </c>
      <c r="AN13" s="476">
        <f>'Probadas '!AN12</f>
        <v>0</v>
      </c>
    </row>
    <row r="14" spans="2:41" x14ac:dyDescent="0.2">
      <c r="B14" s="41" t="s">
        <v>208</v>
      </c>
      <c r="C14" s="231" t="s">
        <v>206</v>
      </c>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row>
    <row r="15" spans="2:41" x14ac:dyDescent="0.2">
      <c r="B15" s="41" t="s">
        <v>209</v>
      </c>
      <c r="C15" s="231" t="s">
        <v>206</v>
      </c>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row>
    <row r="16" spans="2:41" x14ac:dyDescent="0.2">
      <c r="B16" s="41"/>
      <c r="C16" s="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row>
    <row r="17" spans="2:40" x14ac:dyDescent="0.2">
      <c r="B17" s="232" t="s">
        <v>87</v>
      </c>
      <c r="C17" s="23" t="s">
        <v>364</v>
      </c>
      <c r="D17" s="476">
        <f>'Probadas '!D13</f>
        <v>0</v>
      </c>
      <c r="E17" s="476">
        <f>'Probadas '!E13</f>
        <v>0</v>
      </c>
      <c r="F17" s="476">
        <f>'Probadas '!F13</f>
        <v>0</v>
      </c>
      <c r="G17" s="476">
        <f>'Probadas '!G13</f>
        <v>0</v>
      </c>
      <c r="H17" s="476">
        <f>'Probadas '!H13</f>
        <v>0</v>
      </c>
      <c r="I17" s="476">
        <f>'Probadas '!I13</f>
        <v>0</v>
      </c>
      <c r="J17" s="476">
        <f>'Probadas '!J13</f>
        <v>0</v>
      </c>
      <c r="K17" s="476">
        <f>'Probadas '!K13</f>
        <v>0</v>
      </c>
      <c r="L17" s="476">
        <f>'Probadas '!L13</f>
        <v>0</v>
      </c>
      <c r="M17" s="476">
        <f>'Probadas '!M13</f>
        <v>0</v>
      </c>
      <c r="N17" s="476">
        <f>'Probadas '!N13</f>
        <v>0</v>
      </c>
      <c r="O17" s="476">
        <f>'Probadas '!O13</f>
        <v>0</v>
      </c>
      <c r="P17" s="476">
        <f>'Probadas '!P13</f>
        <v>0</v>
      </c>
      <c r="Q17" s="476">
        <f>'Probadas '!Q13</f>
        <v>0</v>
      </c>
      <c r="R17" s="476">
        <f>'Probadas '!R13</f>
        <v>0</v>
      </c>
      <c r="S17" s="476">
        <f>'Probadas '!S13</f>
        <v>0</v>
      </c>
      <c r="T17" s="476">
        <f>'Probadas '!T13</f>
        <v>0</v>
      </c>
      <c r="U17" s="476">
        <f>'Probadas '!U13</f>
        <v>0</v>
      </c>
      <c r="V17" s="476">
        <f>'Probadas '!V13</f>
        <v>0</v>
      </c>
      <c r="W17" s="476">
        <f>'Probadas '!W13</f>
        <v>0</v>
      </c>
      <c r="X17" s="476">
        <f>'Probadas '!X13</f>
        <v>0</v>
      </c>
      <c r="Y17" s="476">
        <f>'Probadas '!Y13</f>
        <v>0</v>
      </c>
      <c r="Z17" s="476">
        <f>'Probadas '!Z13</f>
        <v>0</v>
      </c>
      <c r="AA17" s="476">
        <f>'Probadas '!AA13</f>
        <v>0</v>
      </c>
      <c r="AB17" s="476">
        <f>'Probadas '!AB13</f>
        <v>0</v>
      </c>
      <c r="AC17" s="476">
        <f>'Probadas '!AC13</f>
        <v>0</v>
      </c>
      <c r="AD17" s="476">
        <f>'Probadas '!AD13</f>
        <v>0</v>
      </c>
      <c r="AE17" s="476">
        <f>'Probadas '!AE13</f>
        <v>0</v>
      </c>
      <c r="AF17" s="476">
        <f>'Probadas '!AF13</f>
        <v>0</v>
      </c>
      <c r="AG17" s="476">
        <f>'Probadas '!AG13</f>
        <v>0</v>
      </c>
      <c r="AH17" s="476">
        <f>'Probadas '!AH13</f>
        <v>0</v>
      </c>
      <c r="AI17" s="476">
        <f>'Probadas '!AI13</f>
        <v>0</v>
      </c>
      <c r="AJ17" s="476">
        <f>'Probadas '!AJ13</f>
        <v>0</v>
      </c>
      <c r="AK17" s="476">
        <f>'Probadas '!AK13</f>
        <v>0</v>
      </c>
      <c r="AL17" s="476">
        <f>'Probadas '!AL13</f>
        <v>0</v>
      </c>
      <c r="AM17" s="476">
        <f>'Probadas '!AM13</f>
        <v>0</v>
      </c>
      <c r="AN17" s="476">
        <f>'Probadas '!AN13</f>
        <v>0</v>
      </c>
    </row>
    <row r="18" spans="2:40" x14ac:dyDescent="0.2">
      <c r="B18" s="41" t="s">
        <v>210</v>
      </c>
      <c r="C18" s="231" t="s">
        <v>206</v>
      </c>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row>
    <row r="19" spans="2:40" x14ac:dyDescent="0.2">
      <c r="B19" s="41" t="s">
        <v>211</v>
      </c>
      <c r="C19" s="231" t="s">
        <v>206</v>
      </c>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row>
    <row r="20" spans="2:40" x14ac:dyDescent="0.2">
      <c r="B20" s="41"/>
      <c r="C20" s="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row>
    <row r="21" spans="2:40" ht="15" thickBot="1" x14ac:dyDescent="0.25">
      <c r="B21"/>
      <c r="C21" s="233"/>
    </row>
    <row r="22" spans="2:40" ht="18" x14ac:dyDescent="0.2">
      <c r="B22" s="55" t="s">
        <v>212</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row>
    <row r="23" spans="2:40" s="81" customFormat="1" ht="30" customHeight="1" x14ac:dyDescent="0.2">
      <c r="B23" s="79"/>
      <c r="C23" s="80"/>
      <c r="D23" s="80">
        <f>D8</f>
        <v>2026</v>
      </c>
      <c r="E23" s="80">
        <f>+D23+1</f>
        <v>2027</v>
      </c>
      <c r="F23" s="80">
        <f t="shared" ref="F23:AN23" si="1">+E23+1</f>
        <v>2028</v>
      </c>
      <c r="G23" s="80">
        <f t="shared" si="1"/>
        <v>2029</v>
      </c>
      <c r="H23" s="80">
        <f t="shared" si="1"/>
        <v>2030</v>
      </c>
      <c r="I23" s="80">
        <f t="shared" si="1"/>
        <v>2031</v>
      </c>
      <c r="J23" s="80">
        <f t="shared" si="1"/>
        <v>2032</v>
      </c>
      <c r="K23" s="80">
        <f t="shared" si="1"/>
        <v>2033</v>
      </c>
      <c r="L23" s="80">
        <f t="shared" si="1"/>
        <v>2034</v>
      </c>
      <c r="M23" s="80">
        <f t="shared" si="1"/>
        <v>2035</v>
      </c>
      <c r="N23" s="80">
        <f t="shared" si="1"/>
        <v>2036</v>
      </c>
      <c r="O23" s="80">
        <f t="shared" si="1"/>
        <v>2037</v>
      </c>
      <c r="P23" s="80">
        <f t="shared" si="1"/>
        <v>2038</v>
      </c>
      <c r="Q23" s="80">
        <f t="shared" si="1"/>
        <v>2039</v>
      </c>
      <c r="R23" s="80">
        <f t="shared" si="1"/>
        <v>2040</v>
      </c>
      <c r="S23" s="80">
        <f t="shared" si="1"/>
        <v>2041</v>
      </c>
      <c r="T23" s="80">
        <f t="shared" si="1"/>
        <v>2042</v>
      </c>
      <c r="U23" s="80">
        <f t="shared" si="1"/>
        <v>2043</v>
      </c>
      <c r="V23" s="80">
        <f t="shared" si="1"/>
        <v>2044</v>
      </c>
      <c r="W23" s="80">
        <f t="shared" si="1"/>
        <v>2045</v>
      </c>
      <c r="X23" s="80">
        <f t="shared" si="1"/>
        <v>2046</v>
      </c>
      <c r="Y23" s="80">
        <f t="shared" si="1"/>
        <v>2047</v>
      </c>
      <c r="Z23" s="80">
        <f t="shared" si="1"/>
        <v>2048</v>
      </c>
      <c r="AA23" s="80">
        <f t="shared" si="1"/>
        <v>2049</v>
      </c>
      <c r="AB23" s="80">
        <f t="shared" si="1"/>
        <v>2050</v>
      </c>
      <c r="AC23" s="80">
        <f t="shared" si="1"/>
        <v>2051</v>
      </c>
      <c r="AD23" s="80">
        <f t="shared" si="1"/>
        <v>2052</v>
      </c>
      <c r="AE23" s="80">
        <f t="shared" si="1"/>
        <v>2053</v>
      </c>
      <c r="AF23" s="80">
        <f t="shared" si="1"/>
        <v>2054</v>
      </c>
      <c r="AG23" s="80">
        <f t="shared" si="1"/>
        <v>2055</v>
      </c>
      <c r="AH23" s="80">
        <f t="shared" si="1"/>
        <v>2056</v>
      </c>
      <c r="AI23" s="80">
        <f t="shared" si="1"/>
        <v>2057</v>
      </c>
      <c r="AJ23" s="80">
        <f t="shared" si="1"/>
        <v>2058</v>
      </c>
      <c r="AK23" s="80">
        <f t="shared" si="1"/>
        <v>2059</v>
      </c>
      <c r="AL23" s="80">
        <f t="shared" si="1"/>
        <v>2060</v>
      </c>
      <c r="AM23" s="80">
        <f t="shared" si="1"/>
        <v>2061</v>
      </c>
      <c r="AN23" s="80">
        <f t="shared" si="1"/>
        <v>2062</v>
      </c>
    </row>
    <row r="24" spans="2:40" x14ac:dyDescent="0.2">
      <c r="B24" s="230" t="s">
        <v>85</v>
      </c>
      <c r="C24" s="23" t="s">
        <v>213</v>
      </c>
      <c r="D24" s="476">
        <f>'Probadas '!D43</f>
        <v>0</v>
      </c>
      <c r="E24" s="476">
        <f>'Probadas '!E43</f>
        <v>0</v>
      </c>
      <c r="F24" s="476">
        <f>'Probadas '!F43</f>
        <v>0</v>
      </c>
      <c r="G24" s="476">
        <f>'Probadas '!G43</f>
        <v>0</v>
      </c>
      <c r="H24" s="476">
        <f>'Probadas '!H43</f>
        <v>0</v>
      </c>
      <c r="I24" s="476">
        <f>'Probadas '!I43</f>
        <v>0</v>
      </c>
      <c r="J24" s="476">
        <f>'Probadas '!J43</f>
        <v>0</v>
      </c>
      <c r="K24" s="476">
        <f>'Probadas '!K43</f>
        <v>0</v>
      </c>
      <c r="L24" s="476">
        <f>'Probadas '!L43</f>
        <v>0</v>
      </c>
      <c r="M24" s="476">
        <f>'Probadas '!M43</f>
        <v>0</v>
      </c>
      <c r="N24" s="476">
        <f>'Probadas '!N43</f>
        <v>0</v>
      </c>
      <c r="O24" s="476">
        <f>'Probadas '!O43</f>
        <v>0</v>
      </c>
      <c r="P24" s="476">
        <f>'Probadas '!P43</f>
        <v>0</v>
      </c>
      <c r="Q24" s="476">
        <f>'Probadas '!Q43</f>
        <v>0</v>
      </c>
      <c r="R24" s="476">
        <f>'Probadas '!R43</f>
        <v>0</v>
      </c>
      <c r="S24" s="476">
        <f>'Probadas '!S43</f>
        <v>0</v>
      </c>
      <c r="T24" s="476">
        <f>'Probadas '!T43</f>
        <v>0</v>
      </c>
      <c r="U24" s="476">
        <f>'Probadas '!U43</f>
        <v>0</v>
      </c>
      <c r="V24" s="476">
        <f>'Probadas '!V43</f>
        <v>0</v>
      </c>
      <c r="W24" s="476">
        <f>'Probadas '!W43</f>
        <v>0</v>
      </c>
      <c r="X24" s="476">
        <f>'Probadas '!X43</f>
        <v>0</v>
      </c>
      <c r="Y24" s="476">
        <f>'Probadas '!Y43</f>
        <v>0</v>
      </c>
      <c r="Z24" s="476">
        <f>'Probadas '!Z43</f>
        <v>0</v>
      </c>
      <c r="AA24" s="476">
        <f>'Probadas '!AA43</f>
        <v>0</v>
      </c>
      <c r="AB24" s="476">
        <f>'Probadas '!AB43</f>
        <v>0</v>
      </c>
      <c r="AC24" s="476">
        <f>'Probadas '!AC43</f>
        <v>0</v>
      </c>
      <c r="AD24" s="476">
        <f>'Probadas '!AD43</f>
        <v>0</v>
      </c>
      <c r="AE24" s="476">
        <f>'Probadas '!AE43</f>
        <v>0</v>
      </c>
      <c r="AF24" s="476">
        <f>'Probadas '!AF43</f>
        <v>0</v>
      </c>
      <c r="AG24" s="476">
        <f>'Probadas '!AG43</f>
        <v>0</v>
      </c>
      <c r="AH24" s="476">
        <f>'Probadas '!AH43</f>
        <v>0</v>
      </c>
      <c r="AI24" s="476">
        <f>'Probadas '!AI43</f>
        <v>0</v>
      </c>
      <c r="AJ24" s="476">
        <f>'Probadas '!AJ43</f>
        <v>0</v>
      </c>
      <c r="AK24" s="476">
        <f>'Probadas '!AK43</f>
        <v>0</v>
      </c>
      <c r="AL24" s="476">
        <f>'Probadas '!AL43</f>
        <v>0</v>
      </c>
      <c r="AM24" s="476">
        <f>'Probadas '!AM43</f>
        <v>0</v>
      </c>
      <c r="AN24" s="476">
        <f>'Probadas '!AN43</f>
        <v>0</v>
      </c>
    </row>
    <row r="25" spans="2:40" x14ac:dyDescent="0.2">
      <c r="B25" s="41" t="s">
        <v>205</v>
      </c>
      <c r="C25" s="231" t="s">
        <v>206</v>
      </c>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row>
    <row r="26" spans="2:40" x14ac:dyDescent="0.2">
      <c r="B26" s="41" t="s">
        <v>207</v>
      </c>
      <c r="C26" s="231" t="s">
        <v>206</v>
      </c>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row>
    <row r="27" spans="2:40" x14ac:dyDescent="0.2">
      <c r="B27" s="41"/>
      <c r="C27" s="21"/>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row>
    <row r="28" spans="2:40" x14ac:dyDescent="0.2">
      <c r="B28" s="232" t="s">
        <v>86</v>
      </c>
      <c r="C28" s="23" t="s">
        <v>213</v>
      </c>
      <c r="D28" s="476">
        <f>'Probadas '!D44</f>
        <v>0</v>
      </c>
      <c r="E28" s="476">
        <f>'Probadas '!E44</f>
        <v>0</v>
      </c>
      <c r="F28" s="476">
        <f>'Probadas '!F44</f>
        <v>0</v>
      </c>
      <c r="G28" s="476">
        <f>'Probadas '!G44</f>
        <v>0</v>
      </c>
      <c r="H28" s="476">
        <f>'Probadas '!H44</f>
        <v>0</v>
      </c>
      <c r="I28" s="476">
        <f>'Probadas '!I44</f>
        <v>0</v>
      </c>
      <c r="J28" s="476">
        <f>'Probadas '!J44</f>
        <v>0</v>
      </c>
      <c r="K28" s="476">
        <f>'Probadas '!K44</f>
        <v>0</v>
      </c>
      <c r="L28" s="476">
        <f>'Probadas '!L44</f>
        <v>0</v>
      </c>
      <c r="M28" s="476">
        <f>'Probadas '!M44</f>
        <v>0</v>
      </c>
      <c r="N28" s="476">
        <f>'Probadas '!N44</f>
        <v>0</v>
      </c>
      <c r="O28" s="476">
        <f>'Probadas '!O44</f>
        <v>0</v>
      </c>
      <c r="P28" s="476">
        <f>'Probadas '!P44</f>
        <v>0</v>
      </c>
      <c r="Q28" s="476">
        <f>'Probadas '!Q44</f>
        <v>0</v>
      </c>
      <c r="R28" s="476">
        <f>'Probadas '!R44</f>
        <v>0</v>
      </c>
      <c r="S28" s="476">
        <f>'Probadas '!S44</f>
        <v>0</v>
      </c>
      <c r="T28" s="476">
        <f>'Probadas '!T44</f>
        <v>0</v>
      </c>
      <c r="U28" s="476">
        <f>'Probadas '!U44</f>
        <v>0</v>
      </c>
      <c r="V28" s="476">
        <f>'Probadas '!V44</f>
        <v>0</v>
      </c>
      <c r="W28" s="476">
        <f>'Probadas '!W44</f>
        <v>0</v>
      </c>
      <c r="X28" s="476">
        <f>'Probadas '!X44</f>
        <v>0</v>
      </c>
      <c r="Y28" s="476">
        <f>'Probadas '!Y44</f>
        <v>0</v>
      </c>
      <c r="Z28" s="476">
        <f>'Probadas '!Z44</f>
        <v>0</v>
      </c>
      <c r="AA28" s="476">
        <f>'Probadas '!AA44</f>
        <v>0</v>
      </c>
      <c r="AB28" s="476">
        <f>'Probadas '!AB44</f>
        <v>0</v>
      </c>
      <c r="AC28" s="476">
        <f>'Probadas '!AC44</f>
        <v>0</v>
      </c>
      <c r="AD28" s="476">
        <f>'Probadas '!AD44</f>
        <v>0</v>
      </c>
      <c r="AE28" s="476">
        <f>'Probadas '!AE44</f>
        <v>0</v>
      </c>
      <c r="AF28" s="476">
        <f>'Probadas '!AF44</f>
        <v>0</v>
      </c>
      <c r="AG28" s="476">
        <f>'Probadas '!AG44</f>
        <v>0</v>
      </c>
      <c r="AH28" s="476">
        <f>'Probadas '!AH44</f>
        <v>0</v>
      </c>
      <c r="AI28" s="476">
        <f>'Probadas '!AI44</f>
        <v>0</v>
      </c>
      <c r="AJ28" s="476">
        <f>'Probadas '!AJ44</f>
        <v>0</v>
      </c>
      <c r="AK28" s="476">
        <f>'Probadas '!AK44</f>
        <v>0</v>
      </c>
      <c r="AL28" s="476">
        <f>'Probadas '!AL44</f>
        <v>0</v>
      </c>
      <c r="AM28" s="476">
        <f>'Probadas '!AM44</f>
        <v>0</v>
      </c>
      <c r="AN28" s="476">
        <f>'Probadas '!AN44</f>
        <v>0</v>
      </c>
    </row>
    <row r="29" spans="2:40" x14ac:dyDescent="0.2">
      <c r="B29" s="41" t="s">
        <v>208</v>
      </c>
      <c r="C29" s="231" t="s">
        <v>206</v>
      </c>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row>
    <row r="30" spans="2:40" x14ac:dyDescent="0.2">
      <c r="B30" s="41" t="s">
        <v>209</v>
      </c>
      <c r="C30" s="231" t="s">
        <v>206</v>
      </c>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row>
    <row r="31" spans="2:40" x14ac:dyDescent="0.2">
      <c r="B31" s="41"/>
      <c r="C31" s="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row>
    <row r="32" spans="2:40" x14ac:dyDescent="0.2">
      <c r="B32" s="232" t="s">
        <v>87</v>
      </c>
      <c r="C32" s="23" t="s">
        <v>213</v>
      </c>
      <c r="D32" s="476">
        <f>'Probadas '!D45</f>
        <v>0</v>
      </c>
      <c r="E32" s="476">
        <f>'Probadas '!E45</f>
        <v>0</v>
      </c>
      <c r="F32" s="476">
        <f>'Probadas '!F45</f>
        <v>0</v>
      </c>
      <c r="G32" s="476">
        <f>'Probadas '!G45</f>
        <v>0</v>
      </c>
      <c r="H32" s="476">
        <f>'Probadas '!H45</f>
        <v>0</v>
      </c>
      <c r="I32" s="476">
        <f>'Probadas '!I45</f>
        <v>0</v>
      </c>
      <c r="J32" s="476">
        <f>'Probadas '!J45</f>
        <v>0</v>
      </c>
      <c r="K32" s="476">
        <f>'Probadas '!K45</f>
        <v>0</v>
      </c>
      <c r="L32" s="476">
        <f>'Probadas '!L45</f>
        <v>0</v>
      </c>
      <c r="M32" s="476">
        <f>'Probadas '!M45</f>
        <v>0</v>
      </c>
      <c r="N32" s="476">
        <f>'Probadas '!N45</f>
        <v>0</v>
      </c>
      <c r="O32" s="476">
        <f>'Probadas '!O45</f>
        <v>0</v>
      </c>
      <c r="P32" s="476">
        <f>'Probadas '!P45</f>
        <v>0</v>
      </c>
      <c r="Q32" s="476">
        <f>'Probadas '!Q45</f>
        <v>0</v>
      </c>
      <c r="R32" s="476">
        <f>'Probadas '!R45</f>
        <v>0</v>
      </c>
      <c r="S32" s="476">
        <f>'Probadas '!S45</f>
        <v>0</v>
      </c>
      <c r="T32" s="476">
        <f>'Probadas '!T45</f>
        <v>0</v>
      </c>
      <c r="U32" s="476">
        <f>'Probadas '!U45</f>
        <v>0</v>
      </c>
      <c r="V32" s="476">
        <f>'Probadas '!V45</f>
        <v>0</v>
      </c>
      <c r="W32" s="476">
        <f>'Probadas '!W45</f>
        <v>0</v>
      </c>
      <c r="X32" s="476">
        <f>'Probadas '!X45</f>
        <v>0</v>
      </c>
      <c r="Y32" s="476">
        <f>'Probadas '!Y45</f>
        <v>0</v>
      </c>
      <c r="Z32" s="476">
        <f>'Probadas '!Z45</f>
        <v>0</v>
      </c>
      <c r="AA32" s="476">
        <f>'Probadas '!AA45</f>
        <v>0</v>
      </c>
      <c r="AB32" s="476">
        <f>'Probadas '!AB45</f>
        <v>0</v>
      </c>
      <c r="AC32" s="476">
        <f>'Probadas '!AC45</f>
        <v>0</v>
      </c>
      <c r="AD32" s="476">
        <f>'Probadas '!AD45</f>
        <v>0</v>
      </c>
      <c r="AE32" s="476">
        <f>'Probadas '!AE45</f>
        <v>0</v>
      </c>
      <c r="AF32" s="476">
        <f>'Probadas '!AF45</f>
        <v>0</v>
      </c>
      <c r="AG32" s="476">
        <f>'Probadas '!AG45</f>
        <v>0</v>
      </c>
      <c r="AH32" s="476">
        <f>'Probadas '!AH45</f>
        <v>0</v>
      </c>
      <c r="AI32" s="476">
        <f>'Probadas '!AI45</f>
        <v>0</v>
      </c>
      <c r="AJ32" s="476">
        <f>'Probadas '!AJ45</f>
        <v>0</v>
      </c>
      <c r="AK32" s="476">
        <f>'Probadas '!AK45</f>
        <v>0</v>
      </c>
      <c r="AL32" s="476">
        <f>'Probadas '!AL45</f>
        <v>0</v>
      </c>
      <c r="AM32" s="476">
        <f>'Probadas '!AM45</f>
        <v>0</v>
      </c>
      <c r="AN32" s="476">
        <f>'Probadas '!AN45</f>
        <v>0</v>
      </c>
    </row>
    <row r="33" spans="2:40" x14ac:dyDescent="0.2">
      <c r="B33" s="41" t="s">
        <v>210</v>
      </c>
      <c r="C33" s="231" t="s">
        <v>206</v>
      </c>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row>
    <row r="34" spans="2:40" x14ac:dyDescent="0.2">
      <c r="B34" s="41" t="s">
        <v>211</v>
      </c>
      <c r="C34" s="231" t="s">
        <v>206</v>
      </c>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row>
    <row r="35" spans="2:40" x14ac:dyDescent="0.2">
      <c r="B35" s="41"/>
      <c r="C35" s="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row>
    <row r="38" spans="2:40" ht="15" thickBot="1" x14ac:dyDescent="0.25"/>
    <row r="39" spans="2:40" ht="18" x14ac:dyDescent="0.2">
      <c r="B39" s="287" t="s">
        <v>214</v>
      </c>
      <c r="C39" s="288"/>
      <c r="D39" s="288"/>
      <c r="E39" s="289"/>
    </row>
    <row r="40" spans="2:40" ht="15" x14ac:dyDescent="0.2">
      <c r="B40" s="41"/>
      <c r="C40" s="231"/>
      <c r="D40" s="77">
        <f>+D8</f>
        <v>2026</v>
      </c>
      <c r="E40" s="78">
        <f>+E8</f>
        <v>2027</v>
      </c>
    </row>
    <row r="41" spans="2:40" ht="19.7" customHeight="1" x14ac:dyDescent="0.2">
      <c r="B41" s="41" t="s">
        <v>215</v>
      </c>
      <c r="C41" s="231" t="s">
        <v>216</v>
      </c>
      <c r="D41" s="481"/>
      <c r="E41" s="482"/>
    </row>
    <row r="42" spans="2:40" ht="19.7" customHeight="1" x14ac:dyDescent="0.2">
      <c r="B42" s="41" t="s">
        <v>217</v>
      </c>
      <c r="C42" s="231" t="s">
        <v>216</v>
      </c>
      <c r="D42" s="481"/>
      <c r="E42" s="482"/>
    </row>
    <row r="43" spans="2:40" ht="19.7" customHeight="1" thickBot="1" x14ac:dyDescent="0.25">
      <c r="B43" s="42" t="s">
        <v>218</v>
      </c>
      <c r="C43" s="234" t="s">
        <v>216</v>
      </c>
      <c r="D43" s="483"/>
      <c r="E43" s="484"/>
    </row>
    <row r="52" spans="52:52" x14ac:dyDescent="0.2">
      <c r="AZ52" s="195"/>
    </row>
    <row r="100" spans="52:52" x14ac:dyDescent="0.2">
      <c r="AZ100" s="195" t="s">
        <v>357</v>
      </c>
    </row>
    <row r="666" spans="5:5" x14ac:dyDescent="0.2">
      <c r="E666" s="195" t="s">
        <v>201</v>
      </c>
    </row>
  </sheetData>
  <sheetProtection algorithmName="SHA-512" hashValue="uJl++CHb30zrnClBIzICJz34yDHyd8brw0Po/J31n0QP8AqcFBo5uUt31b0e4/Br2KvJzsKuCHodvVy7nEkcEg==" saltValue="d40/gIS7XYn5zq3K5vbxtw==" spinCount="100000" sheet="1" objects="1" scenarios="1"/>
  <protectedRanges>
    <protectedRange algorithmName="SHA-512" hashValue="HmTk7TOPXPF17c+zkOAG0YPLGlJ7NDWsAmnlxmKbG2IYXNnD6Z8AtUQgwL1MCXNdRB3e1Fb99VawgsNeaB0GWg==" saltValue="HgpeRvmJjBqw4vaMBV7uNQ==" spinCount="100000" sqref="D41:E43 D10:AN11 D14:AN15 D18:AN19 D25:AN26 D29:AN30 D33:AN34" name="Rango1"/>
  </protectedRanges>
  <dataValidations count="1">
    <dataValidation type="decimal" allowBlank="1" showInputMessage="1" showErrorMessage="1" sqref="D18:AN20 D10:AN12 D14:AN16 D25:AN35" xr:uid="{98C0BADD-40FC-4AB7-8554-23160129D42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AZ670"/>
  <sheetViews>
    <sheetView showGridLines="0" zoomScale="80" zoomScaleNormal="80" workbookViewId="0"/>
  </sheetViews>
  <sheetFormatPr baseColWidth="10" defaultColWidth="11.42578125" defaultRowHeight="15" x14ac:dyDescent="0.25"/>
  <cols>
    <col min="1" max="1" width="3.85546875" style="26" customWidth="1"/>
    <col min="2" max="2" width="51.5703125" style="26" customWidth="1"/>
    <col min="3" max="3" width="15.85546875" style="26" customWidth="1"/>
    <col min="4" max="40" width="15.7109375" style="26" customWidth="1"/>
    <col min="41" max="16384" width="11.42578125" style="26"/>
  </cols>
  <sheetData>
    <row r="1" spans="2:40" ht="15.75" thickBot="1" x14ac:dyDescent="0.3"/>
    <row r="2" spans="2:40" ht="15.75" x14ac:dyDescent="0.25">
      <c r="B2" s="94" t="s">
        <v>0</v>
      </c>
      <c r="C2" s="95">
        <f>+'Pronósticos 1P mensual x 2 años'!$C$3</f>
        <v>0</v>
      </c>
    </row>
    <row r="3" spans="2:40" ht="15.75" x14ac:dyDescent="0.25">
      <c r="B3" s="91" t="s">
        <v>7</v>
      </c>
      <c r="C3" s="96">
        <f>+'Pronósticos 1P mensual x 2 años'!$C$4</f>
        <v>0</v>
      </c>
    </row>
    <row r="4" spans="2:40" ht="15.75" x14ac:dyDescent="0.25">
      <c r="B4" s="91" t="s">
        <v>8</v>
      </c>
      <c r="C4" s="96">
        <f>+'Pronósticos 1P mensual x 2 años'!$C$5</f>
        <v>0</v>
      </c>
    </row>
    <row r="5" spans="2:40" ht="16.5" thickBot="1" x14ac:dyDescent="0.3">
      <c r="B5" s="92" t="s">
        <v>103</v>
      </c>
      <c r="C5" s="97">
        <f>+'Pronósticos 1P mensual x 2 años'!$C$6</f>
        <v>46022</v>
      </c>
    </row>
    <row r="6" spans="2:40" ht="16.5" thickBot="1" x14ac:dyDescent="0.3">
      <c r="B6" s="121"/>
      <c r="C6" s="122"/>
    </row>
    <row r="7" spans="2:40" ht="15.75" x14ac:dyDescent="0.25">
      <c r="B7" s="126"/>
      <c r="C7" s="127"/>
      <c r="D7" s="117">
        <f>'Probadas '!D10</f>
        <v>2026</v>
      </c>
      <c r="E7" s="117">
        <f>+D7+1</f>
        <v>2027</v>
      </c>
      <c r="F7" s="117">
        <f t="shared" ref="F7" si="0">+E7+1</f>
        <v>2028</v>
      </c>
      <c r="G7" s="117">
        <f t="shared" ref="G7" si="1">+F7+1</f>
        <v>2029</v>
      </c>
      <c r="H7" s="117">
        <f t="shared" ref="H7" si="2">+G7+1</f>
        <v>2030</v>
      </c>
      <c r="I7" s="117">
        <f t="shared" ref="I7" si="3">+H7+1</f>
        <v>2031</v>
      </c>
      <c r="J7" s="117">
        <f t="shared" ref="J7" si="4">+I7+1</f>
        <v>2032</v>
      </c>
      <c r="K7" s="117">
        <f>+J7+1</f>
        <v>2033</v>
      </c>
      <c r="L7" s="117">
        <f t="shared" ref="L7" si="5">+K7+1</f>
        <v>2034</v>
      </c>
      <c r="M7" s="117">
        <f t="shared" ref="M7" si="6">+L7+1</f>
        <v>2035</v>
      </c>
      <c r="N7" s="117">
        <f t="shared" ref="N7" si="7">+M7+1</f>
        <v>2036</v>
      </c>
      <c r="O7" s="117">
        <f t="shared" ref="O7" si="8">+N7+1</f>
        <v>2037</v>
      </c>
      <c r="P7" s="117">
        <f t="shared" ref="P7" si="9">+O7+1</f>
        <v>2038</v>
      </c>
      <c r="Q7" s="117">
        <f t="shared" ref="Q7" si="10">+P7+1</f>
        <v>2039</v>
      </c>
      <c r="R7" s="117">
        <f t="shared" ref="R7" si="11">+Q7+1</f>
        <v>2040</v>
      </c>
      <c r="S7" s="117">
        <f t="shared" ref="S7" si="12">+R7+1</f>
        <v>2041</v>
      </c>
      <c r="T7" s="117">
        <f t="shared" ref="T7" si="13">+S7+1</f>
        <v>2042</v>
      </c>
      <c r="U7" s="117">
        <f t="shared" ref="U7" si="14">+T7+1</f>
        <v>2043</v>
      </c>
      <c r="V7" s="117">
        <f t="shared" ref="V7" si="15">+U7+1</f>
        <v>2044</v>
      </c>
      <c r="W7" s="117">
        <f t="shared" ref="W7" si="16">+V7+1</f>
        <v>2045</v>
      </c>
      <c r="X7" s="117">
        <f t="shared" ref="X7" si="17">+W7+1</f>
        <v>2046</v>
      </c>
      <c r="Y7" s="117">
        <f t="shared" ref="Y7" si="18">+X7+1</f>
        <v>2047</v>
      </c>
      <c r="Z7" s="117">
        <f t="shared" ref="Z7" si="19">+Y7+1</f>
        <v>2048</v>
      </c>
      <c r="AA7" s="117">
        <f t="shared" ref="AA7" si="20">+Z7+1</f>
        <v>2049</v>
      </c>
      <c r="AB7" s="117">
        <f t="shared" ref="AB7" si="21">+AA7+1</f>
        <v>2050</v>
      </c>
      <c r="AC7" s="117">
        <f t="shared" ref="AC7" si="22">+AB7+1</f>
        <v>2051</v>
      </c>
      <c r="AD7" s="117">
        <f t="shared" ref="AD7" si="23">+AC7+1</f>
        <v>2052</v>
      </c>
      <c r="AE7" s="117">
        <f t="shared" ref="AE7" si="24">+AD7+1</f>
        <v>2053</v>
      </c>
      <c r="AF7" s="117">
        <f t="shared" ref="AF7" si="25">+AE7+1</f>
        <v>2054</v>
      </c>
      <c r="AG7" s="117">
        <f t="shared" ref="AG7" si="26">+AF7+1</f>
        <v>2055</v>
      </c>
      <c r="AH7" s="117">
        <f t="shared" ref="AH7" si="27">+AG7+1</f>
        <v>2056</v>
      </c>
      <c r="AI7" s="117">
        <f t="shared" ref="AI7" si="28">+AH7+1</f>
        <v>2057</v>
      </c>
      <c r="AJ7" s="117">
        <f t="shared" ref="AJ7" si="29">+AI7+1</f>
        <v>2058</v>
      </c>
      <c r="AK7" s="117">
        <f t="shared" ref="AK7" si="30">+AJ7+1</f>
        <v>2059</v>
      </c>
      <c r="AL7" s="117">
        <f t="shared" ref="AL7" si="31">+AK7+1</f>
        <v>2060</v>
      </c>
      <c r="AM7" s="117">
        <f t="shared" ref="AM7" si="32">+AL7+1</f>
        <v>2061</v>
      </c>
      <c r="AN7" s="118">
        <f t="shared" ref="AN7" si="33">+AM7+1</f>
        <v>2062</v>
      </c>
    </row>
    <row r="8" spans="2:40" x14ac:dyDescent="0.25">
      <c r="B8" s="619" t="s">
        <v>125</v>
      </c>
      <c r="C8" s="763"/>
      <c r="D8" s="764"/>
      <c r="E8" s="764"/>
      <c r="F8" s="764"/>
      <c r="G8" s="764"/>
      <c r="H8" s="764"/>
      <c r="I8" s="764"/>
      <c r="J8" s="764"/>
      <c r="K8" s="764"/>
      <c r="L8" s="764"/>
      <c r="M8" s="764"/>
      <c r="N8" s="764"/>
      <c r="O8" s="764"/>
      <c r="P8" s="764"/>
      <c r="Q8" s="764"/>
      <c r="R8" s="764"/>
      <c r="S8" s="764"/>
      <c r="T8" s="764"/>
      <c r="U8" s="764"/>
      <c r="V8" s="764"/>
      <c r="W8" s="764"/>
      <c r="X8" s="764"/>
      <c r="Y8" s="764"/>
      <c r="Z8" s="764"/>
      <c r="AA8" s="764"/>
      <c r="AB8" s="764"/>
      <c r="AC8" s="764"/>
      <c r="AD8" s="764"/>
      <c r="AE8" s="764"/>
      <c r="AF8" s="764"/>
      <c r="AG8" s="764"/>
      <c r="AH8" s="764"/>
      <c r="AI8" s="764"/>
      <c r="AJ8" s="764"/>
      <c r="AK8" s="764"/>
      <c r="AL8" s="764"/>
      <c r="AM8" s="764"/>
      <c r="AN8" s="765"/>
    </row>
    <row r="9" spans="2:40" x14ac:dyDescent="0.25">
      <c r="B9" s="620"/>
      <c r="C9" s="120" t="s">
        <v>121</v>
      </c>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4"/>
    </row>
    <row r="10" spans="2:40" ht="15.75" x14ac:dyDescent="0.25">
      <c r="B10" s="128" t="s">
        <v>123</v>
      </c>
      <c r="C10" s="131" t="s">
        <v>124</v>
      </c>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4"/>
    </row>
    <row r="11" spans="2:40" ht="16.5" thickBot="1" x14ac:dyDescent="0.3">
      <c r="B11" s="129" t="s">
        <v>122</v>
      </c>
      <c r="C11" s="130" t="s">
        <v>124</v>
      </c>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7"/>
    </row>
    <row r="12" spans="2:40" ht="15.75" x14ac:dyDescent="0.25">
      <c r="B12" s="121"/>
      <c r="C12" s="122"/>
      <c r="D12" s="119"/>
    </row>
    <row r="13" spans="2:40" ht="15.75" thickBot="1" x14ac:dyDescent="0.3">
      <c r="D13" s="194"/>
    </row>
    <row r="14" spans="2:40" x14ac:dyDescent="0.25">
      <c r="B14" s="123" t="s">
        <v>128</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2"/>
    </row>
    <row r="15" spans="2:40" s="76" customFormat="1" x14ac:dyDescent="0.25">
      <c r="B15" s="90"/>
      <c r="C15" s="132"/>
      <c r="D15" s="77">
        <f>D7</f>
        <v>2026</v>
      </c>
      <c r="E15" s="77">
        <f>+D15+1</f>
        <v>2027</v>
      </c>
      <c r="F15" s="77">
        <f t="shared" ref="F15:AN15" si="34">+E15+1</f>
        <v>2028</v>
      </c>
      <c r="G15" s="77">
        <f t="shared" si="34"/>
        <v>2029</v>
      </c>
      <c r="H15" s="77">
        <f t="shared" si="34"/>
        <v>2030</v>
      </c>
      <c r="I15" s="77">
        <f t="shared" si="34"/>
        <v>2031</v>
      </c>
      <c r="J15" s="77">
        <f t="shared" si="34"/>
        <v>2032</v>
      </c>
      <c r="K15" s="77">
        <f>+J15+1</f>
        <v>2033</v>
      </c>
      <c r="L15" s="77">
        <f t="shared" si="34"/>
        <v>2034</v>
      </c>
      <c r="M15" s="77">
        <f t="shared" si="34"/>
        <v>2035</v>
      </c>
      <c r="N15" s="77">
        <f t="shared" si="34"/>
        <v>2036</v>
      </c>
      <c r="O15" s="77">
        <f t="shared" si="34"/>
        <v>2037</v>
      </c>
      <c r="P15" s="77">
        <f t="shared" si="34"/>
        <v>2038</v>
      </c>
      <c r="Q15" s="77">
        <f t="shared" si="34"/>
        <v>2039</v>
      </c>
      <c r="R15" s="77">
        <f t="shared" si="34"/>
        <v>2040</v>
      </c>
      <c r="S15" s="77">
        <f t="shared" si="34"/>
        <v>2041</v>
      </c>
      <c r="T15" s="77">
        <f t="shared" si="34"/>
        <v>2042</v>
      </c>
      <c r="U15" s="77">
        <f t="shared" si="34"/>
        <v>2043</v>
      </c>
      <c r="V15" s="77">
        <f t="shared" si="34"/>
        <v>2044</v>
      </c>
      <c r="W15" s="77">
        <f t="shared" si="34"/>
        <v>2045</v>
      </c>
      <c r="X15" s="77">
        <f t="shared" si="34"/>
        <v>2046</v>
      </c>
      <c r="Y15" s="77">
        <f t="shared" si="34"/>
        <v>2047</v>
      </c>
      <c r="Z15" s="77">
        <f t="shared" si="34"/>
        <v>2048</v>
      </c>
      <c r="AA15" s="77">
        <f t="shared" si="34"/>
        <v>2049</v>
      </c>
      <c r="AB15" s="77">
        <f t="shared" si="34"/>
        <v>2050</v>
      </c>
      <c r="AC15" s="77">
        <f t="shared" si="34"/>
        <v>2051</v>
      </c>
      <c r="AD15" s="77">
        <f t="shared" si="34"/>
        <v>2052</v>
      </c>
      <c r="AE15" s="77">
        <f t="shared" si="34"/>
        <v>2053</v>
      </c>
      <c r="AF15" s="77">
        <f t="shared" si="34"/>
        <v>2054</v>
      </c>
      <c r="AG15" s="77">
        <f t="shared" si="34"/>
        <v>2055</v>
      </c>
      <c r="AH15" s="77">
        <f t="shared" si="34"/>
        <v>2056</v>
      </c>
      <c r="AI15" s="77">
        <f t="shared" si="34"/>
        <v>2057</v>
      </c>
      <c r="AJ15" s="77">
        <f t="shared" si="34"/>
        <v>2058</v>
      </c>
      <c r="AK15" s="77">
        <f t="shared" si="34"/>
        <v>2059</v>
      </c>
      <c r="AL15" s="77">
        <f t="shared" si="34"/>
        <v>2060</v>
      </c>
      <c r="AM15" s="77">
        <f t="shared" si="34"/>
        <v>2061</v>
      </c>
      <c r="AN15" s="78">
        <f t="shared" si="34"/>
        <v>2062</v>
      </c>
    </row>
    <row r="16" spans="2:40" ht="21.95" customHeight="1" x14ac:dyDescent="0.25">
      <c r="B16" s="8" t="s">
        <v>73</v>
      </c>
      <c r="C16" s="21" t="s">
        <v>71</v>
      </c>
      <c r="D16" s="465">
        <f>IF(AND(D8&gt;0,D9&gt;0),"ERROR",+D8+D9-D10-D11)</f>
        <v>0</v>
      </c>
      <c r="E16" s="465">
        <f t="shared" ref="E16:AN16" si="35">IF(AND(E8&gt;0,E9&gt;0),"ERROR",+E8+E9-E10-E11)</f>
        <v>0</v>
      </c>
      <c r="F16" s="465">
        <f t="shared" si="35"/>
        <v>0</v>
      </c>
      <c r="G16" s="465">
        <f t="shared" si="35"/>
        <v>0</v>
      </c>
      <c r="H16" s="465">
        <f t="shared" si="35"/>
        <v>0</v>
      </c>
      <c r="I16" s="465">
        <f t="shared" si="35"/>
        <v>0</v>
      </c>
      <c r="J16" s="465">
        <f t="shared" si="35"/>
        <v>0</v>
      </c>
      <c r="K16" s="465">
        <f t="shared" si="35"/>
        <v>0</v>
      </c>
      <c r="L16" s="465">
        <f t="shared" si="35"/>
        <v>0</v>
      </c>
      <c r="M16" s="465">
        <f t="shared" si="35"/>
        <v>0</v>
      </c>
      <c r="N16" s="465">
        <f t="shared" si="35"/>
        <v>0</v>
      </c>
      <c r="O16" s="465">
        <f t="shared" si="35"/>
        <v>0</v>
      </c>
      <c r="P16" s="465">
        <f t="shared" si="35"/>
        <v>0</v>
      </c>
      <c r="Q16" s="465">
        <f t="shared" si="35"/>
        <v>0</v>
      </c>
      <c r="R16" s="465">
        <f t="shared" si="35"/>
        <v>0</v>
      </c>
      <c r="S16" s="465">
        <f t="shared" si="35"/>
        <v>0</v>
      </c>
      <c r="T16" s="465">
        <f t="shared" si="35"/>
        <v>0</v>
      </c>
      <c r="U16" s="465">
        <f t="shared" si="35"/>
        <v>0</v>
      </c>
      <c r="V16" s="465">
        <f t="shared" si="35"/>
        <v>0</v>
      </c>
      <c r="W16" s="465">
        <f t="shared" si="35"/>
        <v>0</v>
      </c>
      <c r="X16" s="465">
        <f t="shared" si="35"/>
        <v>0</v>
      </c>
      <c r="Y16" s="465">
        <f t="shared" si="35"/>
        <v>0</v>
      </c>
      <c r="Z16" s="465">
        <f t="shared" si="35"/>
        <v>0</v>
      </c>
      <c r="AA16" s="465">
        <f t="shared" si="35"/>
        <v>0</v>
      </c>
      <c r="AB16" s="465">
        <f t="shared" si="35"/>
        <v>0</v>
      </c>
      <c r="AC16" s="465">
        <f t="shared" si="35"/>
        <v>0</v>
      </c>
      <c r="AD16" s="465">
        <f t="shared" si="35"/>
        <v>0</v>
      </c>
      <c r="AE16" s="465">
        <f t="shared" si="35"/>
        <v>0</v>
      </c>
      <c r="AF16" s="465">
        <f t="shared" si="35"/>
        <v>0</v>
      </c>
      <c r="AG16" s="465">
        <f t="shared" si="35"/>
        <v>0</v>
      </c>
      <c r="AH16" s="465">
        <f t="shared" si="35"/>
        <v>0</v>
      </c>
      <c r="AI16" s="465">
        <f t="shared" si="35"/>
        <v>0</v>
      </c>
      <c r="AJ16" s="465">
        <f t="shared" si="35"/>
        <v>0</v>
      </c>
      <c r="AK16" s="465">
        <f t="shared" si="35"/>
        <v>0</v>
      </c>
      <c r="AL16" s="465">
        <f t="shared" si="35"/>
        <v>0</v>
      </c>
      <c r="AM16" s="465">
        <f t="shared" si="35"/>
        <v>0</v>
      </c>
      <c r="AN16" s="465">
        <f t="shared" si="35"/>
        <v>0</v>
      </c>
    </row>
    <row r="17" spans="2:40" ht="21.95" customHeight="1" x14ac:dyDescent="0.25">
      <c r="B17" s="8" t="s">
        <v>338</v>
      </c>
      <c r="C17" s="21" t="s">
        <v>71</v>
      </c>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4"/>
    </row>
    <row r="18" spans="2:40" ht="21.95" customHeight="1" thickBot="1" x14ac:dyDescent="0.3">
      <c r="B18" s="19" t="s">
        <v>65</v>
      </c>
      <c r="C18" s="22" t="s">
        <v>72</v>
      </c>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7"/>
    </row>
    <row r="19" spans="2:40" ht="21.95" customHeight="1" thickBot="1" x14ac:dyDescent="0.3">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2:40" ht="21.95" customHeight="1" x14ac:dyDescent="0.25">
      <c r="B20" s="123" t="s">
        <v>69</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row>
    <row r="21" spans="2:40" ht="21.95" customHeight="1" x14ac:dyDescent="0.25">
      <c r="B21" s="8"/>
      <c r="C21" s="10"/>
      <c r="D21" s="77">
        <f>D15</f>
        <v>2026</v>
      </c>
      <c r="E21" s="77">
        <f>+D21+1</f>
        <v>2027</v>
      </c>
      <c r="F21" s="77">
        <f t="shared" ref="F21" si="36">+E21+1</f>
        <v>2028</v>
      </c>
      <c r="G21" s="77">
        <f t="shared" ref="G21" si="37">+F21+1</f>
        <v>2029</v>
      </c>
      <c r="H21" s="77">
        <f t="shared" ref="H21" si="38">+G21+1</f>
        <v>2030</v>
      </c>
      <c r="I21" s="77">
        <f t="shared" ref="I21" si="39">+H21+1</f>
        <v>2031</v>
      </c>
      <c r="J21" s="77">
        <f t="shared" ref="J21" si="40">+I21+1</f>
        <v>2032</v>
      </c>
      <c r="K21" s="77">
        <f>+J21+1</f>
        <v>2033</v>
      </c>
      <c r="L21" s="77">
        <f t="shared" ref="L21" si="41">+K21+1</f>
        <v>2034</v>
      </c>
      <c r="M21" s="77">
        <f t="shared" ref="M21" si="42">+L21+1</f>
        <v>2035</v>
      </c>
      <c r="N21" s="77">
        <f t="shared" ref="N21" si="43">+M21+1</f>
        <v>2036</v>
      </c>
      <c r="O21" s="77">
        <f t="shared" ref="O21" si="44">+N21+1</f>
        <v>2037</v>
      </c>
      <c r="P21" s="77">
        <f t="shared" ref="P21" si="45">+O21+1</f>
        <v>2038</v>
      </c>
      <c r="Q21" s="77">
        <f t="shared" ref="Q21" si="46">+P21+1</f>
        <v>2039</v>
      </c>
      <c r="R21" s="77">
        <f t="shared" ref="R21" si="47">+Q21+1</f>
        <v>2040</v>
      </c>
      <c r="S21" s="77">
        <f t="shared" ref="S21" si="48">+R21+1</f>
        <v>2041</v>
      </c>
      <c r="T21" s="77">
        <f t="shared" ref="T21" si="49">+S21+1</f>
        <v>2042</v>
      </c>
      <c r="U21" s="77">
        <f t="shared" ref="U21" si="50">+T21+1</f>
        <v>2043</v>
      </c>
      <c r="V21" s="77">
        <f t="shared" ref="V21" si="51">+U21+1</f>
        <v>2044</v>
      </c>
      <c r="W21" s="77">
        <f t="shared" ref="W21" si="52">+V21+1</f>
        <v>2045</v>
      </c>
      <c r="X21" s="77">
        <f t="shared" ref="X21" si="53">+W21+1</f>
        <v>2046</v>
      </c>
      <c r="Y21" s="77">
        <f t="shared" ref="Y21" si="54">+X21+1</f>
        <v>2047</v>
      </c>
      <c r="Z21" s="77">
        <f t="shared" ref="Z21" si="55">+Y21+1</f>
        <v>2048</v>
      </c>
      <c r="AA21" s="77">
        <f t="shared" ref="AA21" si="56">+Z21+1</f>
        <v>2049</v>
      </c>
      <c r="AB21" s="77">
        <f t="shared" ref="AB21" si="57">+AA21+1</f>
        <v>2050</v>
      </c>
      <c r="AC21" s="77">
        <f t="shared" ref="AC21" si="58">+AB21+1</f>
        <v>2051</v>
      </c>
      <c r="AD21" s="77">
        <f t="shared" ref="AD21" si="59">+AC21+1</f>
        <v>2052</v>
      </c>
      <c r="AE21" s="77">
        <f t="shared" ref="AE21" si="60">+AD21+1</f>
        <v>2053</v>
      </c>
      <c r="AF21" s="77">
        <f t="shared" ref="AF21" si="61">+AE21+1</f>
        <v>2054</v>
      </c>
      <c r="AG21" s="77">
        <f t="shared" ref="AG21" si="62">+AF21+1</f>
        <v>2055</v>
      </c>
      <c r="AH21" s="77">
        <f t="shared" ref="AH21" si="63">+AG21+1</f>
        <v>2056</v>
      </c>
      <c r="AI21" s="77">
        <f t="shared" ref="AI21" si="64">+AH21+1</f>
        <v>2057</v>
      </c>
      <c r="AJ21" s="77">
        <f t="shared" ref="AJ21" si="65">+AI21+1</f>
        <v>2058</v>
      </c>
      <c r="AK21" s="77">
        <f t="shared" ref="AK21" si="66">+AJ21+1</f>
        <v>2059</v>
      </c>
      <c r="AL21" s="77">
        <f t="shared" ref="AL21" si="67">+AK21+1</f>
        <v>2060</v>
      </c>
      <c r="AM21" s="77">
        <f t="shared" ref="AM21" si="68">+AL21+1</f>
        <v>2061</v>
      </c>
      <c r="AN21" s="78">
        <f t="shared" ref="AN21" si="69">+AM21+1</f>
        <v>2062</v>
      </c>
    </row>
    <row r="22" spans="2:40" ht="21.95" customHeight="1" x14ac:dyDescent="0.25">
      <c r="B22" s="8" t="s">
        <v>99</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28"/>
    </row>
    <row r="23" spans="2:40" ht="15" customHeight="1" x14ac:dyDescent="0.25">
      <c r="B23" s="38" t="s">
        <v>5</v>
      </c>
      <c r="C23" s="21" t="s">
        <v>70</v>
      </c>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2"/>
    </row>
    <row r="24" spans="2:40" x14ac:dyDescent="0.25">
      <c r="B24" s="38" t="s">
        <v>56</v>
      </c>
      <c r="C24" s="21" t="s">
        <v>70</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2"/>
    </row>
    <row r="25" spans="2:40" x14ac:dyDescent="0.25">
      <c r="B25" s="38" t="s">
        <v>57</v>
      </c>
      <c r="C25" s="21" t="s">
        <v>70</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2"/>
    </row>
    <row r="26" spans="2:40" x14ac:dyDescent="0.25">
      <c r="B26" s="8" t="s">
        <v>59</v>
      </c>
      <c r="C26" s="21" t="s">
        <v>70</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2"/>
    </row>
    <row r="27" spans="2:40" x14ac:dyDescent="0.25">
      <c r="B27" s="8" t="s">
        <v>101</v>
      </c>
      <c r="C27" s="21" t="s">
        <v>70</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2"/>
    </row>
    <row r="28" spans="2:40" x14ac:dyDescent="0.25">
      <c r="B28" s="8" t="s">
        <v>58</v>
      </c>
      <c r="C28" s="21" t="s">
        <v>70</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2"/>
    </row>
    <row r="29" spans="2:40" x14ac:dyDescent="0.25">
      <c r="B29" s="8" t="s">
        <v>60</v>
      </c>
      <c r="C29" s="21" t="s">
        <v>70</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2"/>
    </row>
    <row r="30" spans="2:40" ht="15.75" thickBot="1" x14ac:dyDescent="0.3">
      <c r="B30" s="19" t="s">
        <v>61</v>
      </c>
      <c r="C30" s="22" t="s">
        <v>70</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3"/>
    </row>
    <row r="31" spans="2:40" ht="15.75" thickBot="1" x14ac:dyDescent="0.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40" ht="33.950000000000003" customHeight="1" x14ac:dyDescent="0.25">
      <c r="B32" s="124" t="s">
        <v>126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4"/>
    </row>
    <row r="33" spans="2:40" ht="15.75" thickBot="1" x14ac:dyDescent="0.3">
      <c r="B33" s="48"/>
      <c r="C33" s="50"/>
      <c r="D33" s="77">
        <f>D21</f>
        <v>2026</v>
      </c>
      <c r="E33" s="77">
        <f>+D33+1</f>
        <v>2027</v>
      </c>
      <c r="F33" s="77">
        <f t="shared" ref="F33" si="70">+E33+1</f>
        <v>2028</v>
      </c>
      <c r="G33" s="77">
        <f t="shared" ref="G33" si="71">+F33+1</f>
        <v>2029</v>
      </c>
      <c r="H33" s="77">
        <f t="shared" ref="H33" si="72">+G33+1</f>
        <v>2030</v>
      </c>
      <c r="I33" s="77">
        <f t="shared" ref="I33" si="73">+H33+1</f>
        <v>2031</v>
      </c>
      <c r="J33" s="77">
        <f t="shared" ref="J33" si="74">+I33+1</f>
        <v>2032</v>
      </c>
      <c r="K33" s="77">
        <f>+J33+1</f>
        <v>2033</v>
      </c>
      <c r="L33" s="77">
        <f t="shared" ref="L33" si="75">+K33+1</f>
        <v>2034</v>
      </c>
      <c r="M33" s="77">
        <f t="shared" ref="M33" si="76">+L33+1</f>
        <v>2035</v>
      </c>
      <c r="N33" s="77">
        <f t="shared" ref="N33" si="77">+M33+1</f>
        <v>2036</v>
      </c>
      <c r="O33" s="77">
        <f t="shared" ref="O33" si="78">+N33+1</f>
        <v>2037</v>
      </c>
      <c r="P33" s="77">
        <f t="shared" ref="P33" si="79">+O33+1</f>
        <v>2038</v>
      </c>
      <c r="Q33" s="77">
        <f t="shared" ref="Q33" si="80">+P33+1</f>
        <v>2039</v>
      </c>
      <c r="R33" s="77">
        <f t="shared" ref="R33" si="81">+Q33+1</f>
        <v>2040</v>
      </c>
      <c r="S33" s="77">
        <f t="shared" ref="S33" si="82">+R33+1</f>
        <v>2041</v>
      </c>
      <c r="T33" s="77">
        <f t="shared" ref="T33" si="83">+S33+1</f>
        <v>2042</v>
      </c>
      <c r="U33" s="77">
        <f t="shared" ref="U33" si="84">+T33+1</f>
        <v>2043</v>
      </c>
      <c r="V33" s="77">
        <f t="shared" ref="V33" si="85">+U33+1</f>
        <v>2044</v>
      </c>
      <c r="W33" s="77">
        <f t="shared" ref="W33" si="86">+V33+1</f>
        <v>2045</v>
      </c>
      <c r="X33" s="77">
        <f t="shared" ref="X33" si="87">+W33+1</f>
        <v>2046</v>
      </c>
      <c r="Y33" s="77">
        <f t="shared" ref="Y33" si="88">+X33+1</f>
        <v>2047</v>
      </c>
      <c r="Z33" s="77">
        <f t="shared" ref="Z33" si="89">+Y33+1</f>
        <v>2048</v>
      </c>
      <c r="AA33" s="77">
        <f t="shared" ref="AA33" si="90">+Z33+1</f>
        <v>2049</v>
      </c>
      <c r="AB33" s="77">
        <f t="shared" ref="AB33" si="91">+AA33+1</f>
        <v>2050</v>
      </c>
      <c r="AC33" s="77">
        <f t="shared" ref="AC33" si="92">+AB33+1</f>
        <v>2051</v>
      </c>
      <c r="AD33" s="77">
        <f t="shared" ref="AD33" si="93">+AC33+1</f>
        <v>2052</v>
      </c>
      <c r="AE33" s="77">
        <f t="shared" ref="AE33" si="94">+AD33+1</f>
        <v>2053</v>
      </c>
      <c r="AF33" s="77">
        <f t="shared" ref="AF33" si="95">+AE33+1</f>
        <v>2054</v>
      </c>
      <c r="AG33" s="77">
        <f t="shared" ref="AG33" si="96">+AF33+1</f>
        <v>2055</v>
      </c>
      <c r="AH33" s="77">
        <f t="shared" ref="AH33" si="97">+AG33+1</f>
        <v>2056</v>
      </c>
      <c r="AI33" s="77">
        <f t="shared" ref="AI33" si="98">+AH33+1</f>
        <v>2057</v>
      </c>
      <c r="AJ33" s="77">
        <f t="shared" ref="AJ33" si="99">+AI33+1</f>
        <v>2058</v>
      </c>
      <c r="AK33" s="77">
        <f t="shared" ref="AK33" si="100">+AJ33+1</f>
        <v>2059</v>
      </c>
      <c r="AL33" s="77">
        <f t="shared" ref="AL33" si="101">+AK33+1</f>
        <v>2060</v>
      </c>
      <c r="AM33" s="77">
        <f t="shared" ref="AM33" si="102">+AL33+1</f>
        <v>2061</v>
      </c>
      <c r="AN33" s="78">
        <f t="shared" ref="AN33" si="103">+AM33+1</f>
        <v>2062</v>
      </c>
    </row>
    <row r="34" spans="2:40" x14ac:dyDescent="0.25">
      <c r="B34" s="547" t="s">
        <v>62</v>
      </c>
      <c r="C34" s="49"/>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9"/>
    </row>
    <row r="35" spans="2:40" ht="15" customHeight="1" x14ac:dyDescent="0.25">
      <c r="B35" s="38" t="s">
        <v>5</v>
      </c>
      <c r="C35" s="21" t="s">
        <v>120</v>
      </c>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4"/>
    </row>
    <row r="36" spans="2:40" x14ac:dyDescent="0.25">
      <c r="B36" s="38" t="s">
        <v>56</v>
      </c>
      <c r="C36" s="21" t="s">
        <v>120</v>
      </c>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4"/>
    </row>
    <row r="37" spans="2:40" x14ac:dyDescent="0.25">
      <c r="B37" s="38" t="s">
        <v>57</v>
      </c>
      <c r="C37" s="21" t="s">
        <v>120</v>
      </c>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4"/>
    </row>
    <row r="38" spans="2:40" ht="15.75" thickBot="1" x14ac:dyDescent="0.3">
      <c r="B38" s="46" t="s">
        <v>100</v>
      </c>
      <c r="C38" s="22" t="s">
        <v>120</v>
      </c>
      <c r="D38" s="470">
        <f>SUM(D35:D37)</f>
        <v>0</v>
      </c>
      <c r="E38" s="470">
        <f t="shared" ref="E38:AN38" si="104">SUM(E35:E37)</f>
        <v>0</v>
      </c>
      <c r="F38" s="470">
        <f t="shared" si="104"/>
        <v>0</v>
      </c>
      <c r="G38" s="470">
        <f t="shared" si="104"/>
        <v>0</v>
      </c>
      <c r="H38" s="470">
        <f t="shared" si="104"/>
        <v>0</v>
      </c>
      <c r="I38" s="470">
        <f t="shared" si="104"/>
        <v>0</v>
      </c>
      <c r="J38" s="470">
        <f t="shared" si="104"/>
        <v>0</v>
      </c>
      <c r="K38" s="470">
        <f t="shared" si="104"/>
        <v>0</v>
      </c>
      <c r="L38" s="470">
        <f t="shared" si="104"/>
        <v>0</v>
      </c>
      <c r="M38" s="470">
        <f t="shared" si="104"/>
        <v>0</v>
      </c>
      <c r="N38" s="470">
        <f t="shared" si="104"/>
        <v>0</v>
      </c>
      <c r="O38" s="470">
        <f t="shared" si="104"/>
        <v>0</v>
      </c>
      <c r="P38" s="470">
        <f t="shared" si="104"/>
        <v>0</v>
      </c>
      <c r="Q38" s="470">
        <f t="shared" si="104"/>
        <v>0</v>
      </c>
      <c r="R38" s="470">
        <f t="shared" si="104"/>
        <v>0</v>
      </c>
      <c r="S38" s="470">
        <f t="shared" si="104"/>
        <v>0</v>
      </c>
      <c r="T38" s="470">
        <f t="shared" si="104"/>
        <v>0</v>
      </c>
      <c r="U38" s="470">
        <f t="shared" si="104"/>
        <v>0</v>
      </c>
      <c r="V38" s="470">
        <f t="shared" si="104"/>
        <v>0</v>
      </c>
      <c r="W38" s="470">
        <f t="shared" si="104"/>
        <v>0</v>
      </c>
      <c r="X38" s="470">
        <f t="shared" si="104"/>
        <v>0</v>
      </c>
      <c r="Y38" s="470">
        <f t="shared" si="104"/>
        <v>0</v>
      </c>
      <c r="Z38" s="470">
        <f t="shared" si="104"/>
        <v>0</v>
      </c>
      <c r="AA38" s="470">
        <f t="shared" si="104"/>
        <v>0</v>
      </c>
      <c r="AB38" s="470">
        <f t="shared" si="104"/>
        <v>0</v>
      </c>
      <c r="AC38" s="470">
        <f t="shared" si="104"/>
        <v>0</v>
      </c>
      <c r="AD38" s="470">
        <f t="shared" si="104"/>
        <v>0</v>
      </c>
      <c r="AE38" s="470">
        <f t="shared" si="104"/>
        <v>0</v>
      </c>
      <c r="AF38" s="470">
        <f t="shared" si="104"/>
        <v>0</v>
      </c>
      <c r="AG38" s="470">
        <f t="shared" si="104"/>
        <v>0</v>
      </c>
      <c r="AH38" s="470">
        <f t="shared" si="104"/>
        <v>0</v>
      </c>
      <c r="AI38" s="470">
        <f t="shared" si="104"/>
        <v>0</v>
      </c>
      <c r="AJ38" s="470">
        <f t="shared" si="104"/>
        <v>0</v>
      </c>
      <c r="AK38" s="470">
        <f t="shared" si="104"/>
        <v>0</v>
      </c>
      <c r="AL38" s="470">
        <f t="shared" si="104"/>
        <v>0</v>
      </c>
      <c r="AM38" s="470">
        <f t="shared" si="104"/>
        <v>0</v>
      </c>
      <c r="AN38" s="471">
        <f t="shared" si="104"/>
        <v>0</v>
      </c>
    </row>
    <row r="39" spans="2:40" ht="12" customHeight="1" thickBot="1" x14ac:dyDescent="0.3">
      <c r="B39" s="600"/>
      <c r="C39" s="601"/>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601"/>
      <c r="AK39" s="601"/>
      <c r="AL39" s="601"/>
      <c r="AM39" s="601"/>
      <c r="AN39" s="601"/>
    </row>
    <row r="40" spans="2:40" x14ac:dyDescent="0.25">
      <c r="B40" s="547" t="s">
        <v>63</v>
      </c>
      <c r="C40" s="49"/>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9"/>
    </row>
    <row r="41" spans="2:40" ht="15" customHeight="1" x14ac:dyDescent="0.25">
      <c r="B41" s="38" t="s">
        <v>3</v>
      </c>
      <c r="C41" s="21" t="s">
        <v>120</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4"/>
    </row>
    <row r="42" spans="2:40" x14ac:dyDescent="0.25">
      <c r="B42" s="38" t="s">
        <v>4</v>
      </c>
      <c r="C42" s="21" t="s">
        <v>120</v>
      </c>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4"/>
    </row>
    <row r="43" spans="2:40" x14ac:dyDescent="0.25">
      <c r="B43" s="38" t="s">
        <v>5</v>
      </c>
      <c r="C43" s="21" t="s">
        <v>120</v>
      </c>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4"/>
    </row>
    <row r="44" spans="2:40" x14ac:dyDescent="0.25">
      <c r="B44" s="38" t="s">
        <v>43</v>
      </c>
      <c r="C44" s="21" t="s">
        <v>120</v>
      </c>
      <c r="D44" s="465">
        <f>SUM(D41:D43)</f>
        <v>0</v>
      </c>
      <c r="E44" s="465">
        <f t="shared" ref="E44:AM44" si="105">SUM(E41:E43)</f>
        <v>0</v>
      </c>
      <c r="F44" s="465">
        <f t="shared" si="105"/>
        <v>0</v>
      </c>
      <c r="G44" s="465">
        <f t="shared" si="105"/>
        <v>0</v>
      </c>
      <c r="H44" s="465">
        <f t="shared" si="105"/>
        <v>0</v>
      </c>
      <c r="I44" s="465">
        <f t="shared" si="105"/>
        <v>0</v>
      </c>
      <c r="J44" s="465">
        <f t="shared" si="105"/>
        <v>0</v>
      </c>
      <c r="K44" s="465">
        <f t="shared" si="105"/>
        <v>0</v>
      </c>
      <c r="L44" s="465">
        <f t="shared" si="105"/>
        <v>0</v>
      </c>
      <c r="M44" s="465">
        <f t="shared" si="105"/>
        <v>0</v>
      </c>
      <c r="N44" s="465">
        <f t="shared" si="105"/>
        <v>0</v>
      </c>
      <c r="O44" s="465">
        <f t="shared" si="105"/>
        <v>0</v>
      </c>
      <c r="P44" s="465">
        <f t="shared" si="105"/>
        <v>0</v>
      </c>
      <c r="Q44" s="465">
        <f t="shared" si="105"/>
        <v>0</v>
      </c>
      <c r="R44" s="465">
        <f t="shared" si="105"/>
        <v>0</v>
      </c>
      <c r="S44" s="465">
        <f t="shared" si="105"/>
        <v>0</v>
      </c>
      <c r="T44" s="465">
        <f t="shared" si="105"/>
        <v>0</v>
      </c>
      <c r="U44" s="465">
        <f t="shared" si="105"/>
        <v>0</v>
      </c>
      <c r="V44" s="465">
        <f t="shared" si="105"/>
        <v>0</v>
      </c>
      <c r="W44" s="465">
        <f t="shared" si="105"/>
        <v>0</v>
      </c>
      <c r="X44" s="465">
        <f t="shared" si="105"/>
        <v>0</v>
      </c>
      <c r="Y44" s="465">
        <f t="shared" si="105"/>
        <v>0</v>
      </c>
      <c r="Z44" s="465">
        <f t="shared" si="105"/>
        <v>0</v>
      </c>
      <c r="AA44" s="465">
        <f t="shared" si="105"/>
        <v>0</v>
      </c>
      <c r="AB44" s="465">
        <f t="shared" si="105"/>
        <v>0</v>
      </c>
      <c r="AC44" s="465">
        <f t="shared" si="105"/>
        <v>0</v>
      </c>
      <c r="AD44" s="465">
        <f t="shared" si="105"/>
        <v>0</v>
      </c>
      <c r="AE44" s="465">
        <f t="shared" si="105"/>
        <v>0</v>
      </c>
      <c r="AF44" s="465">
        <f t="shared" si="105"/>
        <v>0</v>
      </c>
      <c r="AG44" s="465">
        <f t="shared" si="105"/>
        <v>0</v>
      </c>
      <c r="AH44" s="465">
        <f t="shared" si="105"/>
        <v>0</v>
      </c>
      <c r="AI44" s="465">
        <f t="shared" si="105"/>
        <v>0</v>
      </c>
      <c r="AJ44" s="465">
        <f t="shared" si="105"/>
        <v>0</v>
      </c>
      <c r="AK44" s="465">
        <f t="shared" si="105"/>
        <v>0</v>
      </c>
      <c r="AL44" s="465">
        <f t="shared" si="105"/>
        <v>0</v>
      </c>
      <c r="AM44" s="465">
        <f t="shared" si="105"/>
        <v>0</v>
      </c>
      <c r="AN44" s="472">
        <f t="shared" ref="AN44" si="106">SUM(AN41:AN43)</f>
        <v>0</v>
      </c>
    </row>
    <row r="45" spans="2:40" x14ac:dyDescent="0.25">
      <c r="B45" s="38" t="s">
        <v>56</v>
      </c>
      <c r="C45" s="21" t="s">
        <v>120</v>
      </c>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4"/>
    </row>
    <row r="46" spans="2:40" x14ac:dyDescent="0.25">
      <c r="B46" s="38" t="s">
        <v>57</v>
      </c>
      <c r="C46" s="21" t="s">
        <v>120</v>
      </c>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4"/>
    </row>
    <row r="47" spans="2:40" ht="15.75" thickBot="1" x14ac:dyDescent="0.3">
      <c r="B47" s="46" t="s">
        <v>94</v>
      </c>
      <c r="C47" s="22" t="s">
        <v>120</v>
      </c>
      <c r="D47" s="470">
        <f>SUM(D44:D46)</f>
        <v>0</v>
      </c>
      <c r="E47" s="470">
        <f t="shared" ref="E47:AN47" si="107">SUM(E44:E46)</f>
        <v>0</v>
      </c>
      <c r="F47" s="470">
        <f t="shared" si="107"/>
        <v>0</v>
      </c>
      <c r="G47" s="470">
        <f t="shared" si="107"/>
        <v>0</v>
      </c>
      <c r="H47" s="470">
        <f t="shared" si="107"/>
        <v>0</v>
      </c>
      <c r="I47" s="470">
        <f t="shared" si="107"/>
        <v>0</v>
      </c>
      <c r="J47" s="470">
        <f t="shared" si="107"/>
        <v>0</v>
      </c>
      <c r="K47" s="470">
        <f t="shared" si="107"/>
        <v>0</v>
      </c>
      <c r="L47" s="470">
        <f t="shared" si="107"/>
        <v>0</v>
      </c>
      <c r="M47" s="470">
        <f t="shared" si="107"/>
        <v>0</v>
      </c>
      <c r="N47" s="470">
        <f t="shared" si="107"/>
        <v>0</v>
      </c>
      <c r="O47" s="470">
        <f t="shared" si="107"/>
        <v>0</v>
      </c>
      <c r="P47" s="470">
        <f t="shared" si="107"/>
        <v>0</v>
      </c>
      <c r="Q47" s="470">
        <f t="shared" si="107"/>
        <v>0</v>
      </c>
      <c r="R47" s="470">
        <f t="shared" si="107"/>
        <v>0</v>
      </c>
      <c r="S47" s="470">
        <f t="shared" si="107"/>
        <v>0</v>
      </c>
      <c r="T47" s="470">
        <f t="shared" si="107"/>
        <v>0</v>
      </c>
      <c r="U47" s="470">
        <f t="shared" si="107"/>
        <v>0</v>
      </c>
      <c r="V47" s="470">
        <f t="shared" si="107"/>
        <v>0</v>
      </c>
      <c r="W47" s="470">
        <f t="shared" si="107"/>
        <v>0</v>
      </c>
      <c r="X47" s="470">
        <f t="shared" si="107"/>
        <v>0</v>
      </c>
      <c r="Y47" s="470">
        <f t="shared" si="107"/>
        <v>0</v>
      </c>
      <c r="Z47" s="470">
        <f t="shared" si="107"/>
        <v>0</v>
      </c>
      <c r="AA47" s="470">
        <f t="shared" si="107"/>
        <v>0</v>
      </c>
      <c r="AB47" s="470">
        <f t="shared" si="107"/>
        <v>0</v>
      </c>
      <c r="AC47" s="470">
        <f t="shared" si="107"/>
        <v>0</v>
      </c>
      <c r="AD47" s="470">
        <f t="shared" si="107"/>
        <v>0</v>
      </c>
      <c r="AE47" s="470">
        <f t="shared" si="107"/>
        <v>0</v>
      </c>
      <c r="AF47" s="470">
        <f t="shared" si="107"/>
        <v>0</v>
      </c>
      <c r="AG47" s="470">
        <f t="shared" si="107"/>
        <v>0</v>
      </c>
      <c r="AH47" s="470">
        <f t="shared" si="107"/>
        <v>0</v>
      </c>
      <c r="AI47" s="470">
        <f t="shared" si="107"/>
        <v>0</v>
      </c>
      <c r="AJ47" s="470">
        <f t="shared" si="107"/>
        <v>0</v>
      </c>
      <c r="AK47" s="470">
        <f t="shared" si="107"/>
        <v>0</v>
      </c>
      <c r="AL47" s="470">
        <f t="shared" si="107"/>
        <v>0</v>
      </c>
      <c r="AM47" s="470">
        <f t="shared" si="107"/>
        <v>0</v>
      </c>
      <c r="AN47" s="471">
        <f t="shared" si="107"/>
        <v>0</v>
      </c>
    </row>
    <row r="48" spans="2:40" ht="12" customHeight="1" thickBot="1" x14ac:dyDescent="0.3">
      <c r="B48" s="616"/>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row>
    <row r="49" spans="2:52" x14ac:dyDescent="0.25">
      <c r="B49" s="123" t="s">
        <v>96</v>
      </c>
      <c r="C49" s="31"/>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9"/>
    </row>
    <row r="50" spans="2:52" ht="15" customHeight="1" x14ac:dyDescent="0.25">
      <c r="B50" s="38" t="s">
        <v>3</v>
      </c>
      <c r="C50" s="21" t="s">
        <v>120</v>
      </c>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4"/>
    </row>
    <row r="51" spans="2:52" x14ac:dyDescent="0.25">
      <c r="B51" s="38" t="s">
        <v>4</v>
      </c>
      <c r="C51" s="21" t="s">
        <v>120</v>
      </c>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4"/>
    </row>
    <row r="52" spans="2:52" x14ac:dyDescent="0.25">
      <c r="B52" s="38" t="s">
        <v>5</v>
      </c>
      <c r="C52" s="21" t="s">
        <v>120</v>
      </c>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4"/>
      <c r="AZ52" s="196"/>
    </row>
    <row r="53" spans="2:52" x14ac:dyDescent="0.25">
      <c r="B53" s="38" t="s">
        <v>43</v>
      </c>
      <c r="C53" s="21" t="s">
        <v>120</v>
      </c>
      <c r="D53" s="465">
        <f>SUM(D50:D52)</f>
        <v>0</v>
      </c>
      <c r="E53" s="465">
        <f t="shared" ref="E53:AM53" si="108">SUM(E50:E52)</f>
        <v>0</v>
      </c>
      <c r="F53" s="465">
        <f t="shared" si="108"/>
        <v>0</v>
      </c>
      <c r="G53" s="465">
        <f t="shared" si="108"/>
        <v>0</v>
      </c>
      <c r="H53" s="465">
        <f t="shared" si="108"/>
        <v>0</v>
      </c>
      <c r="I53" s="465">
        <f t="shared" si="108"/>
        <v>0</v>
      </c>
      <c r="J53" s="465">
        <f t="shared" si="108"/>
        <v>0</v>
      </c>
      <c r="K53" s="465">
        <f t="shared" si="108"/>
        <v>0</v>
      </c>
      <c r="L53" s="465">
        <f t="shared" si="108"/>
        <v>0</v>
      </c>
      <c r="M53" s="465">
        <f t="shared" si="108"/>
        <v>0</v>
      </c>
      <c r="N53" s="465">
        <f t="shared" si="108"/>
        <v>0</v>
      </c>
      <c r="O53" s="465">
        <f t="shared" si="108"/>
        <v>0</v>
      </c>
      <c r="P53" s="465">
        <f t="shared" si="108"/>
        <v>0</v>
      </c>
      <c r="Q53" s="465">
        <f t="shared" si="108"/>
        <v>0</v>
      </c>
      <c r="R53" s="465">
        <f t="shared" si="108"/>
        <v>0</v>
      </c>
      <c r="S53" s="465">
        <f t="shared" si="108"/>
        <v>0</v>
      </c>
      <c r="T53" s="465">
        <f t="shared" si="108"/>
        <v>0</v>
      </c>
      <c r="U53" s="465">
        <f t="shared" si="108"/>
        <v>0</v>
      </c>
      <c r="V53" s="465">
        <f t="shared" si="108"/>
        <v>0</v>
      </c>
      <c r="W53" s="465">
        <f t="shared" si="108"/>
        <v>0</v>
      </c>
      <c r="X53" s="465">
        <f t="shared" si="108"/>
        <v>0</v>
      </c>
      <c r="Y53" s="465">
        <f t="shared" si="108"/>
        <v>0</v>
      </c>
      <c r="Z53" s="465">
        <f t="shared" si="108"/>
        <v>0</v>
      </c>
      <c r="AA53" s="465">
        <f t="shared" si="108"/>
        <v>0</v>
      </c>
      <c r="AB53" s="465">
        <f t="shared" si="108"/>
        <v>0</v>
      </c>
      <c r="AC53" s="465">
        <f t="shared" si="108"/>
        <v>0</v>
      </c>
      <c r="AD53" s="465">
        <f t="shared" si="108"/>
        <v>0</v>
      </c>
      <c r="AE53" s="465">
        <f t="shared" si="108"/>
        <v>0</v>
      </c>
      <c r="AF53" s="465">
        <f t="shared" si="108"/>
        <v>0</v>
      </c>
      <c r="AG53" s="465">
        <f t="shared" si="108"/>
        <v>0</v>
      </c>
      <c r="AH53" s="465">
        <f t="shared" si="108"/>
        <v>0</v>
      </c>
      <c r="AI53" s="465">
        <f t="shared" si="108"/>
        <v>0</v>
      </c>
      <c r="AJ53" s="465">
        <f t="shared" si="108"/>
        <v>0</v>
      </c>
      <c r="AK53" s="465">
        <f t="shared" si="108"/>
        <v>0</v>
      </c>
      <c r="AL53" s="465">
        <f t="shared" si="108"/>
        <v>0</v>
      </c>
      <c r="AM53" s="465">
        <f t="shared" si="108"/>
        <v>0</v>
      </c>
      <c r="AN53" s="472">
        <f t="shared" ref="AN53" si="109">SUM(AN50:AN52)</f>
        <v>0</v>
      </c>
    </row>
    <row r="54" spans="2:52" x14ac:dyDescent="0.25">
      <c r="B54" s="38" t="s">
        <v>56</v>
      </c>
      <c r="C54" s="21" t="s">
        <v>120</v>
      </c>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4"/>
    </row>
    <row r="55" spans="2:52" x14ac:dyDescent="0.25">
      <c r="B55" s="38" t="s">
        <v>57</v>
      </c>
      <c r="C55" s="21" t="s">
        <v>120</v>
      </c>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4"/>
    </row>
    <row r="56" spans="2:52" ht="15.75" thickBot="1" x14ac:dyDescent="0.3">
      <c r="B56" s="46" t="s">
        <v>95</v>
      </c>
      <c r="C56" s="22" t="s">
        <v>120</v>
      </c>
      <c r="D56" s="470">
        <f>SUM(D53:D55)</f>
        <v>0</v>
      </c>
      <c r="E56" s="470">
        <f t="shared" ref="E56:AN56" si="110">SUM(E53:E55)</f>
        <v>0</v>
      </c>
      <c r="F56" s="470">
        <f t="shared" si="110"/>
        <v>0</v>
      </c>
      <c r="G56" s="470">
        <f t="shared" si="110"/>
        <v>0</v>
      </c>
      <c r="H56" s="470">
        <f t="shared" si="110"/>
        <v>0</v>
      </c>
      <c r="I56" s="470">
        <f t="shared" si="110"/>
        <v>0</v>
      </c>
      <c r="J56" s="470">
        <f t="shared" si="110"/>
        <v>0</v>
      </c>
      <c r="K56" s="470">
        <f t="shared" si="110"/>
        <v>0</v>
      </c>
      <c r="L56" s="470">
        <f t="shared" si="110"/>
        <v>0</v>
      </c>
      <c r="M56" s="470">
        <f t="shared" si="110"/>
        <v>0</v>
      </c>
      <c r="N56" s="470">
        <f t="shared" si="110"/>
        <v>0</v>
      </c>
      <c r="O56" s="470">
        <f t="shared" si="110"/>
        <v>0</v>
      </c>
      <c r="P56" s="470">
        <f t="shared" si="110"/>
        <v>0</v>
      </c>
      <c r="Q56" s="470">
        <f t="shared" si="110"/>
        <v>0</v>
      </c>
      <c r="R56" s="470">
        <f t="shared" si="110"/>
        <v>0</v>
      </c>
      <c r="S56" s="470">
        <f t="shared" si="110"/>
        <v>0</v>
      </c>
      <c r="T56" s="470">
        <f t="shared" si="110"/>
        <v>0</v>
      </c>
      <c r="U56" s="470">
        <f t="shared" si="110"/>
        <v>0</v>
      </c>
      <c r="V56" s="470">
        <f t="shared" si="110"/>
        <v>0</v>
      </c>
      <c r="W56" s="470">
        <f t="shared" si="110"/>
        <v>0</v>
      </c>
      <c r="X56" s="470">
        <f t="shared" si="110"/>
        <v>0</v>
      </c>
      <c r="Y56" s="470">
        <f t="shared" si="110"/>
        <v>0</v>
      </c>
      <c r="Z56" s="470">
        <f t="shared" si="110"/>
        <v>0</v>
      </c>
      <c r="AA56" s="470">
        <f t="shared" si="110"/>
        <v>0</v>
      </c>
      <c r="AB56" s="470">
        <f t="shared" si="110"/>
        <v>0</v>
      </c>
      <c r="AC56" s="470">
        <f t="shared" si="110"/>
        <v>0</v>
      </c>
      <c r="AD56" s="470">
        <f t="shared" si="110"/>
        <v>0</v>
      </c>
      <c r="AE56" s="470">
        <f t="shared" si="110"/>
        <v>0</v>
      </c>
      <c r="AF56" s="470">
        <f t="shared" si="110"/>
        <v>0</v>
      </c>
      <c r="AG56" s="470">
        <f t="shared" si="110"/>
        <v>0</v>
      </c>
      <c r="AH56" s="470">
        <f t="shared" si="110"/>
        <v>0</v>
      </c>
      <c r="AI56" s="470">
        <f t="shared" si="110"/>
        <v>0</v>
      </c>
      <c r="AJ56" s="470">
        <f t="shared" si="110"/>
        <v>0</v>
      </c>
      <c r="AK56" s="470">
        <f t="shared" si="110"/>
        <v>0</v>
      </c>
      <c r="AL56" s="470">
        <f t="shared" si="110"/>
        <v>0</v>
      </c>
      <c r="AM56" s="470">
        <f t="shared" si="110"/>
        <v>0</v>
      </c>
      <c r="AN56" s="471">
        <f t="shared" si="110"/>
        <v>0</v>
      </c>
    </row>
    <row r="57" spans="2:52" ht="12" customHeight="1" thickBot="1" x14ac:dyDescent="0.3">
      <c r="B57" s="600"/>
      <c r="C57" s="601"/>
      <c r="D57" s="601"/>
      <c r="E57" s="601"/>
      <c r="F57" s="601"/>
      <c r="G57" s="601"/>
      <c r="H57" s="601"/>
      <c r="I57" s="601"/>
      <c r="J57" s="601"/>
      <c r="K57" s="601"/>
      <c r="L57" s="601"/>
      <c r="M57" s="601"/>
      <c r="N57" s="601"/>
      <c r="O57" s="601"/>
      <c r="P57" s="601"/>
      <c r="Q57" s="601"/>
      <c r="R57" s="601"/>
      <c r="S57" s="601"/>
      <c r="T57" s="601"/>
      <c r="U57" s="601"/>
      <c r="V57" s="601"/>
      <c r="W57" s="601"/>
      <c r="X57" s="601"/>
      <c r="Y57" s="601"/>
      <c r="Z57" s="601"/>
      <c r="AA57" s="601"/>
      <c r="AB57" s="601"/>
      <c r="AC57" s="601"/>
      <c r="AD57" s="601"/>
      <c r="AE57" s="601"/>
      <c r="AF57" s="601"/>
      <c r="AG57" s="601"/>
      <c r="AH57" s="601"/>
      <c r="AI57" s="601"/>
      <c r="AJ57" s="601"/>
      <c r="AK57" s="601"/>
      <c r="AL57" s="601"/>
      <c r="AM57" s="601"/>
      <c r="AN57" s="618"/>
    </row>
    <row r="58" spans="2:52" ht="30" x14ac:dyDescent="0.25">
      <c r="B58" s="551" t="s">
        <v>339</v>
      </c>
      <c r="C58" s="49"/>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4"/>
    </row>
    <row r="59" spans="2:52" x14ac:dyDescent="0.25">
      <c r="B59" s="38" t="s">
        <v>3</v>
      </c>
      <c r="C59" s="21" t="s">
        <v>120</v>
      </c>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4"/>
    </row>
    <row r="60" spans="2:52" x14ac:dyDescent="0.25">
      <c r="B60" s="38" t="s">
        <v>4</v>
      </c>
      <c r="C60" s="21" t="s">
        <v>120</v>
      </c>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4"/>
    </row>
    <row r="61" spans="2:52" x14ac:dyDescent="0.25">
      <c r="B61" s="548" t="s">
        <v>5</v>
      </c>
      <c r="C61" s="21" t="s">
        <v>120</v>
      </c>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49"/>
      <c r="AH61" s="549"/>
      <c r="AI61" s="549"/>
      <c r="AJ61" s="549"/>
      <c r="AK61" s="549"/>
      <c r="AL61" s="549"/>
      <c r="AM61" s="549"/>
      <c r="AN61" s="550"/>
    </row>
    <row r="62" spans="2:52" x14ac:dyDescent="0.25">
      <c r="B62" s="548" t="s">
        <v>43</v>
      </c>
      <c r="C62" s="21" t="s">
        <v>120</v>
      </c>
      <c r="D62" s="465">
        <f>SUM(D59:D61)</f>
        <v>0</v>
      </c>
      <c r="E62" s="465">
        <f t="shared" ref="E62:AN62" si="111">SUM(E59:E61)</f>
        <v>0</v>
      </c>
      <c r="F62" s="465">
        <f t="shared" si="111"/>
        <v>0</v>
      </c>
      <c r="G62" s="465">
        <f t="shared" si="111"/>
        <v>0</v>
      </c>
      <c r="H62" s="465">
        <f t="shared" si="111"/>
        <v>0</v>
      </c>
      <c r="I62" s="465">
        <f t="shared" si="111"/>
        <v>0</v>
      </c>
      <c r="J62" s="465">
        <f t="shared" si="111"/>
        <v>0</v>
      </c>
      <c r="K62" s="465">
        <f t="shared" si="111"/>
        <v>0</v>
      </c>
      <c r="L62" s="465">
        <f t="shared" si="111"/>
        <v>0</v>
      </c>
      <c r="M62" s="465">
        <f t="shared" si="111"/>
        <v>0</v>
      </c>
      <c r="N62" s="465">
        <f t="shared" si="111"/>
        <v>0</v>
      </c>
      <c r="O62" s="465">
        <f t="shared" si="111"/>
        <v>0</v>
      </c>
      <c r="P62" s="465">
        <f t="shared" si="111"/>
        <v>0</v>
      </c>
      <c r="Q62" s="465">
        <f t="shared" si="111"/>
        <v>0</v>
      </c>
      <c r="R62" s="465">
        <f t="shared" si="111"/>
        <v>0</v>
      </c>
      <c r="S62" s="465">
        <f t="shared" si="111"/>
        <v>0</v>
      </c>
      <c r="T62" s="465">
        <f t="shared" si="111"/>
        <v>0</v>
      </c>
      <c r="U62" s="465">
        <f t="shared" si="111"/>
        <v>0</v>
      </c>
      <c r="V62" s="465">
        <f t="shared" si="111"/>
        <v>0</v>
      </c>
      <c r="W62" s="465">
        <f t="shared" si="111"/>
        <v>0</v>
      </c>
      <c r="X62" s="465">
        <f t="shared" si="111"/>
        <v>0</v>
      </c>
      <c r="Y62" s="465">
        <f t="shared" si="111"/>
        <v>0</v>
      </c>
      <c r="Z62" s="465">
        <f t="shared" si="111"/>
        <v>0</v>
      </c>
      <c r="AA62" s="465">
        <f t="shared" si="111"/>
        <v>0</v>
      </c>
      <c r="AB62" s="465">
        <f t="shared" si="111"/>
        <v>0</v>
      </c>
      <c r="AC62" s="465">
        <f t="shared" si="111"/>
        <v>0</v>
      </c>
      <c r="AD62" s="465">
        <f t="shared" si="111"/>
        <v>0</v>
      </c>
      <c r="AE62" s="465">
        <f t="shared" si="111"/>
        <v>0</v>
      </c>
      <c r="AF62" s="465">
        <f t="shared" si="111"/>
        <v>0</v>
      </c>
      <c r="AG62" s="465">
        <f t="shared" si="111"/>
        <v>0</v>
      </c>
      <c r="AH62" s="465">
        <f t="shared" si="111"/>
        <v>0</v>
      </c>
      <c r="AI62" s="465">
        <f t="shared" si="111"/>
        <v>0</v>
      </c>
      <c r="AJ62" s="465">
        <f t="shared" si="111"/>
        <v>0</v>
      </c>
      <c r="AK62" s="465">
        <f t="shared" si="111"/>
        <v>0</v>
      </c>
      <c r="AL62" s="465">
        <f t="shared" si="111"/>
        <v>0</v>
      </c>
      <c r="AM62" s="465">
        <f t="shared" si="111"/>
        <v>0</v>
      </c>
      <c r="AN62" s="465">
        <f t="shared" si="111"/>
        <v>0</v>
      </c>
    </row>
    <row r="63" spans="2:52" x14ac:dyDescent="0.25">
      <c r="B63" s="548" t="s">
        <v>56</v>
      </c>
      <c r="C63" s="21" t="s">
        <v>120</v>
      </c>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549"/>
      <c r="AK63" s="549"/>
      <c r="AL63" s="549"/>
      <c r="AM63" s="549"/>
      <c r="AN63" s="550"/>
    </row>
    <row r="64" spans="2:52" x14ac:dyDescent="0.25">
      <c r="B64" s="548" t="s">
        <v>57</v>
      </c>
      <c r="C64" s="21" t="s">
        <v>120</v>
      </c>
      <c r="D64" s="549"/>
      <c r="E64" s="549"/>
      <c r="F64" s="549"/>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J64" s="549"/>
      <c r="AK64" s="549"/>
      <c r="AL64" s="549"/>
      <c r="AM64" s="549"/>
      <c r="AN64" s="550"/>
    </row>
    <row r="65" spans="2:40" ht="15.75" thickBot="1" x14ac:dyDescent="0.3">
      <c r="B65" s="46" t="s">
        <v>97</v>
      </c>
      <c r="C65" s="22" t="s">
        <v>120</v>
      </c>
      <c r="D65" s="470">
        <f>SUM(D62:D64)</f>
        <v>0</v>
      </c>
      <c r="E65" s="470">
        <f t="shared" ref="E65:AN65" si="112">SUM(E62:E64)</f>
        <v>0</v>
      </c>
      <c r="F65" s="470">
        <f t="shared" si="112"/>
        <v>0</v>
      </c>
      <c r="G65" s="470">
        <f t="shared" si="112"/>
        <v>0</v>
      </c>
      <c r="H65" s="470">
        <f t="shared" si="112"/>
        <v>0</v>
      </c>
      <c r="I65" s="470">
        <f t="shared" si="112"/>
        <v>0</v>
      </c>
      <c r="J65" s="470">
        <f t="shared" si="112"/>
        <v>0</v>
      </c>
      <c r="K65" s="470">
        <f t="shared" si="112"/>
        <v>0</v>
      </c>
      <c r="L65" s="470">
        <f t="shared" si="112"/>
        <v>0</v>
      </c>
      <c r="M65" s="470">
        <f t="shared" si="112"/>
        <v>0</v>
      </c>
      <c r="N65" s="470">
        <f t="shared" si="112"/>
        <v>0</v>
      </c>
      <c r="O65" s="470">
        <f t="shared" si="112"/>
        <v>0</v>
      </c>
      <c r="P65" s="470">
        <f t="shared" si="112"/>
        <v>0</v>
      </c>
      <c r="Q65" s="470">
        <f t="shared" si="112"/>
        <v>0</v>
      </c>
      <c r="R65" s="470">
        <f t="shared" si="112"/>
        <v>0</v>
      </c>
      <c r="S65" s="470">
        <f t="shared" si="112"/>
        <v>0</v>
      </c>
      <c r="T65" s="470">
        <f t="shared" si="112"/>
        <v>0</v>
      </c>
      <c r="U65" s="470">
        <f t="shared" si="112"/>
        <v>0</v>
      </c>
      <c r="V65" s="470">
        <f t="shared" si="112"/>
        <v>0</v>
      </c>
      <c r="W65" s="470">
        <f t="shared" si="112"/>
        <v>0</v>
      </c>
      <c r="X65" s="470">
        <f t="shared" si="112"/>
        <v>0</v>
      </c>
      <c r="Y65" s="470">
        <f t="shared" si="112"/>
        <v>0</v>
      </c>
      <c r="Z65" s="470">
        <f t="shared" si="112"/>
        <v>0</v>
      </c>
      <c r="AA65" s="470">
        <f t="shared" si="112"/>
        <v>0</v>
      </c>
      <c r="AB65" s="470">
        <f t="shared" si="112"/>
        <v>0</v>
      </c>
      <c r="AC65" s="470">
        <f t="shared" si="112"/>
        <v>0</v>
      </c>
      <c r="AD65" s="470">
        <f t="shared" si="112"/>
        <v>0</v>
      </c>
      <c r="AE65" s="470">
        <f t="shared" si="112"/>
        <v>0</v>
      </c>
      <c r="AF65" s="470">
        <f t="shared" si="112"/>
        <v>0</v>
      </c>
      <c r="AG65" s="470">
        <f t="shared" si="112"/>
        <v>0</v>
      </c>
      <c r="AH65" s="470">
        <f t="shared" si="112"/>
        <v>0</v>
      </c>
      <c r="AI65" s="470">
        <f t="shared" si="112"/>
        <v>0</v>
      </c>
      <c r="AJ65" s="470">
        <f t="shared" si="112"/>
        <v>0</v>
      </c>
      <c r="AK65" s="470">
        <f t="shared" si="112"/>
        <v>0</v>
      </c>
      <c r="AL65" s="470">
        <f t="shared" si="112"/>
        <v>0</v>
      </c>
      <c r="AM65" s="470">
        <f t="shared" si="112"/>
        <v>0</v>
      </c>
      <c r="AN65" s="470">
        <f t="shared" si="112"/>
        <v>0</v>
      </c>
    </row>
    <row r="66" spans="2:40" ht="13.5" customHeight="1" thickBot="1" x14ac:dyDescent="0.3">
      <c r="B66" s="600"/>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18"/>
    </row>
    <row r="67" spans="2:40" ht="20.25" customHeight="1" thickBot="1" x14ac:dyDescent="0.3">
      <c r="B67" s="125" t="s">
        <v>127</v>
      </c>
      <c r="C67" s="75" t="s">
        <v>120</v>
      </c>
      <c r="D67" s="475">
        <f>+D38+D47+D56+D65</f>
        <v>0</v>
      </c>
      <c r="E67" s="475">
        <f t="shared" ref="E67:AN67" si="113">+E38+E47+E56+E65</f>
        <v>0</v>
      </c>
      <c r="F67" s="475">
        <f t="shared" si="113"/>
        <v>0</v>
      </c>
      <c r="G67" s="475">
        <f t="shared" si="113"/>
        <v>0</v>
      </c>
      <c r="H67" s="475">
        <f t="shared" si="113"/>
        <v>0</v>
      </c>
      <c r="I67" s="475">
        <f t="shared" si="113"/>
        <v>0</v>
      </c>
      <c r="J67" s="475">
        <f t="shared" si="113"/>
        <v>0</v>
      </c>
      <c r="K67" s="475">
        <f t="shared" si="113"/>
        <v>0</v>
      </c>
      <c r="L67" s="475">
        <f t="shared" si="113"/>
        <v>0</v>
      </c>
      <c r="M67" s="475">
        <f t="shared" si="113"/>
        <v>0</v>
      </c>
      <c r="N67" s="475">
        <f t="shared" si="113"/>
        <v>0</v>
      </c>
      <c r="O67" s="475">
        <f t="shared" si="113"/>
        <v>0</v>
      </c>
      <c r="P67" s="475">
        <f t="shared" si="113"/>
        <v>0</v>
      </c>
      <c r="Q67" s="475">
        <f t="shared" si="113"/>
        <v>0</v>
      </c>
      <c r="R67" s="475">
        <f t="shared" si="113"/>
        <v>0</v>
      </c>
      <c r="S67" s="475">
        <f t="shared" si="113"/>
        <v>0</v>
      </c>
      <c r="T67" s="475">
        <f t="shared" si="113"/>
        <v>0</v>
      </c>
      <c r="U67" s="475">
        <f t="shared" si="113"/>
        <v>0</v>
      </c>
      <c r="V67" s="475">
        <f t="shared" si="113"/>
        <v>0</v>
      </c>
      <c r="W67" s="475">
        <f t="shared" si="113"/>
        <v>0</v>
      </c>
      <c r="X67" s="475">
        <f t="shared" si="113"/>
        <v>0</v>
      </c>
      <c r="Y67" s="475">
        <f t="shared" si="113"/>
        <v>0</v>
      </c>
      <c r="Z67" s="475">
        <f t="shared" si="113"/>
        <v>0</v>
      </c>
      <c r="AA67" s="475">
        <f t="shared" si="113"/>
        <v>0</v>
      </c>
      <c r="AB67" s="475">
        <f t="shared" si="113"/>
        <v>0</v>
      </c>
      <c r="AC67" s="475">
        <f t="shared" si="113"/>
        <v>0</v>
      </c>
      <c r="AD67" s="475">
        <f t="shared" si="113"/>
        <v>0</v>
      </c>
      <c r="AE67" s="475">
        <f t="shared" si="113"/>
        <v>0</v>
      </c>
      <c r="AF67" s="475">
        <f t="shared" si="113"/>
        <v>0</v>
      </c>
      <c r="AG67" s="475">
        <f t="shared" si="113"/>
        <v>0</v>
      </c>
      <c r="AH67" s="475">
        <f t="shared" si="113"/>
        <v>0</v>
      </c>
      <c r="AI67" s="475">
        <f t="shared" si="113"/>
        <v>0</v>
      </c>
      <c r="AJ67" s="475">
        <f t="shared" si="113"/>
        <v>0</v>
      </c>
      <c r="AK67" s="475">
        <f t="shared" si="113"/>
        <v>0</v>
      </c>
      <c r="AL67" s="475">
        <f t="shared" si="113"/>
        <v>0</v>
      </c>
      <c r="AM67" s="475">
        <f t="shared" si="113"/>
        <v>0</v>
      </c>
      <c r="AN67" s="475">
        <f t="shared" si="113"/>
        <v>0</v>
      </c>
    </row>
    <row r="68" spans="2:40" x14ac:dyDescent="0.25">
      <c r="B68" s="20"/>
      <c r="C68" s="20"/>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x14ac:dyDescent="0.25">
      <c r="B69" s="27"/>
      <c r="H69"/>
    </row>
    <row r="70" spans="2:40" ht="15.75" thickBot="1" x14ac:dyDescent="0.3"/>
    <row r="71" spans="2:40" ht="19.5" thickBot="1" x14ac:dyDescent="0.3">
      <c r="B71" s="286" t="s">
        <v>102</v>
      </c>
    </row>
    <row r="72" spans="2:40" ht="15.75" thickBot="1" x14ac:dyDescent="0.3"/>
    <row r="73" spans="2:40" ht="57" customHeight="1" x14ac:dyDescent="0.35">
      <c r="B73" s="277" t="s">
        <v>5</v>
      </c>
      <c r="C73" s="274"/>
      <c r="D73" s="280">
        <f>+IF(D23&gt;0,IF(D35&gt;0,0,"FALTA DATO D35"),IF(D35&gt;0,"FALTA DATO D23",0))</f>
        <v>0</v>
      </c>
      <c r="E73" s="280">
        <f>+IF(E23&gt;0,IF(E35&gt;0,0,"FALTA DATO E35"),IF(E35&gt;0,"FALTA DATO E23",0))</f>
        <v>0</v>
      </c>
      <c r="F73" s="280">
        <f>+IF(F23&gt;0,IF(F35&gt;0,0,"FALTA DATO F35"),IF(F35&gt;0,"FALTA DATO F23",0))</f>
        <v>0</v>
      </c>
      <c r="G73" s="280">
        <f>+IF(G23&gt;0,IF(G35&gt;0,0,"FALTA DATO G35"),IF(G35&gt;0,"FALTA DATO G23",0))</f>
        <v>0</v>
      </c>
      <c r="H73" s="280">
        <f>+IF(H23&gt;0,IF(H35&gt;0,0,"FALTA DATO H35"),IF(H35&gt;0,"FALTA DATO H23",0))</f>
        <v>0</v>
      </c>
      <c r="I73" s="280">
        <f>+IF(I23&gt;0,IF(I35&gt;0,0,"FALTA DATO I35"),IF(I35&gt;0,"FALTA DATO I23",0))</f>
        <v>0</v>
      </c>
      <c r="J73" s="280">
        <f>+IF(J23&gt;0,IF(J35&gt;0,0,"FALTA DATO J35"),IF(J35&gt;0,"FALTA DATO J23",0))</f>
        <v>0</v>
      </c>
      <c r="K73" s="280">
        <f>+IF(K23&gt;0,IF(K35&gt;0,0,"FALTA DATO K35"),IF(K35&gt;0,"FALTA DATO K23",0))</f>
        <v>0</v>
      </c>
      <c r="L73" s="280">
        <f>+IF(L23&gt;0,IF(L35&gt;0,0,"FALTA DATO L35"),IF(L35&gt;0,"FALTA DATO L23",0))</f>
        <v>0</v>
      </c>
      <c r="M73" s="280">
        <f>+IF(M23&gt;0,IF(M35&gt;0,0,"FALTA DATO M35"),IF(M35&gt;0,"FALTA DATO M23",0))</f>
        <v>0</v>
      </c>
      <c r="N73" s="280">
        <f>+IF(N23&gt;0,IF(N35&gt;0,0,"FALTA DATO N35"),IF(N35&gt;0,"FALTA DATO N23",0))</f>
        <v>0</v>
      </c>
      <c r="O73" s="280">
        <f>+IF(O23&gt;0,IF(O35&gt;0,0,"FALTA DATO O35"),IF(O35&gt;0,"FALTA DATO O23",0))</f>
        <v>0</v>
      </c>
      <c r="P73" s="280">
        <f>+IF(P23&gt;0,IF(P35&gt;0,0,"FALTA DATO P35"),IF(P35&gt;0,"FALTA DATO P23",0))</f>
        <v>0</v>
      </c>
      <c r="Q73" s="280">
        <f>+IF(Q23&gt;0,IF(Q35&gt;0,0,"FALTA DATO Q35"),IF(Q35&gt;0,"FALTA DATO Q23",0))</f>
        <v>0</v>
      </c>
      <c r="R73" s="280">
        <f>+IF(R23&gt;0,IF(R35&gt;0,0,"FALTA DATO R35"),IF(R35&gt;0,"FALTA DATO R23",0))</f>
        <v>0</v>
      </c>
      <c r="S73" s="280">
        <f>+IF(S23&gt;0,IF(S35&gt;0,0,"FALTA DATO S35"),IF(S35&gt;0,"FALTA DATO S23",0))</f>
        <v>0</v>
      </c>
      <c r="T73" s="280">
        <f>+IF(T23&gt;0,IF(T35&gt;0,0,"FALTA DATO T35"),IF(T35&gt;0,"FALTA DATO T23",0))</f>
        <v>0</v>
      </c>
      <c r="U73" s="280">
        <f>+IF(U23&gt;0,IF(U35&gt;0,0,"FALTA DATO U35"),IF(U35&gt;0,"FALTA DATO U23",0))</f>
        <v>0</v>
      </c>
      <c r="V73" s="280">
        <f>+IF(V23&gt;0,IF(V35&gt;0,0,"FALTA DATO V35"),IF(V35&gt;0,"FALTA DATO V23",0))</f>
        <v>0</v>
      </c>
      <c r="W73" s="280">
        <f>+IF(W23&gt;0,IF(W35&gt;0,0,"FALTA DATO W35"),IF(W35&gt;0,"FALTA DATO W23",0))</f>
        <v>0</v>
      </c>
      <c r="X73" s="280">
        <f>+IF(X23&gt;0,IF(X35&gt;0,0,"FALTA DATO X35"),IF(X35&gt;0,"FALTA DATO X23",0))</f>
        <v>0</v>
      </c>
      <c r="Y73" s="280">
        <f>+IF(Y23&gt;0,IF(Y35&gt;0,0,"FALTA DATO Y35"),IF(Y35&gt;0,"FALTA DATO Y23",0))</f>
        <v>0</v>
      </c>
      <c r="Z73" s="280">
        <f>+IF(Z23&gt;0,IF(Z35&gt;0,0,"FALTA DATO Z35"),IF(Z35&gt;0,"FALTA DATO Z23",0))</f>
        <v>0</v>
      </c>
      <c r="AA73" s="280">
        <f>+IF(AA23&gt;0,IF(AA35&gt;0,0,"FALTA DATO AA35"),IF(AA35&gt;0,"FALTA DATO AA23",0))</f>
        <v>0</v>
      </c>
      <c r="AB73" s="280">
        <f>+IF(AB23&gt;0,IF(AB35&gt;0,0,"FALTA DATO AB35"),IF(AB35&gt;0,"FALTA DATO AB23",0))</f>
        <v>0</v>
      </c>
      <c r="AC73" s="280">
        <f>+IF(AC23&gt;0,IF(AC35&gt;0,0,"FALTA DATO AC35"),IF(AC35&gt;0,"FALTA DATO AC23",0))</f>
        <v>0</v>
      </c>
      <c r="AD73" s="280">
        <f>+IF(AD23&gt;0,IF(AD35&gt;0,0,"FALTA DATO AD35"),IF(AD35&gt;0,"FALTA DATO AD23",0))</f>
        <v>0</v>
      </c>
      <c r="AE73" s="280">
        <f>+IF(AE23&gt;0,IF(AE35&gt;0,0,"FALTA DATO AE35"),IF(AE35&gt;0,"FALTA DATO AE23",0))</f>
        <v>0</v>
      </c>
      <c r="AF73" s="280">
        <f>+IF(AF23&gt;0,IF(AF35&gt;0,0,"FALTA DATO AF35"),IF(AF35&gt;0,"FALTA DATO AF23",0))</f>
        <v>0</v>
      </c>
      <c r="AG73" s="280">
        <f>+IF(AG23&gt;0,IF(AG35&gt;0,0,"FALTA DATO AG35"),IF(AG35&gt;0,"FALTA DATO AG23",0))</f>
        <v>0</v>
      </c>
      <c r="AH73" s="280">
        <f>+IF(AH23&gt;0,IF(AH35&gt;0,0,"FALTA DATO AH35"),IF(AH35&gt;0,"FALTA DATO AH23",0))</f>
        <v>0</v>
      </c>
      <c r="AI73" s="280">
        <f>+IF(AI23&gt;0,IF(AI35&gt;0,0,"FALTA DATO AI35"),IF(AI35&gt;0,"FALTA DATO AI23",0))</f>
        <v>0</v>
      </c>
      <c r="AJ73" s="280">
        <f>+IF(AJ23&gt;0,IF(AJ35&gt;0,0,"FALTA DATO AJ35"),IF(AJ35&gt;0,"FALTA DATO AJ23",0))</f>
        <v>0</v>
      </c>
      <c r="AK73" s="280">
        <f>+IF(AK23&gt;0,IF(AK35&gt;0,0,"FALTA DATO AK35"),IF(AK35&gt;0,"FALTA DATO AK23",0))</f>
        <v>0</v>
      </c>
      <c r="AL73" s="280">
        <f>+IF(AL23&gt;0,IF(AL35&gt;0,0,"FALTA DATO AL35"),IF(AL35&gt;0,"FALTA DATO AL23",0))</f>
        <v>0</v>
      </c>
      <c r="AM73" s="280">
        <f>+IF(AM23&gt;0,IF(AM35&gt;0,0,"FALTA DATO AM35"),IF(AM35&gt;0,"FALTA DATO AM23",0))</f>
        <v>0</v>
      </c>
      <c r="AN73" s="281">
        <f>+IF(AN23&gt;0,IF(AN35&gt;0,0,"FALTA DATO AN35"),IF(AN35&gt;0,"FALTA DATO AN23",0))</f>
        <v>0</v>
      </c>
    </row>
    <row r="74" spans="2:40" ht="63.2" customHeight="1" x14ac:dyDescent="0.35">
      <c r="B74" s="278" t="s">
        <v>56</v>
      </c>
      <c r="C74" s="275"/>
      <c r="D74" s="282">
        <f>+IF(D24&gt;0,IF(D36&gt;0,0,"FALTA DATO D36"),IF(D36&gt;0,"FALTA DATO D24",0))</f>
        <v>0</v>
      </c>
      <c r="E74" s="282">
        <f>+IF(E24&gt;0,IF(E36&gt;0,,"FALTA DATO E36"),IF(E36&gt;0,"FALTA DATO E24",0))</f>
        <v>0</v>
      </c>
      <c r="F74" s="282">
        <f>+IF(F24&gt;0,IF(F36&gt;0,0,"FALTA DATO F36"),IF(F36&gt;0,"FALTA DATO F24",0))</f>
        <v>0</v>
      </c>
      <c r="G74" s="282">
        <f>+IF(G24&gt;0,IF(G36&gt;0,0,"FALTA DATO G36"),IF(G36&gt;0,"FALTA DATO G24",0))</f>
        <v>0</v>
      </c>
      <c r="H74" s="282">
        <f>+IF(H24&gt;0,IF(H36&gt;0,0,"FALTA DATO H36"),IF(H36&gt;0,"FALTA DATO H24",0))</f>
        <v>0</v>
      </c>
      <c r="I74" s="282">
        <f>+IF(I24&gt;0,IF(I36&gt;0,0,"FALTA DATO I36"),IF(I36&gt;0,"FALTA DATO I24",0))</f>
        <v>0</v>
      </c>
      <c r="J74" s="282">
        <f>+IF(J24&gt;0,IF(J36&gt;0,0,"FALTA DATO J36"),IF(J36&gt;0,"FALTA DATO J24",0))</f>
        <v>0</v>
      </c>
      <c r="K74" s="282">
        <f>+IF(K24&gt;0,IF(K36&gt;0,0,"FALTA DATO K36"),IF(K36&gt;0,"FALTA DATO K24",0))</f>
        <v>0</v>
      </c>
      <c r="L74" s="282">
        <f>+IF(L24&gt;0,IF(L36&gt;0,0,"FALTA DATO L36"),IF(L36&gt;0,"FALTA DATO L24",0))</f>
        <v>0</v>
      </c>
      <c r="M74" s="282">
        <f>+IF(M24&gt;0,IF(M36&gt;0,0,"FALTA DATO M36"),IF(M36&gt;0,"FALTA DATO M24",0))</f>
        <v>0</v>
      </c>
      <c r="N74" s="282">
        <f>+IF(N24&gt;0,IF(N36&gt;0,0,"FALTA DATO N36"),IF(N36&gt;0,"FALTA DATO N24",0))</f>
        <v>0</v>
      </c>
      <c r="O74" s="282">
        <f>+IF(O24&gt;0,IF(O36&gt;0,0,"FALTA DATO O36"),IF(O36&gt;0,"FALTA DATO O24",0))</f>
        <v>0</v>
      </c>
      <c r="P74" s="282">
        <f>+IF(P24&gt;0,IF(P36&gt;0,0,"FALTA DATO P36"),IF(P36&gt;0,"FALTA DATO P24",0))</f>
        <v>0</v>
      </c>
      <c r="Q74" s="282">
        <f>+IF(Q24&gt;0,IF(Q36&gt;0,0,"FALTA DATO Q36"),IF(Q36&gt;0,"FALTA DATO Q24",0))</f>
        <v>0</v>
      </c>
      <c r="R74" s="282">
        <f>+IF(R24&gt;0,IF(R36&gt;0,0,"FALTA DATO R36"),IF(R36&gt;0,"FALTA DATO R24",0))</f>
        <v>0</v>
      </c>
      <c r="S74" s="282">
        <f>+IF(S24&gt;0,IF(S36&gt;0,0,"FALTA DATO S36"),IF(S36&gt;0,"FALTA DATO S24",0))</f>
        <v>0</v>
      </c>
      <c r="T74" s="282">
        <f>+IF(T24&gt;0,IF(T36&gt;0,0,"FALTA DATO T36"),IF(T36&gt;0,"FALTA DATO T24",0))</f>
        <v>0</v>
      </c>
      <c r="U74" s="282">
        <f>+IF(U24&gt;0,IF(U36&gt;0,0,"FALTA DATO U36"),IF(U36&gt;0,"FALTA DATO U24",0))</f>
        <v>0</v>
      </c>
      <c r="V74" s="282">
        <f>+IF(V24&gt;0,IF(V36&gt;0,0,"FALTA DATO V36"),IF(V36&gt;0,"FALTA DATO V24",0))</f>
        <v>0</v>
      </c>
      <c r="W74" s="282">
        <f>+IF(W24&gt;0,IF(W36&gt;0,0,"FALTA DATO W36"),IF(W36&gt;0,"FALTA DATO W24",0))</f>
        <v>0</v>
      </c>
      <c r="X74" s="282">
        <f>+IF(X24&gt;0,IF(X36&gt;0,0,"FALTA DATO X36"),IF(X36&gt;0,"FALTA DATO X24",0))</f>
        <v>0</v>
      </c>
      <c r="Y74" s="282">
        <f>+IF(Y24&gt;0,IF(Y36&gt;0,0,"FALTA DATO Y36"),IF(Y36&gt;0,"FALTA DATO Y24",0))</f>
        <v>0</v>
      </c>
      <c r="Z74" s="282">
        <f>+IF(Z24&gt;0,IF(Z36&gt;0,0,"FALTA DATO Z36"),IF(Z36&gt;0,"FALTA DATO Z24",0))</f>
        <v>0</v>
      </c>
      <c r="AA74" s="282">
        <f>+IF(AA24&gt;0,IF(AA36&gt;0,0,"FALTA DATO AA36"),IF(AA36&gt;0,"FALTA DATO AA24",0))</f>
        <v>0</v>
      </c>
      <c r="AB74" s="282">
        <f>+IF(AB24&gt;0,IF(AB36&gt;0,0,"FALTA DATO AB36"),IF(AB36&gt;0,"FALTA DATO AB24",0))</f>
        <v>0</v>
      </c>
      <c r="AC74" s="282">
        <f>+IF(AC24&gt;0,IF(AC36&gt;0,0,"FALTA DATO AC36"),IF(AC36&gt;0,"FALTA DATO AC24",0))</f>
        <v>0</v>
      </c>
      <c r="AD74" s="282">
        <f>+IF(AD24&gt;0,IF(AD36&gt;0,0,"FALTA DATO AD36"),IF(AD36&gt;0,"FALTA DATO AD24",0))</f>
        <v>0</v>
      </c>
      <c r="AE74" s="282">
        <f>+IF(AE24&gt;0,IF(AE36&gt;0,0,"FALTA DATO AE36"),IF(AE36&gt;0,"FALTA DATO AE24",0))</f>
        <v>0</v>
      </c>
      <c r="AF74" s="282">
        <f>+IF(AF24&gt;0,IF(AF36&gt;0,0,"FALTA DATO AF36"),IF(AF36&gt;0,"FALTA DATO AF24",0))</f>
        <v>0</v>
      </c>
      <c r="AG74" s="282">
        <f>+IF(AG24&gt;0,IF(AG36&gt;0,0,"FALTA DATO AG36"),IF(AG36&gt;0,"FALTA DATO AG24",0))</f>
        <v>0</v>
      </c>
      <c r="AH74" s="282">
        <f>+IF(AH24&gt;0,IF(AH36&gt;0,0,"FALTA DATO AH36"),IF(AH36&gt;0,"FALTA DATO AH24",0))</f>
        <v>0</v>
      </c>
      <c r="AI74" s="282">
        <f>+IF(AI24&gt;0,IF(AI36&gt;0,0,"FALTA DATO AI36"),IF(AI36&gt;0,"FALTA DATO AI24",0))</f>
        <v>0</v>
      </c>
      <c r="AJ74" s="282">
        <f>+IF(AJ24&gt;0,IF(AJ36&gt;0,0,"FALTA DATO AJ36"),IF(AJ36&gt;0,"FALTA DATO AJ24",0))</f>
        <v>0</v>
      </c>
      <c r="AK74" s="282">
        <f>+IF(AK24&gt;0,IF(AK36&gt;0,0,"FALTA DATO AK36"),IF(AK36&gt;0,"FALTA DATO AK24",0))</f>
        <v>0</v>
      </c>
      <c r="AL74" s="282">
        <f>+IF(AL24&gt;0,IF(AL36&gt;0,0,"FALTA DATO AL36"),IF(AL36&gt;0,"FALTA DATO AL24",0))</f>
        <v>0</v>
      </c>
      <c r="AM74" s="282">
        <f>+IF(AM24&gt;0,IF(AM36&gt;0,0,"FALTA DATO AM36"),IF(AM36&gt;0,"FALTA DATO AM24",0))</f>
        <v>0</v>
      </c>
      <c r="AN74" s="283">
        <f>+IF(AN24&gt;0,IF(AN36&gt;0,0,"FALTA DATO AN36"),IF(AN36&gt;0,"FALTA DATO AN24",0))</f>
        <v>0</v>
      </c>
    </row>
    <row r="75" spans="2:40" ht="45.2" customHeight="1" thickBot="1" x14ac:dyDescent="0.4">
      <c r="B75" s="279" t="s">
        <v>57</v>
      </c>
      <c r="C75" s="276"/>
      <c r="D75" s="284">
        <f>+IF(D25&gt;0,IF(D37&gt;0,0,"FALTA DATO D37"),IF(D37&gt;0,"FALTA DATO D25",0))</f>
        <v>0</v>
      </c>
      <c r="E75" s="284">
        <f>+IF(E25&gt;0,IF(E37&gt;0,0,"FALTA DATO E37"),IF(E37&gt;0,"FALTA DATO E25",0))</f>
        <v>0</v>
      </c>
      <c r="F75" s="284">
        <f>+IF(F25&gt;0,IF(F37&gt;0,0,"FALTA DATO F37"),IF(F37&gt;0,"FALTA DATO F25",0))</f>
        <v>0</v>
      </c>
      <c r="G75" s="284">
        <f>+IF(G25&gt;0,IF(G37&gt;0,0,"FALTA DATO G37"),IF(G37&gt;0,"FALTA DATO G25",0))</f>
        <v>0</v>
      </c>
      <c r="H75" s="284">
        <f>+IF(H25&gt;0,IF(H37&gt;0,0,"FALTA DATO H37"),IF(H37&gt;0,"FALTA DATO H25",0))</f>
        <v>0</v>
      </c>
      <c r="I75" s="284">
        <f>+IF(I25&gt;0,IF(I37&gt;0,0,"FALTA DATO I37"),IF(I37&gt;0,"FALTA DATO I25",0))</f>
        <v>0</v>
      </c>
      <c r="J75" s="284">
        <f>+IF(J25&gt;0,IF(J37&gt;0,0,"FALTA DATO J37"),IF(J37&gt;0,"FALTA DATO J25",0))</f>
        <v>0</v>
      </c>
      <c r="K75" s="284">
        <f>+IF(K25&gt;0,IF(K37&gt;0,0,"FALTA DATO K37"),IF(K37&gt;0,"FALTA DATO K25",0))</f>
        <v>0</v>
      </c>
      <c r="L75" s="284">
        <f>+IF(L25&gt;0,IF(L37&gt;0,0,"FALTA DATO L37"),IF(L37&gt;0,"FALTA DATO L25",0))</f>
        <v>0</v>
      </c>
      <c r="M75" s="284">
        <f>+IF(M25&gt;0,IF(M37&gt;0,0,"FALTA DATO M37"),IF(M37&gt;0,"FALTA DATO M25",0))</f>
        <v>0</v>
      </c>
      <c r="N75" s="284">
        <f>+IF(N25&gt;0,IF(N37&gt;0,0,"FALTA DATO N37"),IF(N37&gt;0,"FALTA DATO N25",0))</f>
        <v>0</v>
      </c>
      <c r="O75" s="284">
        <f>+IF(O25&gt;0,IF(O37&gt;0,0,"FALTA DATO O37"),IF(O37&gt;0,"FALTA DATO O25",0))</f>
        <v>0</v>
      </c>
      <c r="P75" s="284">
        <f>+IF(P25&gt;0,IF(P37&gt;0,0,"FALTA DATO P37"),IF(P37&gt;0,"FALTA DATO P25",0))</f>
        <v>0</v>
      </c>
      <c r="Q75" s="284">
        <f>+IF(Q25&gt;0,IF(Q37&gt;0,0,"FALTA DATO Q37"),IF(Q37&gt;0,"FALTA DATO Q25",0))</f>
        <v>0</v>
      </c>
      <c r="R75" s="284">
        <f>+IF(R25&gt;0,IF(R37&gt;0,0,"FALTA DATO R37"),IF(R37&gt;0,"FALTA DATO R25",0))</f>
        <v>0</v>
      </c>
      <c r="S75" s="284">
        <f>+IF(S25&gt;0,IF(S37&gt;0,0,"FALTA DATO S37"),IF(S37&gt;0,"FALTA DATO S25",0))</f>
        <v>0</v>
      </c>
      <c r="T75" s="284">
        <f>+IF(T25&gt;0,IF(T37&gt;0,0,"FALTA DATO T37"),IF(T37&gt;0,"FALTA DATO T25",0))</f>
        <v>0</v>
      </c>
      <c r="U75" s="284">
        <f>+IF(U25&gt;0,IF(U37&gt;0,0,"FALTA DATO U37"),IF(U37&gt;0,"FALTA DATO U25",0))</f>
        <v>0</v>
      </c>
      <c r="V75" s="284">
        <f>+IF(V25&gt;0,IF(V37&gt;0,0,"FALTA DATO V37"),IF(V37&gt;0,"FALTA DATO V25",0))</f>
        <v>0</v>
      </c>
      <c r="W75" s="284">
        <f>+IF(W25&gt;0,IF(W37&gt;0,0,"FALTA DATO W37"),IF(W37&gt;0,"FALTA DATO W25",0))</f>
        <v>0</v>
      </c>
      <c r="X75" s="284">
        <f>+IF(X25&gt;0,IF(X37&gt;0,0,"FALTA DATO X37"),IF(X37&gt;0,"FALTA DATO X25",0))</f>
        <v>0</v>
      </c>
      <c r="Y75" s="284">
        <f>+IF(Y25&gt;0,IF(Y37&gt;0,0,"FALTA DATO Y37"),IF(Y37&gt;0,"FALTA DATO Y25",0))</f>
        <v>0</v>
      </c>
      <c r="Z75" s="284">
        <f>+IF(Z25&gt;0,IF(Z37&gt;0,0,"FALTA DATO Z37"),IF(Z37&gt;0,"FALTA DATO Z25",0))</f>
        <v>0</v>
      </c>
      <c r="AA75" s="284">
        <f>+IF(AA25&gt;0,IF(AA37&gt;0,0,"FALTA DATO AA37"),IF(AA37&gt;0,"FALTA DATO AA25",0))</f>
        <v>0</v>
      </c>
      <c r="AB75" s="284">
        <f>+IF(AB25&gt;0,IF(AB37&gt;0,0,"FALTA DATO AB37"),IF(AB37&gt;0,"FALTA DATO AB25",0))</f>
        <v>0</v>
      </c>
      <c r="AC75" s="284">
        <f>+IF(AC25&gt;0,IF(AC37&gt;0,0,"FALTA DATO AC37"),IF(AC37&gt;0,"FALTA DATO AC25",0))</f>
        <v>0</v>
      </c>
      <c r="AD75" s="284">
        <f>+IF(AD25&gt;0,IF(AD37&gt;0,0,"FALTA DATO AD37"),IF(AD37&gt;0,"FALTA DATO AD25",0))</f>
        <v>0</v>
      </c>
      <c r="AE75" s="284">
        <f>+IF(AE25&gt;0,IF(AE37&gt;0,0,"FALTA DATO AE37"),IF(AE37&gt;0,"FALTA DATO AE25",0))</f>
        <v>0</v>
      </c>
      <c r="AF75" s="284">
        <f>+IF(AF25&gt;0,IF(AF37&gt;0,0,"FALTA DATO AF37"),IF(AF37&gt;0,"FALTA DATO AF25",0))</f>
        <v>0</v>
      </c>
      <c r="AG75" s="284">
        <f>+IF(AG25&gt;0,IF(AG37&gt;0,0,"FALTA DATO AG37"),IF(AG37&gt;0,"FALTA DATO AG25",0))</f>
        <v>0</v>
      </c>
      <c r="AH75" s="284">
        <f>+IF(AH25&gt;0,IF(AH37&gt;0,0,"FALTA DATO AH37"),IF(AH37&gt;0,"FALTA DATO AH25",0))</f>
        <v>0</v>
      </c>
      <c r="AI75" s="284">
        <f>+IF(AI25&gt;0,IF(AI37&gt;0,0,"FALTA DATO AI37"),IF(AI37&gt;0,"FALTA DATO AI25",0))</f>
        <v>0</v>
      </c>
      <c r="AJ75" s="284">
        <f>+IF(AJ25&gt;0,IF(AJ37&gt;0,0,"FALTA DATO AJ37"),IF(AJ37&gt;0,"FALTA DATO AJ25",0))</f>
        <v>0</v>
      </c>
      <c r="AK75" s="284">
        <f>+IF(AK25&gt;0,IF(AK37&gt;0,0,"FALTA DATO AK37"),IF(AK37&gt;0,"FALTA DATO AK25",0))</f>
        <v>0</v>
      </c>
      <c r="AL75" s="284">
        <f>+IF(AL25&gt;0,IF(AL37&gt;0,0,"FALTA DATO AL37"),IF(AL37&gt;0,"FALTA DATO AL25",0))</f>
        <v>0</v>
      </c>
      <c r="AM75" s="284">
        <f>+IF(AM25&gt;0,IF(AM37&gt;0,0,"FALTA DATO AM37"),IF(AM37&gt;0,"FALTA DATO AM25",0))</f>
        <v>0</v>
      </c>
      <c r="AN75" s="285">
        <f>+IF(AN25&gt;0,IF(AN37&gt;0,0,"FALTA DATO AN37"),IF(AN37&gt;0,"FALTA DATO AN25",0))</f>
        <v>0</v>
      </c>
    </row>
    <row r="100" spans="52:52" x14ac:dyDescent="0.25">
      <c r="AZ100" s="196" t="s">
        <v>357</v>
      </c>
    </row>
    <row r="104" spans="52:52" x14ac:dyDescent="0.25">
      <c r="AZ104" s="196" t="s">
        <v>292</v>
      </c>
    </row>
    <row r="670" spans="5:5" x14ac:dyDescent="0.25">
      <c r="E670" s="196" t="s">
        <v>201</v>
      </c>
    </row>
  </sheetData>
  <sheetProtection algorithmName="SHA-512" hashValue="FROjazT66lo70JgEYJEyvUI9E9M64Ptz0kPgxma8BswDquxAzYk7RrfhL4LvZID7sMpM6ErmWdGNr01iCr6JQQ==" saltValue="ejViQ2tEGiye25u3GdLL0A==" spinCount="100000" sheet="1" objects="1" scenarios="1"/>
  <protectedRanges>
    <protectedRange algorithmName="SHA-512" hashValue="eJqZ3DvQhGMIT7nOkVVTPzghim0VwodV5ba3UWvR+eiMf10i6y/EPXPEDxiHXwzjWv7QznXNYOD69kmelAq0Aw==" saltValue="ytKEVm11nC0DF5fdQWtS7g==" spinCount="100000" sqref="D9:AN11 D17:AN18 D23:AN30 D35:AN37 D41:AN43 D45:AN46 D50:AN52 D54:AN55 D59:AN61 D63:AN64" name="Rango1"/>
  </protectedRanges>
  <mergeCells count="5">
    <mergeCell ref="B39:AN39"/>
    <mergeCell ref="B48:AN48"/>
    <mergeCell ref="B57:AN57"/>
    <mergeCell ref="B66:AN66"/>
    <mergeCell ref="B8:B9"/>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AZ675"/>
  <sheetViews>
    <sheetView showGridLines="0" zoomScaleNormal="100" workbookViewId="0"/>
  </sheetViews>
  <sheetFormatPr baseColWidth="10" defaultColWidth="11.42578125" defaultRowHeight="12.75" x14ac:dyDescent="0.2"/>
  <cols>
    <col min="1" max="1" width="2.85546875" style="198" customWidth="1"/>
    <col min="2" max="2" width="63.28515625" style="198" customWidth="1"/>
    <col min="3" max="3" width="18.85546875" style="198" customWidth="1"/>
    <col min="4" max="4" width="21.140625" style="198" customWidth="1"/>
    <col min="5" max="5" width="30.140625" style="198" customWidth="1"/>
    <col min="6" max="7" width="18.42578125" style="198" customWidth="1"/>
    <col min="8" max="8" width="21.5703125" style="198" customWidth="1"/>
    <col min="9" max="9" width="18.42578125" style="198" customWidth="1"/>
    <col min="10" max="10" width="21.42578125" style="198" customWidth="1"/>
    <col min="11" max="11" width="14.5703125" style="198" customWidth="1"/>
    <col min="12" max="12" width="11.42578125" style="198"/>
    <col min="13" max="13" width="19.85546875" style="198" bestFit="1" customWidth="1"/>
    <col min="14" max="16384" width="11.42578125" style="198"/>
  </cols>
  <sheetData>
    <row r="1" spans="1:5" ht="7.5" customHeight="1" x14ac:dyDescent="0.2">
      <c r="A1" s="197"/>
      <c r="B1" s="197"/>
      <c r="C1" s="197"/>
    </row>
    <row r="2" spans="1:5" ht="7.5" customHeight="1" thickBot="1" x14ac:dyDescent="0.25">
      <c r="A2" s="197"/>
      <c r="B2" s="197"/>
      <c r="C2" s="197"/>
    </row>
    <row r="3" spans="1:5" ht="15.75" x14ac:dyDescent="0.2">
      <c r="A3" s="197"/>
      <c r="B3" s="94" t="s">
        <v>0</v>
      </c>
      <c r="C3" s="568">
        <f>+'Pronósticos 1P mensual x 2 años'!$C$3</f>
        <v>0</v>
      </c>
    </row>
    <row r="4" spans="1:5" ht="15.75" x14ac:dyDescent="0.2">
      <c r="A4" s="197"/>
      <c r="B4" s="91" t="s">
        <v>7</v>
      </c>
      <c r="C4" s="569">
        <f>+'Pronósticos 1P mensual x 2 años'!$C$4</f>
        <v>0</v>
      </c>
    </row>
    <row r="5" spans="1:5" ht="15.75" x14ac:dyDescent="0.2">
      <c r="A5" s="197"/>
      <c r="B5" s="91" t="s">
        <v>8</v>
      </c>
      <c r="C5" s="569">
        <f>+'Pronósticos 1P mensual x 2 años'!$C$5</f>
        <v>0</v>
      </c>
    </row>
    <row r="6" spans="1:5" ht="16.5" thickBot="1" x14ac:dyDescent="0.25">
      <c r="A6" s="197"/>
      <c r="B6" s="92" t="s">
        <v>103</v>
      </c>
      <c r="C6" s="570">
        <f>+'Pronósticos 1P mensual x 2 años'!$C$6</f>
        <v>46022</v>
      </c>
    </row>
    <row r="7" spans="1:5" ht="9.1999999999999993" customHeight="1" x14ac:dyDescent="0.2"/>
    <row r="8" spans="1:5" ht="17.25" customHeight="1" thickBot="1" x14ac:dyDescent="0.25">
      <c r="B8" s="199" t="s">
        <v>165</v>
      </c>
    </row>
    <row r="9" spans="1:5" ht="13.5" thickBot="1" x14ac:dyDescent="0.25">
      <c r="B9" s="621" t="str">
        <f>"RESUMEN BALANCE - "&amp;UPPER(TEXT(C6,"MMM. dd/"))&amp;YEAR(C6)</f>
        <v>RESUMEN BALANCE - DIC. 31/2025</v>
      </c>
      <c r="C9" s="622"/>
      <c r="D9" s="622"/>
      <c r="E9" s="623"/>
    </row>
    <row r="10" spans="1:5" ht="13.5" thickBot="1" x14ac:dyDescent="0.25">
      <c r="B10" s="251" t="s">
        <v>153</v>
      </c>
      <c r="C10" s="305" t="s">
        <v>366</v>
      </c>
      <c r="D10" s="253" t="s">
        <v>155</v>
      </c>
      <c r="E10" s="306" t="s">
        <v>367</v>
      </c>
    </row>
    <row r="11" spans="1:5" ht="15.75" customHeight="1" x14ac:dyDescent="0.2">
      <c r="B11" s="252" t="str">
        <f>"Reservas Probadas Total a "&amp;UPPER(TEXT(C6,"MMM. dd/"))&amp;(YEAR(C6)-1)</f>
        <v>Reservas Probadas Total a DIC. 31/2024</v>
      </c>
      <c r="C11" s="389"/>
      <c r="D11" s="390"/>
      <c r="E11" s="391"/>
    </row>
    <row r="12" spans="1:5" ht="15.95" customHeight="1" thickBot="1" x14ac:dyDescent="0.25">
      <c r="B12" s="254" t="str">
        <f>"Producción año "&amp;YEAR(C6)</f>
        <v>Producción año 2025</v>
      </c>
      <c r="C12" s="392"/>
      <c r="D12" s="393"/>
      <c r="E12" s="394"/>
    </row>
    <row r="13" spans="1:5" ht="15" thickBot="1" x14ac:dyDescent="0.25">
      <c r="B13" s="255" t="s">
        <v>321</v>
      </c>
      <c r="C13" s="395">
        <f>C11-C12</f>
        <v>0</v>
      </c>
      <c r="D13" s="396">
        <f>D11-D12</f>
        <v>0</v>
      </c>
      <c r="E13" s="397">
        <f>E11-E12</f>
        <v>0</v>
      </c>
    </row>
    <row r="14" spans="1:5" ht="15" thickBot="1" x14ac:dyDescent="0.25">
      <c r="B14" s="260" t="str">
        <f>"Reservas Probadas Total a "&amp;UPPER(TEXT(C6,"MMM. dd/"))&amp;YEAR(C6)</f>
        <v>Reservas Probadas Total a DIC. 31/2025</v>
      </c>
      <c r="C14" s="571">
        <f>' Resumen IRR'!C15</f>
        <v>0</v>
      </c>
      <c r="D14" s="572">
        <f>' Resumen IRR'!D15</f>
        <v>0</v>
      </c>
      <c r="E14" s="573">
        <f>' Resumen IRR'!C16</f>
        <v>0</v>
      </c>
    </row>
    <row r="15" spans="1:5" ht="17.25" customHeight="1" thickBot="1" x14ac:dyDescent="0.25">
      <c r="B15" s="255" t="s">
        <v>154</v>
      </c>
      <c r="C15" s="395">
        <f>C14-C13</f>
        <v>0</v>
      </c>
      <c r="D15" s="396">
        <f>D14-D13</f>
        <v>0</v>
      </c>
      <c r="E15" s="397">
        <f>E14-E13</f>
        <v>0</v>
      </c>
    </row>
    <row r="16" spans="1:5" ht="12" customHeight="1" thickBot="1" x14ac:dyDescent="0.25">
      <c r="C16" s="200"/>
      <c r="D16" s="200"/>
    </row>
    <row r="17" spans="2:6" x14ac:dyDescent="0.2">
      <c r="B17" s="640" t="s">
        <v>287</v>
      </c>
      <c r="C17" s="641"/>
      <c r="D17" s="641"/>
      <c r="E17" s="642"/>
    </row>
    <row r="18" spans="2:6" ht="13.5" thickBot="1" x14ac:dyDescent="0.25">
      <c r="B18" s="643"/>
      <c r="C18" s="644"/>
      <c r="D18" s="644"/>
      <c r="E18" s="645"/>
    </row>
    <row r="19" spans="2:6" ht="17.25" customHeight="1" thickBot="1" x14ac:dyDescent="0.25">
      <c r="B19" s="382" t="s">
        <v>247</v>
      </c>
      <c r="C19" s="261" t="s">
        <v>366</v>
      </c>
      <c r="D19" s="542" t="s">
        <v>155</v>
      </c>
      <c r="E19" s="306" t="s">
        <v>365</v>
      </c>
    </row>
    <row r="20" spans="2:6" ht="17.25" customHeight="1" x14ac:dyDescent="0.2">
      <c r="B20" s="541" t="s">
        <v>293</v>
      </c>
      <c r="C20" s="453"/>
      <c r="D20" s="453"/>
      <c r="E20" s="454"/>
    </row>
    <row r="21" spans="2:6" ht="17.25" customHeight="1" x14ac:dyDescent="0.2">
      <c r="B21" s="380" t="s">
        <v>289</v>
      </c>
      <c r="C21" s="439"/>
      <c r="D21" s="439"/>
      <c r="E21" s="440"/>
    </row>
    <row r="22" spans="2:6" ht="17.25" customHeight="1" x14ac:dyDescent="0.2">
      <c r="B22" s="380" t="s">
        <v>290</v>
      </c>
      <c r="C22" s="441"/>
      <c r="D22" s="441"/>
      <c r="E22" s="442"/>
    </row>
    <row r="23" spans="2:6" ht="17.25" customHeight="1" x14ac:dyDescent="0.2">
      <c r="B23" s="388" t="s">
        <v>291</v>
      </c>
      <c r="C23" s="443">
        <f>SUM(C21:C22)</f>
        <v>0</v>
      </c>
      <c r="D23" s="443">
        <f>SUM(D21:D22)</f>
        <v>0</v>
      </c>
      <c r="E23" s="444">
        <f>SUM(E21:E22)</f>
        <v>0</v>
      </c>
    </row>
    <row r="24" spans="2:6" ht="17.25" customHeight="1" thickBot="1" x14ac:dyDescent="0.25">
      <c r="B24" s="381" t="s">
        <v>251</v>
      </c>
      <c r="C24" s="445"/>
      <c r="D24" s="445"/>
      <c r="E24" s="446"/>
    </row>
    <row r="25" spans="2:6" ht="17.25" customHeight="1" thickBot="1" x14ac:dyDescent="0.25">
      <c r="B25" s="382" t="s">
        <v>248</v>
      </c>
      <c r="C25" s="447">
        <f>C20+C23+C24</f>
        <v>0</v>
      </c>
      <c r="D25" s="447">
        <f t="shared" ref="D25:E25" si="0">D20+D23+D24</f>
        <v>0</v>
      </c>
      <c r="E25" s="448">
        <f t="shared" si="0"/>
        <v>0</v>
      </c>
    </row>
    <row r="26" spans="2:6" ht="46.5" customHeight="1" thickBot="1" x14ac:dyDescent="0.25">
      <c r="B26" s="383" t="s">
        <v>158</v>
      </c>
      <c r="C26" s="250">
        <f>IF((C25-C14)=0,0,"Por favor justifique las diferencias de reservas en el balance")</f>
        <v>0</v>
      </c>
      <c r="D26" s="250">
        <f>IF((D25-D14)=0,0,"Por favor justifique las diferencias de reservas en el balance")</f>
        <v>0</v>
      </c>
      <c r="E26" s="307">
        <f>IF((E25-E14)=0,0,"Por favor justifique las diferencias de reservas en el balance")</f>
        <v>0</v>
      </c>
    </row>
    <row r="27" spans="2:6" ht="12" customHeight="1" x14ac:dyDescent="0.2">
      <c r="B27" s="201"/>
      <c r="C27" s="200"/>
      <c r="D27" s="200"/>
      <c r="E27" s="200"/>
    </row>
    <row r="28" spans="2:6" ht="12" customHeight="1" thickBot="1" x14ac:dyDescent="0.25">
      <c r="C28" s="200"/>
      <c r="D28" s="200"/>
    </row>
    <row r="29" spans="2:6" ht="32.25" customHeight="1" thickBot="1" x14ac:dyDescent="0.25">
      <c r="B29" s="652" t="s">
        <v>288</v>
      </c>
      <c r="C29" s="653"/>
      <c r="D29" s="653"/>
      <c r="E29" s="654"/>
    </row>
    <row r="31" spans="2:6" ht="13.5" thickBot="1" x14ac:dyDescent="0.25">
      <c r="B31" s="199" t="s">
        <v>166</v>
      </c>
    </row>
    <row r="32" spans="2:6" ht="18.75" customHeight="1" thickBot="1" x14ac:dyDescent="0.25">
      <c r="B32" s="543" t="s">
        <v>171</v>
      </c>
      <c r="C32" s="305" t="s">
        <v>366</v>
      </c>
      <c r="D32" s="542" t="s">
        <v>155</v>
      </c>
      <c r="E32" s="306" t="s">
        <v>365</v>
      </c>
      <c r="F32" s="203"/>
    </row>
    <row r="33" spans="1:8" ht="19.5" customHeight="1" x14ac:dyDescent="0.2">
      <c r="A33" s="624"/>
      <c r="B33" s="256" t="s">
        <v>177</v>
      </c>
      <c r="C33" s="452"/>
      <c r="D33" s="453"/>
      <c r="E33" s="454"/>
    </row>
    <row r="34" spans="1:8" ht="19.5" customHeight="1" x14ac:dyDescent="0.2">
      <c r="A34" s="624"/>
      <c r="B34" s="257" t="s">
        <v>294</v>
      </c>
      <c r="C34" s="455"/>
      <c r="D34" s="439"/>
      <c r="E34" s="440"/>
      <c r="G34" s="201"/>
    </row>
    <row r="35" spans="1:8" ht="19.5" customHeight="1" x14ac:dyDescent="0.2">
      <c r="A35" s="624"/>
      <c r="B35" s="257" t="s">
        <v>161</v>
      </c>
      <c r="C35" s="455"/>
      <c r="D35" s="439"/>
      <c r="E35" s="440"/>
    </row>
    <row r="36" spans="1:8" ht="19.5" customHeight="1" x14ac:dyDescent="0.2">
      <c r="A36" s="624"/>
      <c r="B36" s="257" t="s">
        <v>175</v>
      </c>
      <c r="C36" s="455"/>
      <c r="D36" s="439"/>
      <c r="E36" s="440"/>
      <c r="F36" s="201"/>
    </row>
    <row r="37" spans="1:8" ht="19.5" customHeight="1" x14ac:dyDescent="0.2">
      <c r="A37" s="624"/>
      <c r="B37" s="257" t="s">
        <v>156</v>
      </c>
      <c r="C37" s="455"/>
      <c r="D37" s="439"/>
      <c r="E37" s="440"/>
      <c r="G37" s="203"/>
      <c r="H37" s="202"/>
    </row>
    <row r="38" spans="1:8" ht="19.5" customHeight="1" x14ac:dyDescent="0.2">
      <c r="B38" s="257" t="s">
        <v>172</v>
      </c>
      <c r="C38" s="455"/>
      <c r="D38" s="439"/>
      <c r="E38" s="440"/>
    </row>
    <row r="39" spans="1:8" ht="19.5" customHeight="1" thickBot="1" x14ac:dyDescent="0.25">
      <c r="B39" s="258" t="s">
        <v>173</v>
      </c>
      <c r="C39" s="456"/>
      <c r="D39" s="441"/>
      <c r="E39" s="442"/>
      <c r="H39" s="202"/>
    </row>
    <row r="40" spans="1:8" ht="17.25" customHeight="1" thickBot="1" x14ac:dyDescent="0.25">
      <c r="B40" s="259" t="s">
        <v>2</v>
      </c>
      <c r="C40" s="457">
        <f>SUM(C33:C39)</f>
        <v>0</v>
      </c>
      <c r="D40" s="458">
        <f>SUM(D33:D39)</f>
        <v>0</v>
      </c>
      <c r="E40" s="459">
        <f>SUM(E33:E39)</f>
        <v>0</v>
      </c>
    </row>
    <row r="41" spans="1:8" s="204" customFormat="1" ht="44.25" customHeight="1" thickBot="1" x14ac:dyDescent="0.25">
      <c r="B41" s="385" t="s">
        <v>158</v>
      </c>
      <c r="C41" s="384">
        <f>IF((C40-C15)=0,0,"Por favor justifique las diferencias de reservas en el balance")</f>
        <v>0</v>
      </c>
      <c r="D41" s="250">
        <f>IF((D40-D15)=0,0,"Por favor justifique las diferencias de reservas en el balance")</f>
        <v>0</v>
      </c>
      <c r="E41" s="307">
        <f>IF((E40-E15)=0,0,"Por favor justifique las diferencias de reservas en el balance")</f>
        <v>0</v>
      </c>
    </row>
    <row r="43" spans="1:8" ht="13.5" thickBot="1" x14ac:dyDescent="0.25">
      <c r="B43" s="199" t="s">
        <v>167</v>
      </c>
    </row>
    <row r="44" spans="1:8" ht="17.25" customHeight="1" thickBot="1" x14ac:dyDescent="0.25">
      <c r="B44" s="621" t="str">
        <f>"RECURSOS CONTINGENTES a "&amp;UPPER(TEXT(C6,"MMM. dd/"))&amp;YEAR(C6)</f>
        <v>RECURSOS CONTINGENTES a DIC. 31/2025</v>
      </c>
      <c r="C44" s="622"/>
      <c r="D44" s="623"/>
      <c r="E44" s="308"/>
    </row>
    <row r="45" spans="1:8" ht="16.5" customHeight="1" thickBot="1" x14ac:dyDescent="0.25">
      <c r="B45" s="247" t="s">
        <v>153</v>
      </c>
      <c r="C45" s="261" t="s">
        <v>366</v>
      </c>
      <c r="D45" s="253" t="s">
        <v>155</v>
      </c>
      <c r="E45" s="309"/>
    </row>
    <row r="46" spans="1:8" x14ac:dyDescent="0.2">
      <c r="B46" s="246" t="s">
        <v>168</v>
      </c>
      <c r="C46" s="409">
        <f>' Resumen IRR'!C29+' Resumen IRR'!C39+' Resumen IRR'!C48</f>
        <v>0</v>
      </c>
      <c r="D46" s="410">
        <f>' Resumen IRR'!D29+' Resumen IRR'!D39+' Resumen IRR'!D48</f>
        <v>0</v>
      </c>
      <c r="E46" s="310"/>
    </row>
    <row r="47" spans="1:8" ht="21.75" customHeight="1" thickBot="1" x14ac:dyDescent="0.25">
      <c r="B47" s="248" t="s">
        <v>169</v>
      </c>
      <c r="C47" s="411">
        <f>' Resumen IRR'!C30+' Resumen IRR'!C40+' Resumen IRR'!C49</f>
        <v>0</v>
      </c>
      <c r="D47" s="412">
        <f>' Resumen IRR'!D30+' Resumen IRR'!D40+' Resumen IRR'!D49</f>
        <v>0</v>
      </c>
      <c r="E47" s="310"/>
    </row>
    <row r="48" spans="1:8" ht="18.75" customHeight="1" thickBot="1" x14ac:dyDescent="0.25">
      <c r="B48" s="249" t="str">
        <f>"Total a "&amp;UPPER(TEXT(C6,"MMM. dd/"))&amp;YEAR(C6)</f>
        <v>Total a DIC. 31/2025</v>
      </c>
      <c r="C48" s="396">
        <f>C46+C47</f>
        <v>0</v>
      </c>
      <c r="D48" s="397">
        <f>D46+D47</f>
        <v>0</v>
      </c>
      <c r="E48" s="311"/>
    </row>
    <row r="50" spans="2:52" ht="18.75" customHeight="1" thickBot="1" x14ac:dyDescent="0.25">
      <c r="B50" s="199" t="s">
        <v>170</v>
      </c>
    </row>
    <row r="51" spans="2:52" x14ac:dyDescent="0.2">
      <c r="B51" s="632" t="s">
        <v>286</v>
      </c>
      <c r="C51" s="633"/>
      <c r="D51" s="633"/>
      <c r="E51" s="633"/>
      <c r="F51" s="633"/>
      <c r="G51" s="633"/>
      <c r="H51" s="634"/>
    </row>
    <row r="52" spans="2:52" ht="13.5" thickBot="1" x14ac:dyDescent="0.25">
      <c r="B52" s="635"/>
      <c r="C52" s="636"/>
      <c r="D52" s="636"/>
      <c r="E52" s="636"/>
      <c r="F52" s="636"/>
      <c r="G52" s="636"/>
      <c r="H52" s="637"/>
      <c r="AZ52" s="223"/>
    </row>
    <row r="53" spans="2:52" ht="13.5" thickBot="1" x14ac:dyDescent="0.25">
      <c r="B53" s="638" t="s">
        <v>162</v>
      </c>
      <c r="C53" s="626" t="s">
        <v>157</v>
      </c>
      <c r="D53" s="627"/>
      <c r="E53" s="628"/>
      <c r="F53" s="629" t="s">
        <v>65</v>
      </c>
      <c r="G53" s="630"/>
      <c r="H53" s="631"/>
      <c r="I53" s="625"/>
      <c r="J53" s="625"/>
      <c r="K53" s="625"/>
    </row>
    <row r="54" spans="2:52" ht="59.25" customHeight="1" thickBot="1" x14ac:dyDescent="0.25">
      <c r="B54" s="639"/>
      <c r="C54" s="262" t="s">
        <v>368</v>
      </c>
      <c r="D54" s="263" t="s">
        <v>230</v>
      </c>
      <c r="E54" s="239" t="s">
        <v>231</v>
      </c>
      <c r="F54" s="264" t="s">
        <v>188</v>
      </c>
      <c r="G54" s="265" t="s">
        <v>230</v>
      </c>
      <c r="H54" s="239" t="s">
        <v>229</v>
      </c>
      <c r="I54" s="267"/>
      <c r="J54" s="267"/>
      <c r="K54" s="267"/>
      <c r="M54" s="208"/>
      <c r="N54" s="208"/>
      <c r="O54" s="208"/>
      <c r="P54" s="208"/>
    </row>
    <row r="55" spans="2:52" ht="16.5" customHeight="1" x14ac:dyDescent="0.2">
      <c r="B55" s="266" t="s">
        <v>174</v>
      </c>
      <c r="C55" s="452"/>
      <c r="D55" s="398"/>
      <c r="E55" s="399"/>
      <c r="F55" s="449"/>
      <c r="G55" s="398"/>
      <c r="H55" s="399"/>
      <c r="I55" s="268"/>
      <c r="J55" s="268"/>
      <c r="K55" s="268"/>
      <c r="M55" s="208"/>
      <c r="N55" s="208"/>
      <c r="O55" s="208"/>
      <c r="P55" s="208"/>
    </row>
    <row r="56" spans="2:52" ht="16.5" customHeight="1" x14ac:dyDescent="0.2">
      <c r="B56" s="237" t="s">
        <v>191</v>
      </c>
      <c r="C56" s="455"/>
      <c r="D56" s="400"/>
      <c r="E56" s="401"/>
      <c r="F56" s="450"/>
      <c r="G56" s="400"/>
      <c r="H56" s="401"/>
      <c r="I56" s="268"/>
      <c r="J56" s="268"/>
      <c r="K56" s="268"/>
    </row>
    <row r="57" spans="2:52" ht="16.5" customHeight="1" x14ac:dyDescent="0.2">
      <c r="B57" s="236" t="s">
        <v>163</v>
      </c>
      <c r="C57" s="455"/>
      <c r="D57" s="400"/>
      <c r="E57" s="401"/>
      <c r="F57" s="450"/>
      <c r="G57" s="400"/>
      <c r="H57" s="401"/>
      <c r="I57" s="268"/>
      <c r="J57" s="268"/>
      <c r="K57" s="268"/>
    </row>
    <row r="58" spans="2:52" ht="26.25" customHeight="1" thickBot="1" x14ac:dyDescent="0.25">
      <c r="B58" s="238" t="s">
        <v>176</v>
      </c>
      <c r="C58" s="456"/>
      <c r="D58" s="402"/>
      <c r="E58" s="403"/>
      <c r="F58" s="451"/>
      <c r="G58" s="402"/>
      <c r="H58" s="403"/>
      <c r="I58" s="268"/>
      <c r="J58" s="268"/>
      <c r="K58" s="268"/>
    </row>
    <row r="59" spans="2:52" ht="17.25" customHeight="1" thickBot="1" x14ac:dyDescent="0.25">
      <c r="B59" s="235" t="s">
        <v>2</v>
      </c>
      <c r="C59" s="404">
        <f>SUM(C55:C58)</f>
        <v>0</v>
      </c>
      <c r="D59" s="406">
        <f>D55*D56*D57*D58</f>
        <v>0</v>
      </c>
      <c r="E59" s="405"/>
      <c r="F59" s="460">
        <f>SUM(F55:F58)</f>
        <v>0</v>
      </c>
      <c r="G59" s="406">
        <f>G55*G56*G57*G58</f>
        <v>0</v>
      </c>
      <c r="H59" s="405"/>
      <c r="I59" s="269"/>
      <c r="J59" s="269"/>
      <c r="K59" s="270"/>
      <c r="O59" s="209"/>
    </row>
    <row r="60" spans="2:52" ht="31.5" customHeight="1" thickBot="1" x14ac:dyDescent="0.25">
      <c r="B60" s="244" t="s">
        <v>160</v>
      </c>
      <c r="C60" s="462"/>
      <c r="D60" s="407"/>
      <c r="E60" s="407"/>
      <c r="F60" s="461"/>
      <c r="G60" s="408"/>
      <c r="H60" s="408"/>
      <c r="I60" s="271"/>
      <c r="J60" s="271"/>
      <c r="K60" s="271"/>
      <c r="O60" s="209"/>
    </row>
    <row r="61" spans="2:52" ht="45.75" customHeight="1" thickBot="1" x14ac:dyDescent="0.25">
      <c r="B61" s="386" t="s">
        <v>159</v>
      </c>
      <c r="C61" s="245">
        <f>IF((C59-C47)=0,0,"Por favor discrimine las otras contingencias")</f>
        <v>0</v>
      </c>
      <c r="D61" s="290"/>
      <c r="E61" s="290"/>
      <c r="F61" s="245">
        <f>IF((F59-D47)=0,0,"Por favor discrimine las otras contingencias")</f>
        <v>0</v>
      </c>
      <c r="G61" s="291"/>
      <c r="H61" s="291"/>
      <c r="I61" s="272"/>
      <c r="J61" s="272"/>
      <c r="K61" s="272"/>
      <c r="O61" s="209"/>
    </row>
    <row r="64" spans="2:52" ht="13.5" thickBot="1" x14ac:dyDescent="0.25"/>
    <row r="65" spans="2:11" ht="13.5" thickBot="1" x14ac:dyDescent="0.25">
      <c r="B65" s="243" t="s">
        <v>228</v>
      </c>
    </row>
    <row r="66" spans="2:11" x14ac:dyDescent="0.2">
      <c r="B66" s="240">
        <v>1</v>
      </c>
      <c r="C66" s="648" t="s">
        <v>178</v>
      </c>
      <c r="D66" s="648"/>
      <c r="E66" s="648"/>
      <c r="F66" s="648"/>
      <c r="G66" s="648"/>
      <c r="H66" s="648"/>
      <c r="I66" s="648"/>
      <c r="J66" s="648"/>
      <c r="K66" s="649"/>
    </row>
    <row r="67" spans="2:11" ht="27" customHeight="1" x14ac:dyDescent="0.2">
      <c r="B67" s="241">
        <v>2</v>
      </c>
      <c r="C67" s="650" t="s">
        <v>179</v>
      </c>
      <c r="D67" s="650"/>
      <c r="E67" s="650"/>
      <c r="F67" s="650"/>
      <c r="G67" s="650"/>
      <c r="H67" s="650"/>
      <c r="I67" s="650"/>
      <c r="J67" s="650"/>
      <c r="K67" s="651"/>
    </row>
    <row r="68" spans="2:11" ht="25.5" customHeight="1" x14ac:dyDescent="0.2">
      <c r="B68" s="241">
        <v>3</v>
      </c>
      <c r="C68" s="650" t="s">
        <v>180</v>
      </c>
      <c r="D68" s="650"/>
      <c r="E68" s="650"/>
      <c r="F68" s="650"/>
      <c r="G68" s="650"/>
      <c r="H68" s="650"/>
      <c r="I68" s="650"/>
      <c r="J68" s="650"/>
      <c r="K68" s="651"/>
    </row>
    <row r="69" spans="2:11" ht="13.5" thickBot="1" x14ac:dyDescent="0.25">
      <c r="B69" s="242">
        <v>4</v>
      </c>
      <c r="C69" s="646" t="s">
        <v>181</v>
      </c>
      <c r="D69" s="646"/>
      <c r="E69" s="646"/>
      <c r="F69" s="646"/>
      <c r="G69" s="646"/>
      <c r="H69" s="646"/>
      <c r="I69" s="646"/>
      <c r="J69" s="646"/>
      <c r="K69" s="647"/>
    </row>
    <row r="90" ht="31.5" customHeight="1" x14ac:dyDescent="0.2"/>
    <row r="100" spans="52:52" x14ac:dyDescent="0.2">
      <c r="AZ100" s="223" t="s">
        <v>357</v>
      </c>
    </row>
    <row r="108" spans="52:52" x14ac:dyDescent="0.2">
      <c r="AZ108" s="223" t="s">
        <v>238</v>
      </c>
    </row>
    <row r="675" spans="5:5" x14ac:dyDescent="0.2">
      <c r="E675" s="223" t="s">
        <v>201</v>
      </c>
    </row>
  </sheetData>
  <sheetProtection algorithmName="SHA-512" hashValue="9ER4vbuDjvGkWb4An20GhVP6BRJu8xbXAjhPFU7oE8s+cJqvNwiLmHoJmErRS6OWRXlVe2v+Hy9yuqDe592c8A==" saltValue="nm8WNXomPV3WGJPVbIl8lA==" spinCount="100000" sheet="1" objects="1" scenarios="1"/>
  <protectedRanges>
    <protectedRange sqref="C55:H58 E59 H59 C60 F60" name="Rango5"/>
    <protectedRange sqref="C24:E24" name="Rango3"/>
    <protectedRange sqref="C20:E22" name="Rango2"/>
    <protectedRange algorithmName="SHA-512" hashValue="ix9ERqJtPy5cULOfYUGMNEc7h9jaN+UjmyjaGisCG7QUQ0jC2ulZiE0Oxk9ODkYOCXZfcPSmjbSWwf5dMu55+Q==" saltValue="RQFqEz9mebqYtCRdUCcauw==" spinCount="100000" sqref="C11:E12" name="Rango1"/>
    <protectedRange sqref="C33:E39" name="Rango4"/>
  </protectedRanges>
  <mergeCells count="14">
    <mergeCell ref="C69:K69"/>
    <mergeCell ref="C66:K66"/>
    <mergeCell ref="C67:K67"/>
    <mergeCell ref="C68:K68"/>
    <mergeCell ref="B29:E29"/>
    <mergeCell ref="B9:E9"/>
    <mergeCell ref="A33:A37"/>
    <mergeCell ref="I53:K53"/>
    <mergeCell ref="C53:E53"/>
    <mergeCell ref="F53:H53"/>
    <mergeCell ref="B51:H52"/>
    <mergeCell ref="B53:B54"/>
    <mergeCell ref="B44:D44"/>
    <mergeCell ref="B17:E18"/>
  </mergeCells>
  <phoneticPr fontId="49" type="noConversion"/>
  <dataValidations disablePrompts="1" count="1">
    <dataValidation type="list" allowBlank="1" showInputMessage="1" showErrorMessage="1" sqref="H55:H58 E55:E58 K55:K58" xr:uid="{00000000-0002-0000-0600-000000000000}">
      <formula1>$B$66:$B$69</formula1>
    </dataValidation>
  </dataValidations>
  <pageMargins left="0.70866141732283472" right="0.70866141732283472" top="0.74803149606299213" bottom="0.74803149606299213" header="0.31496062992125984" footer="0.31496062992125984"/>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98B11629DCC4CAFC9220AD769DAC3" ma:contentTypeVersion="2" ma:contentTypeDescription="Crear nuevo documento." ma:contentTypeScope="" ma:versionID="e43c5c89b9b610cf0a1ebc57355111cf">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01863-BF40-4030-B66A-4C34D4EEB8DC}">
  <ds:schemaRefs>
    <ds:schemaRef ds:uri="http://schemas.microsoft.com/office/2006/documentManagement/types"/>
    <ds:schemaRef ds:uri="4afde810-2293-4670-bb5c-117753097ca5"/>
    <ds:schemaRef ds:uri="http://schemas.microsoft.com/sharepoint/v3"/>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C8E4B0A-A9CA-4248-84FC-A23DA517D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D8BD0-3D13-4690-BA54-381D8546B6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Instructivo</vt:lpstr>
      <vt:lpstr>Pronósticos 1P mensual x 2 años</vt:lpstr>
      <vt:lpstr>Probadas </vt:lpstr>
      <vt:lpstr>Probables </vt:lpstr>
      <vt:lpstr>Posibles </vt:lpstr>
      <vt:lpstr>Inf. Yac</vt:lpstr>
      <vt:lpstr>Opex</vt:lpstr>
      <vt:lpstr>Capex</vt:lpstr>
      <vt:lpstr>Balance y Justificación</vt:lpstr>
      <vt:lpstr> Resumen IRR</vt:lpstr>
      <vt:lpstr>FC PDP</vt:lpstr>
      <vt:lpstr>FC PNP</vt:lpstr>
      <vt:lpstr>FC PND</vt:lpstr>
      <vt:lpstr>FC 1P</vt:lpstr>
      <vt:lpstr>FC 2P</vt:lpstr>
      <vt:lpstr>FC 3P</vt:lpstr>
      <vt:lpstr>'Balance y Justificación'!_ftnref1</vt:lpstr>
      <vt:lpstr>' Resumen IRR'!Área_de_impresión</vt:lpstr>
    </vt:vector>
  </TitlesOfParts>
  <Company>Ryder Scott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Tablas_de_Reporte_Recursos_y_Reservas_2017_Bloqueado_V3</dc:title>
  <dc:creator>dguzman</dc:creator>
  <cp:lastModifiedBy>Juancho Caceres</cp:lastModifiedBy>
  <cp:lastPrinted>2024-12-03T20:11:54Z</cp:lastPrinted>
  <dcterms:created xsi:type="dcterms:W3CDTF">2009-10-27T14:32:27Z</dcterms:created>
  <dcterms:modified xsi:type="dcterms:W3CDTF">2025-12-19T18:15:53Z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0x010100B5D98B11629DCC4CAFC9220AD769DAC3</vt:lpwstr>
  </property>
</Properties>
</file>