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misdocumentos\sperfiles\patricia.marin\Desktop\TELETRABAJO\PA 2020\"/>
    </mc:Choice>
  </mc:AlternateContent>
  <xr:revisionPtr revIDLastSave="0" documentId="13_ncr:1_{E26DA018-4968-4EB2-B157-103AC30D7C6F}" xr6:coauthVersionLast="44" xr6:coauthVersionMax="44" xr10:uidLastSave="{00000000-0000-0000-0000-000000000000}"/>
  <bookViews>
    <workbookView xWindow="-120" yWindow="-120" windowWidth="24030" windowHeight="13680" xr2:uid="{00000000-000D-0000-FFFF-FFFF00000000}"/>
  </bookViews>
  <sheets>
    <sheet name="Plan de Acción 2020" sheetId="1" r:id="rId1"/>
    <sheet name="Diferencia Comercialización" sheetId="2" state="hidden" r:id="rId2"/>
    <sheet name="Diferencia Inversión" sheetId="3" state="hidden" r:id="rId3"/>
    <sheet name="Desagregación Comercialización" sheetId="7" state="hidden" r:id="rId4"/>
  </sheets>
  <definedNames>
    <definedName name="_xlnm._FilterDatabase" localSheetId="3" hidden="1">'Desagregación Comercialización'!$A$2:$AA$83</definedName>
    <definedName name="owssvr" localSheetId="0" hidden="1">'Plan de Acción 2020'!$A$2:$AD$149</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6" i="7" l="1"/>
  <c r="M84" i="7"/>
  <c r="H84" i="7"/>
  <c r="F84" i="7"/>
  <c r="S83" i="7"/>
  <c r="R83" i="7"/>
  <c r="M83" i="7"/>
  <c r="H83" i="7"/>
  <c r="F83" i="7"/>
  <c r="V82" i="7"/>
  <c r="X82" i="7" s="1"/>
  <c r="V81" i="7"/>
  <c r="X81" i="7" s="1"/>
  <c r="V80" i="7"/>
  <c r="X80" i="7" s="1"/>
  <c r="V79" i="7"/>
  <c r="X79" i="7" s="1"/>
  <c r="V78" i="7"/>
  <c r="X78" i="7" s="1"/>
  <c r="V77" i="7"/>
  <c r="X77" i="7" s="1"/>
  <c r="V76" i="7"/>
  <c r="X76" i="7" s="1"/>
  <c r="V75" i="7"/>
  <c r="X75" i="7" s="1"/>
  <c r="V74" i="7"/>
  <c r="X74" i="7" s="1"/>
  <c r="V73" i="7"/>
  <c r="X73" i="7" s="1"/>
  <c r="V72" i="7"/>
  <c r="X72" i="7" s="1"/>
  <c r="V71" i="7"/>
  <c r="X71" i="7" s="1"/>
  <c r="V70" i="7"/>
  <c r="X70" i="7" s="1"/>
  <c r="V69" i="7"/>
  <c r="X69" i="7" s="1"/>
  <c r="V68" i="7"/>
  <c r="X68" i="7" s="1"/>
  <c r="V67" i="7"/>
  <c r="X67" i="7" s="1"/>
  <c r="V66" i="7"/>
  <c r="X66" i="7" s="1"/>
  <c r="V65" i="7"/>
  <c r="X65" i="7" s="1"/>
  <c r="V64" i="7"/>
  <c r="X64" i="7" s="1"/>
  <c r="V63" i="7"/>
  <c r="X63" i="7" s="1"/>
  <c r="V62" i="7"/>
  <c r="X62" i="7" s="1"/>
  <c r="V61" i="7"/>
  <c r="X61" i="7" s="1"/>
  <c r="V60" i="7"/>
  <c r="X60" i="7" s="1"/>
  <c r="V59" i="7"/>
  <c r="X59" i="7" s="1"/>
  <c r="U58" i="7"/>
  <c r="T58" i="7"/>
  <c r="T83" i="7" s="1"/>
  <c r="S58" i="7"/>
  <c r="S84" i="7" s="1"/>
  <c r="R58" i="7"/>
  <c r="Q58" i="7"/>
  <c r="P58" i="7"/>
  <c r="O58" i="7"/>
  <c r="N58" i="7"/>
  <c r="N84" i="7" s="1"/>
  <c r="L58" i="7"/>
  <c r="L84" i="7" s="1"/>
  <c r="K58" i="7"/>
  <c r="K84" i="7" s="1"/>
  <c r="J58" i="7"/>
  <c r="J84" i="7" s="1"/>
  <c r="I58" i="7"/>
  <c r="I84" i="7" s="1"/>
  <c r="H58" i="7"/>
  <c r="E58" i="7"/>
  <c r="E83" i="7" s="1"/>
  <c r="D58" i="7"/>
  <c r="U57" i="7"/>
  <c r="U83" i="7" s="1"/>
  <c r="R57" i="7"/>
  <c r="Q57" i="7"/>
  <c r="Q84" i="7" s="1"/>
  <c r="P57" i="7"/>
  <c r="O57" i="7"/>
  <c r="O83" i="7" s="1"/>
  <c r="G57" i="7"/>
  <c r="G84" i="7" s="1"/>
  <c r="D57" i="7"/>
  <c r="V56" i="7"/>
  <c r="X56" i="7" s="1"/>
  <c r="V55" i="7"/>
  <c r="N55" i="7"/>
  <c r="D55" i="7"/>
  <c r="V54" i="7"/>
  <c r="X54" i="7" s="1"/>
  <c r="V53" i="7"/>
  <c r="X53" i="7" s="1"/>
  <c r="V52" i="7"/>
  <c r="X52" i="7" s="1"/>
  <c r="V51" i="7"/>
  <c r="X51" i="7" s="1"/>
  <c r="V50" i="7"/>
  <c r="X50" i="7" s="1"/>
  <c r="V49" i="7"/>
  <c r="X49" i="7" s="1"/>
  <c r="V48" i="7"/>
  <c r="X48" i="7" s="1"/>
  <c r="V47" i="7"/>
  <c r="X47" i="7" s="1"/>
  <c r="V46" i="7"/>
  <c r="X46" i="7" s="1"/>
  <c r="V45" i="7"/>
  <c r="X45" i="7" s="1"/>
  <c r="I45" i="7"/>
  <c r="D45" i="7"/>
  <c r="J44" i="7"/>
  <c r="V44" i="7" s="1"/>
  <c r="D44" i="7"/>
  <c r="J43" i="7"/>
  <c r="I43" i="7"/>
  <c r="V43" i="7" s="1"/>
  <c r="D43" i="7"/>
  <c r="I42" i="7"/>
  <c r="V42" i="7" s="1"/>
  <c r="D42" i="7"/>
  <c r="I41" i="7"/>
  <c r="V41" i="7" s="1"/>
  <c r="X41" i="7" s="1"/>
  <c r="D41" i="7"/>
  <c r="K40" i="7"/>
  <c r="V40" i="7" s="1"/>
  <c r="X40" i="7" s="1"/>
  <c r="F40" i="7"/>
  <c r="L39" i="7"/>
  <c r="I39" i="7"/>
  <c r="G39" i="7"/>
  <c r="D39" i="7"/>
  <c r="I38" i="7"/>
  <c r="V38" i="7" s="1"/>
  <c r="D38" i="7"/>
  <c r="V37" i="7"/>
  <c r="X37" i="7" s="1"/>
  <c r="I36" i="7"/>
  <c r="V36" i="7" s="1"/>
  <c r="X36" i="7" s="1"/>
  <c r="D36" i="7"/>
  <c r="X35" i="7"/>
  <c r="V35" i="7"/>
  <c r="X34" i="7"/>
  <c r="V34" i="7"/>
  <c r="I33" i="7"/>
  <c r="V33" i="7" s="1"/>
  <c r="D33" i="7"/>
  <c r="I32" i="7"/>
  <c r="V32" i="7" s="1"/>
  <c r="X32" i="7" s="1"/>
  <c r="D32" i="7"/>
  <c r="I31" i="7"/>
  <c r="V31" i="7" s="1"/>
  <c r="D31" i="7"/>
  <c r="V30" i="7"/>
  <c r="X30" i="7" s="1"/>
  <c r="I29" i="7"/>
  <c r="V29" i="7" s="1"/>
  <c r="X29" i="7" s="1"/>
  <c r="D29" i="7"/>
  <c r="X28" i="7"/>
  <c r="V28" i="7"/>
  <c r="V27" i="7"/>
  <c r="X27" i="7" s="1"/>
  <c r="V26" i="7"/>
  <c r="X26" i="7" s="1"/>
  <c r="V25" i="7"/>
  <c r="X25" i="7" s="1"/>
  <c r="V24" i="7"/>
  <c r="X24" i="7" s="1"/>
  <c r="X23" i="7"/>
  <c r="V23" i="7"/>
  <c r="V22" i="7"/>
  <c r="X22" i="7" s="1"/>
  <c r="V21" i="7"/>
  <c r="X21" i="7" s="1"/>
  <c r="V20" i="7"/>
  <c r="X20" i="7" s="1"/>
  <c r="V19" i="7"/>
  <c r="X19" i="7" s="1"/>
  <c r="V18" i="7"/>
  <c r="X18" i="7" s="1"/>
  <c r="V17" i="7"/>
  <c r="X17" i="7" s="1"/>
  <c r="X16" i="7"/>
  <c r="V16" i="7"/>
  <c r="V15" i="7"/>
  <c r="X15" i="7" s="1"/>
  <c r="V14" i="7"/>
  <c r="X14" i="7" s="1"/>
  <c r="V13" i="7"/>
  <c r="X13" i="7" s="1"/>
  <c r="V12" i="7"/>
  <c r="X12" i="7" s="1"/>
  <c r="V11" i="7"/>
  <c r="X11" i="7" s="1"/>
  <c r="V10" i="7"/>
  <c r="X10" i="7" s="1"/>
  <c r="V9" i="7"/>
  <c r="X9" i="7" s="1"/>
  <c r="V8" i="7"/>
  <c r="X8" i="7" s="1"/>
  <c r="V7" i="7"/>
  <c r="X7" i="7" s="1"/>
  <c r="V6" i="7"/>
  <c r="X6" i="7" s="1"/>
  <c r="V5" i="7"/>
  <c r="X5" i="7" s="1"/>
  <c r="V4" i="7"/>
  <c r="X4" i="7" s="1"/>
  <c r="V3" i="7"/>
  <c r="X3" i="7" s="1"/>
  <c r="J83" i="7" l="1"/>
  <c r="O84" i="7"/>
  <c r="X43" i="7"/>
  <c r="X33" i="7"/>
  <c r="X42" i="7"/>
  <c r="X38" i="7"/>
  <c r="P84" i="7"/>
  <c r="G83" i="7"/>
  <c r="R84" i="7"/>
  <c r="X44" i="7"/>
  <c r="L83" i="7"/>
  <c r="D84" i="7"/>
  <c r="D83" i="7"/>
  <c r="D85" i="7" s="1"/>
  <c r="T84" i="7"/>
  <c r="X31" i="7"/>
  <c r="V58" i="7"/>
  <c r="X58" i="7" s="1"/>
  <c r="N83" i="7"/>
  <c r="V39" i="7"/>
  <c r="X39" i="7" s="1"/>
  <c r="X55" i="7"/>
  <c r="K83" i="7"/>
  <c r="P83" i="7"/>
  <c r="V57" i="7"/>
  <c r="X57" i="7" s="1"/>
  <c r="I83" i="7"/>
  <c r="Q83" i="7"/>
  <c r="E84" i="7"/>
  <c r="U84" i="7"/>
  <c r="X83" i="7" l="1"/>
  <c r="V83" i="7"/>
  <c r="V85" i="7" s="1"/>
  <c r="V84" i="7"/>
  <c r="F56" i="3" l="1"/>
  <c r="C56" i="3"/>
  <c r="C57" i="3" l="1"/>
  <c r="D11" i="3"/>
  <c r="D7" i="3"/>
  <c r="D12" i="3"/>
  <c r="C58" i="3"/>
  <c r="D9" i="3"/>
  <c r="D8" i="3"/>
  <c r="F51" i="2" l="1"/>
  <c r="C51" i="2"/>
  <c r="D48" i="2"/>
  <c r="D4" i="2"/>
  <c r="D18" i="2"/>
  <c r="D34" i="2"/>
  <c r="D27" i="2"/>
  <c r="D37" i="2"/>
  <c r="D8" i="2"/>
  <c r="D24" i="2"/>
  <c r="D43" i="2"/>
  <c r="D20" i="2"/>
  <c r="D30" i="2"/>
  <c r="C54" i="2" l="1"/>
  <c r="C57" i="2" s="1"/>
  <c r="D57" i="2"/>
  <c r="D54" i="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Patricia.marin\AppData\Local\Microsoft\Windows\INetCache\IE\0Q8OAVYH\owssvr.iqy" keepAlive="1" name="owssvr"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<sst xmlns="http://schemas.openxmlformats.org/spreadsheetml/2006/main" count="3584" uniqueCount="1086">
  <si>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</si>
  <si>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</si>
  <si>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</si>
  <si>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</si>
  <si>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</si>
  <si>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</si>
  <si>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</si>
  <si>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</si>
  <si>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</si>
  <si>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</si>
  <si>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</si>
  <si>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</si>
  <si>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</si>
  <si>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</si>
  <si>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</si>
  <si>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</si>
  <si>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Avance Cuantitativo</t>
  </si>
  <si>
    <t>Evidencia del Avance Registrado</t>
  </si>
  <si>
    <t>Ejecución Presupuestal Compromiso</t>
  </si>
  <si>
    <t>Ejecución Presupuestal Obligación</t>
  </si>
  <si>
    <t>Tendencia</t>
  </si>
  <si>
    <t>Periodicidad de Seguimiento</t>
  </si>
  <si>
    <t>Descripción del Avance o Justificación del Incumplimiento</t>
  </si>
  <si>
    <t>Presupuesto Programado</t>
  </si>
  <si>
    <t>Fecha Inicio</t>
  </si>
  <si>
    <t>Fecha Fin</t>
  </si>
  <si>
    <t>Fórmula del Indicador</t>
  </si>
  <si>
    <t>ID</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</si>
  <si>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</si>
  <si>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</si>
  <si>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</si>
  <si>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</si>
  <si>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</si>
  <si>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</si>
  <si>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</si>
  <si>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No Aplica</t>
  </si>
  <si>
    <t>Gastos de comercialización</t>
  </si>
  <si>
    <t>Producción promedio diaria de gas</t>
  </si>
  <si>
    <t>Millones de pies cúbicos de gas por día (MPCD)</t>
  </si>
  <si>
    <t>Mide la cantidad de pies cúbicos de gas comercializado que, en promedio, se extraen diariamente en el territorio nacional</t>
  </si>
  <si>
    <t>Constante</t>
  </si>
  <si>
    <t>Mensual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</si>
  <si>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</si>
  <si>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</si>
  <si>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</si>
  <si>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</si>
  <si>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</si>
  <si>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</si>
  <si>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</si>
  <si>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Plan de Acción Institucional</t>
  </si>
  <si>
    <t>Sistema General de Regalías</t>
  </si>
  <si>
    <t>Ejercer seguimiento y control a las actividades de explotación de hidrocarburos en el marco de la función delegada de fiscalización</t>
  </si>
  <si>
    <t>Visitas de seguimiento a campos productores de crudo</t>
  </si>
  <si>
    <t>Unidad</t>
  </si>
  <si>
    <t>Mide el número de visitas de seguimiento realizadas a campos productores de crudo por parte de los ingenieros de apoyo al ejercicio de la función delegadas de fiscalización</t>
  </si>
  <si>
    <t>Creciente</t>
  </si>
  <si>
    <t>Sumatoria del numero de visitas realizadas mes a mes a los campos productores de crudo</t>
  </si>
  <si>
    <t>Visitas de seguimiento a campos productores de gas</t>
  </si>
  <si>
    <t xml:space="preserve">Mide el número de visitas de seguimiento realizadas a los campos productores de gas por parte de los ingenieros del grupo de fiscalziación </t>
  </si>
  <si>
    <t>Sumatoria acumulada del número de visitas efectuadas mes a mes a los campos productores de gas</t>
  </si>
  <si>
    <t>Informes de auditorias externas desarrolladas para la determinación del desempeño de los sistemas de medición de cantidad y calidad de hidrocarburos y verificación de buenas practicas</t>
  </si>
  <si>
    <t>Mide la recepción de informes de auditorias externas a conjunto de facilidades de producción priorizadas por el Grupo de Fiscalización</t>
  </si>
  <si>
    <t>Sumatoria del número de informes de auditorias externas realizadas por mes</t>
  </si>
  <si>
    <t>Gestión del Conocimiento y la Innovación</t>
  </si>
  <si>
    <t>Estudio comparativo de practicas de fiscalización y propuesta de mejoras al modelo colombiano</t>
  </si>
  <si>
    <t>Mide la recepción de informe con análisis comparativo del modelo de fiscalización implementado en el país versus los desarrollados en paises de la región y otros modelos más avanzados, con recomendaciones para optimizar el proceso de fiscalización.</t>
  </si>
  <si>
    <t>Estudio contratado y ejecutado</t>
  </si>
  <si>
    <t>VICEPRESIDENCIA ADMINISTRATIVA Y FINANCIERA</t>
  </si>
  <si>
    <t>Administrativo y Financiero</t>
  </si>
  <si>
    <t>Asegurar la funcionalidad del Sistema de Gestión Integrado y de Control, alcanzando la mejora continua de los procesos.</t>
  </si>
  <si>
    <t>Fortalecer el desarrollo institucional para la generación de valor público</t>
  </si>
  <si>
    <t>Gestión Administrativa</t>
  </si>
  <si>
    <t>Otros gastos de funcionamiento</t>
  </si>
  <si>
    <t>Evaluación de la gestión institucional FURAG II (MIPG-ANH)</t>
  </si>
  <si>
    <t>Porcentaje</t>
  </si>
  <si>
    <t>Corresponde a los procesos de contratación adelantados para la adquisición de bienes y servicios para el funcionamiento de la entidad</t>
  </si>
  <si>
    <t>Semestral</t>
  </si>
  <si>
    <t>(No. de Contratos suscritos / No. de contratos a suscribir según PAA) * 100</t>
  </si>
  <si>
    <t>OFICINA ASESORA JURÍDICA</t>
  </si>
  <si>
    <t>Gestión Contractual</t>
  </si>
  <si>
    <t>Plan Anual de Adquisiciones</t>
  </si>
  <si>
    <t>Selección de contratistas a través de las diferentes modalidades de contratación de acuerdo con la normativa vigente.</t>
  </si>
  <si>
    <t>Procesos de selección realizados durante la vigencia</t>
  </si>
  <si>
    <t>Los procesos son adelantados según la documentación radicada por cada Vicepresidencia, que cumpla con los requisitos para adelantar los procesos contractuales.​</t>
  </si>
  <si>
    <t>Generar nuevas oportunidades en Yacimientos No Convencionales - YNC</t>
  </si>
  <si>
    <t>Acompañar el proceso de contratación administrativa para la reglamentación de los términos contractuales en materia de YNC</t>
  </si>
  <si>
    <t>Investigaciones especializadas en YNC</t>
  </si>
  <si>
    <t>Contrato Celebrado producto del proceso  de Contratacion Administrativa del personal especializado para la eleboracion del Documento proyecto de reglamentación YNC</t>
  </si>
  <si>
    <t>Apoyo de la Oficina Asesora Juridica en el proceso de contratacion una vez se haya estructurado y radicado por parte del area tecnica responsable</t>
  </si>
  <si>
    <t>Anual</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</si>
  <si>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</si>
  <si>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</si>
  <si>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</si>
  <si>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</si>
  <si>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</si>
  <si>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</si>
  <si>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Número</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</si>
  <si>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</si>
  <si>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</si>
  <si>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Gestión General 2: Realizar seguimiento a contratos en exploración y producción</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</si>
  <si>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</si>
  <si>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</si>
  <si>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</si>
  <si>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</si>
  <si>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</si>
  <si>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</si>
  <si>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</si>
  <si>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</si>
  <si>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</si>
  <si>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Nivel de Respuesta a las Solicitudes de los Operadores para la gestión de contratos de hidrocarburos</t>
  </si>
  <si>
    <t xml:space="preserve">​​El indicador muestra la eficacia en la respuesta a las solicitudes del Operador allegadas a la Gerencia de Seguimiento a Contratos en Exploración
</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</si>
  <si>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</si>
  <si>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</si>
  <si>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</si>
  <si>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</si>
  <si>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</si>
  <si>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Acuerdo de Traslado de Inversiones Implementado</t>
  </si>
  <si>
    <t xml:space="preserve">​Establecer​​los lineamientos del proyecto de acuerdo, particularmente aquellos relacionados con la fórmula y los criterios para evaluar las propuestas de traslado de inversión que presenten los contratistas​
</t>
  </si>
  <si>
    <t>Bimestral</t>
  </si>
  <si>
    <t>Implementacion del Acuerdo</t>
  </si>
  <si>
    <t>Seguimiento a Contratos en Producción</t>
  </si>
  <si>
    <t>Gestión de Contratos en Producción</t>
  </si>
  <si>
    <t>Seguimiento a Informes y Reportes de Contratos en Producción</t>
  </si>
  <si>
    <t xml:space="preserve">​Se requiere medir el seguimiento que hace la Gerencia de Seguimiento a Contratos en Producción a través de los Informes de Verificación (IVE) a los reportes que deben presentar las compañías que tienen contratos y convenios E&amp;P con la ANH.​
</t>
  </si>
  <si>
    <t>(Suma de los informes de PTE, PLEX, IES, que de acuerdo a la normatividad y contratos tienen que presentar las compañías en el trimestre a la ANH / Total número de informes exigibles para seguimiento)*100</t>
  </si>
  <si>
    <t>Planeación</t>
  </si>
  <si>
    <t>Gestión de Proyectos</t>
  </si>
  <si>
    <t>Oficina de proyectos - PMO de la ANH Fase I</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</si>
  <si>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</si>
  <si>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</si>
  <si>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</si>
  <si>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Tablero de control a la ejecución de proyectos implementado</t>
  </si>
  <si>
    <t>Correponde al tablero consolidado sobre el seguimiento a la ejecución de proyectos implementado</t>
  </si>
  <si>
    <t>Módulo de gestión de proyectos la Oficina de Gestión de Proyectos (Project Management Office - PMO), implementado</t>
  </si>
  <si>
    <t>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t>
  </si>
  <si>
    <t>Cuatrimestral</t>
  </si>
  <si>
    <t>(Fases implementadas del Módulo de gestión de proyectos la Oficina de Gestión de Proyectos (Project Management Office - PMO) /Fases programadas para ejecutar el módulo)*100</t>
  </si>
  <si>
    <t>Realizar seguimiento a los proyectos  de inversión en ejecución.</t>
  </si>
  <si>
    <t>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</si>
  <si>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</si>
  <si>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</si>
  <si>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</si>
  <si>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</si>
  <si>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</si>
  <si>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</si>
  <si>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</si>
  <si>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</si>
  <si>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</si>
  <si>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</si>
  <si>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</si>
  <si>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</si>
  <si>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</si>
  <si>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Recaudo de Regalías del año</t>
  </si>
  <si>
    <t>Avance Gestión Recaudo Ingresos SGR 2020</t>
  </si>
  <si>
    <t>Billones de pesos</t>
  </si>
  <si>
    <t>Adelantar las gestiones necesarias para la liquidación y recaudo de los Derechos Económicos</t>
  </si>
  <si>
    <t>Ingresos por Derechos Económicos</t>
  </si>
  <si>
    <t>Talento Humano</t>
  </si>
  <si>
    <t>Administrar el talento humano, promover su bienestar y potenciar sus habilidades y competencias</t>
  </si>
  <si>
    <t>Gestión del Talento Humano</t>
  </si>
  <si>
    <t>Plan Estratégico de Talento Humano</t>
  </si>
  <si>
    <t>Nivel de ejecución del plan estratégico de talento humano</t>
  </si>
  <si>
    <t xml:space="preserve">Son las actividades de capacitación que se desarrollen en el marco de lo programado en el Plan Institucional de Capacitación </t>
  </si>
  <si>
    <t xml:space="preserve">Son las actividades de bienestar que se desarollan en el   marco de lo programado en el Plan Institucional de       Bienestar social e Incentivos </t>
  </si>
  <si>
    <t>Plan de Trabajo Anual en Seguridad y Salud en el Trabajo</t>
  </si>
  <si>
    <t>Son las actividades del plan anual del sistema de gestión de la seguiridad y salud en el trabajo desarrolladas.</t>
  </si>
  <si>
    <t>(Actividades de los subprogramas de gestión desarrolladas/actividades de los suprogramas de gestión programadas)*100</t>
  </si>
  <si>
    <t>Contar con una entidad innovadora, flexible y con capacidad de adaptarse al cambio.</t>
  </si>
  <si>
    <t>Fortalecer las TICs para la transformación digital de la ANH</t>
  </si>
  <si>
    <t>Gestión Documental</t>
  </si>
  <si>
    <t>Información y Comunicación</t>
  </si>
  <si>
    <t>Plan Institucional de Archivos –PINAR</t>
  </si>
  <si>
    <t>Nivel de cumplimiento en la implementación de soluciones digitales</t>
  </si>
  <si>
    <t>​Permite controlar y evaluar el porcentaje de ejecución de la actualización y mejoramiento del Sistema de Gestión Documental Electrónico de Archivo - SGDEA ControlDoc  ​</t>
  </si>
  <si>
    <t>(Número de Módulos Actualizados/Número de Módulos por Actualizar)*100</t>
  </si>
  <si>
    <t>Plan de Conservación Documental</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</si>
  <si>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</si>
  <si>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</si>
  <si>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Consiste en la centralización de la radicación de comunicaciones oficiales en el Sistema de Gestión Documental Electrónico de Archivo- SGDEA.</t>
  </si>
  <si>
    <t>RADICACIÓN CENTRALIZADA EN EL SGDEA</t>
  </si>
  <si>
    <t>Programa de Gestión Documental</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</si>
  <si>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</si>
  <si>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</si>
  <si>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</si>
  <si>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</si>
  <si>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</si>
  <si>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</si>
  <si>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</si>
  <si>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Corresponde a todas las gestiones adelantadas para dar trámite a las solicitudes que se requieran al Grupo Administrativo y Financiero.​</t>
  </si>
  <si>
    <t>(No. de solicitudes recibidas por el Grupo Financiero / No. Solicitudes atendidas) * 100</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</si>
  <si>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</si>
  <si>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</si>
  <si>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</si>
  <si>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</si>
  <si>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</si>
  <si>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</si>
  <si>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</si>
  <si>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</si>
  <si>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</si>
  <si>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</si>
  <si>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</si>
  <si>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</si>
  <si>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</si>
  <si>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</si>
  <si>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</si>
  <si>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</si>
  <si>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</si>
  <si>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</si>
  <si>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</si>
  <si>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</si>
  <si>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</si>
  <si>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</si>
  <si>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</si>
  <si>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</si>
  <si>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</si>
  <si>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</si>
  <si>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</si>
  <si>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</si>
  <si>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</si>
  <si>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</si>
  <si>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</si>
  <si>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</si>
  <si>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</si>
  <si>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Corresponde  a las revisiones por la Presidencia al Sistema de Gestión Integral y de control para la Vigencia 2019</t>
  </si>
  <si>
    <t>Gestión Legal</t>
  </si>
  <si>
    <t>Emitir respuestas a solicitudes de conceptos juridicos relacionados con los contratos E&amp;P y TEAS</t>
  </si>
  <si>
    <t>Oportunidad en la emisión de conceptos juridicos</t>
  </si>
  <si>
    <t>Por concepto emitido en los plazos establecidos se entenderá aquel que se tramite en un tiempo máximo de 15 días hábiles contados a partir del día hábil siguiente a la radicación de la solicitud</t>
  </si>
  <si>
    <t xml:space="preserve">Contestar demandas y requerimiento de despachos judiciales </t>
  </si>
  <si>
    <t xml:space="preserve"> Notificaciones de procesos atendidos</t>
  </si>
  <si>
    <t>Corresponde a las demandas en contra de la entidad que son notificadas y requerimientos judiciales de procesos especiales a las cuales se les da tramite oportunamente​</t>
  </si>
  <si>
    <t>PRESIDENCIA</t>
  </si>
  <si>
    <t xml:space="preserve">Sustanciar Procedimientos de Incumplimiento  </t>
  </si>
  <si>
    <t xml:space="preserve">Adelantar los procedimientos para la declaración de incumplimiento de los contratos E&amp;P y TEAS, de conformidad con las normas aplicables y en los tiempos oportunos </t>
  </si>
  <si>
    <t>Coordinar sesiones y elaboración de actas del Consejo Directivo</t>
  </si>
  <si>
    <t>Ejercer la secretaría del Consejo Directivo</t>
  </si>
  <si>
    <t>Manuales, reglamentos, acuerdos requeridos por la Presidencia</t>
  </si>
  <si>
    <t>Asesorar a la Presidencia en la elaboración de los proyectos de cualquier tipo de regulación que tengan relación con las funciones de la ANH.</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</si>
  <si>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</si>
  <si>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</si>
  <si>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</si>
  <si>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</si>
  <si>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Aprovechamiento de Hidrocarburos en Territorios Social y Ambientalmente Sostenibles a Nivel Nacional</t>
  </si>
  <si>
    <t>Proyecto de inversión DNP</t>
  </si>
  <si>
    <t>Fortalecer actores estratégicos en sitios prioritarios para las actividades de exploración y producción de hidrocarburos</t>
  </si>
  <si>
    <t>Servicio de divulgación para la atención y disminución de la conflictividad del sector de hidrocarburos</t>
  </si>
  <si>
    <t>Gestionar la viabilidad socio ambiental de los proyectos en YNC</t>
  </si>
  <si>
    <t xml:space="preserve">Corresponde al seguimiento de las actividades para la formulación de la estrategia socio ambiental en YNC, parar el fortaleciendo de la capacidad institucional, el conocimiento socio ambiental de los territorios, y generando confianza de las comunidades.
</t>
  </si>
  <si>
    <t>(Actividades ejecutadas para la formulación de la estrategia socio ambiental YNC/actividades programadas)*100</t>
  </si>
  <si>
    <t>Estrategia Territorial de Hidrocarburos</t>
  </si>
  <si>
    <t>Contratos viabilizados con problemas de seguridad y conflictividad social y ambiental</t>
  </si>
  <si>
    <t xml:space="preserve"> Municipios atendidos con acciones adelantadas en prevención y atención del conflicto social</t>
  </si>
  <si>
    <t xml:space="preserve">Medición de las acciones implementadas para prevenir,  atender, transformar y realizar seguimiento a la conflictividad social presentada en los territorios con actividad hidrocarburífera
</t>
  </si>
  <si>
    <t>(municipios atendidos/municipios que requieren acciones para la atención de la conflictividad)*100</t>
  </si>
  <si>
    <t>Fortalecer espacios de participación efectiva</t>
  </si>
  <si>
    <t>Actores fortalecidos en las regiones priorizadas</t>
  </si>
  <si>
    <t>Cauntificar la cantidad de actores que han sido fortalecidos con la ETH en regiones priorizadas, buscando mejorar el relacionamiento entre la ANH, las comunidades y la industria</t>
  </si>
  <si>
    <t>(Número actores fortalecidos en las regiones-Línea de transformación/Total de actores en regiones priorizadas)*100</t>
  </si>
  <si>
    <t>Adelantar relacionamiento interinstitucional</t>
  </si>
  <si>
    <t>Servicios de apoyo para el desarrollo de proyectos de inversión social en territorios estratégicos para el sector de hidrocarburos</t>
  </si>
  <si>
    <t>Proyectos de inversión social con enfoque territorial</t>
  </si>
  <si>
    <t xml:space="preserve">Proyectos de inversión con enfoque territorial implementados </t>
  </si>
  <si>
    <t xml:space="preserve">Corresponde a la cuantificación de proyectos de  inversión social implementados con enfoque de desarrollo territorial en regiones con actividad hidrocarburífera
</t>
  </si>
  <si>
    <t>Sumatoria de proyectos apoyados en territorios priorizados</t>
  </si>
  <si>
    <t>Implementar instrumentos de participación efectiva</t>
  </si>
  <si>
    <t>Gestión interinstitucional con los reguladores del sector hidrocarburos</t>
  </si>
  <si>
    <t xml:space="preserve">Procesos de Consulta Previa del sector hidrocarburos apoyados </t>
  </si>
  <si>
    <t>Corresponde a los Procesos de Consulta Previa del sector hidrocarburos iniciados ante la Autoridad Nacional de Consulta Previa requeridos para la ejecución de las actividades de exploración y producción de hidrocarburos</t>
  </si>
  <si>
    <t>(Procesos de Consulta Previa Apoyados/Procesos de Consulta Previa del sector hidrocarburos Inciados en la Vigencia 2020)*100</t>
  </si>
  <si>
    <t>Integrar áreas de interés de hidrocarburos con otros usos del suelo en los instrumentos de planificación territorial (Determinantes ambientales, Planes de Ordenamiento Territorial, Planes de Ordenamiento Departamental)</t>
  </si>
  <si>
    <t>Documentos de investigación</t>
  </si>
  <si>
    <t>Incidencia en los procesos de planificación territorial para la viabilidad de las actividades de exploración y producción de hidrocarburos</t>
  </si>
  <si>
    <t xml:space="preserve"> Estudios técnicos de planificación territorial con el componente de hidrocarburos</t>
  </si>
  <si>
    <t>Consiste en la elaboración de los estudios técnicos requeridos para la Planificación territorial donde se incorpora el componente de las actividades de hidrocarburos en regiones priorizadas</t>
  </si>
  <si>
    <t>Sumatoria de estudios técnicos de planificación territorial elaborados</t>
  </si>
  <si>
    <t>Desarrollar la inversión del sector hidrocarburos utilizando los instrumentos priorizados</t>
  </si>
  <si>
    <t>Gestión social con enfoque de Desarrollo Territorial Sostenible en áreas de Interés de Hidrocarburos</t>
  </si>
  <si>
    <t>Proyectos en las regiones priorizadas de inversión social apoyados</t>
  </si>
  <si>
    <t>Consiste en la sumatoria de los proyectos de caracter social que apoya la ANH, que se desarrollan en los municipios o regiones priorizadas</t>
  </si>
  <si>
    <t>(Sumatoria de Proyectos en las regiones apoyados por la ANH)</t>
  </si>
  <si>
    <t>Identificar restricciones ambientales y sociales en áreas a ofertar</t>
  </si>
  <si>
    <t>Estudios Técnicos de Indentificación de restricciones ambientales en áreas de interés de hidrocarburos elaborados</t>
  </si>
  <si>
    <t>Correspon de al estudio que recopila toda la información ambiental existente en las áreas de interés de hidrocarburo y que permite identificar restricciones para el desarrollo de las actividades de exploración y producción de hidrocarburos</t>
  </si>
  <si>
    <t>Estudio técnico elaborado a partir de la información ambiental en áreas de interés de hidrocarburos</t>
  </si>
  <si>
    <t>Analizar los impactos biofísicos, sociales, culturales y económicos</t>
  </si>
  <si>
    <t>Estudios de pre inversión</t>
  </si>
  <si>
    <t>Estudios técnicos de planificación territorial elaborados</t>
  </si>
  <si>
    <t>Corresponde a los estudios ténicos elaborados para la toma de decisiones sobre el desarrollo de actividades de exploración y producción de hidrocarburos</t>
  </si>
  <si>
    <t>(Sumatoria de estudios técnicos de planificación territorial elaborados en la vigencia)</t>
  </si>
  <si>
    <t>Implementar acciones de mitigación y compensación a impactos específicos</t>
  </si>
  <si>
    <t>Estudios técnicos que permitirán definir acciones a implementar en las actividades de hidrocarburos  acciones de mitigación o compensación a impactos específicos.</t>
  </si>
  <si>
    <t>Corresponde a los Estudios técnicos elaborados que permitirán definir acciones a implementar en las actividades de hidrocarburos acciones de mitigación o compensación a impactos específicos.</t>
  </si>
  <si>
    <t>(Sumatoria de los Estudios técnicos elaborados)</t>
  </si>
  <si>
    <t>Nivel de respuesta a las solicitudes de los operadores en el componente socioambiental</t>
  </si>
  <si>
    <t>El indicador muestra la eficacia en la respuesta a las solicitudes del Operador allegadas a la Gerencia de Seguridad, Comunidades y Medio Ambiente</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</si>
  <si>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</si>
  <si>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</si>
  <si>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</si>
  <si>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Procesos de articulación Institucional con entidades de nivel Nacional, Regional y local.</t>
  </si>
  <si>
    <t>El indicador muestra el avance en los recursos ejecutados para los Procesos de articulación Institucional con entidades de nivel Nacional, Regional y local durante la vigencia 2020</t>
  </si>
  <si>
    <t>(Recursos ejecutados / Recursos Apropiados)*100</t>
  </si>
  <si>
    <t>Definición de los procesos de inversión social bajo las políticas definidas por las entidades del Gobierno Nacional</t>
  </si>
  <si>
    <t>El indicador muestra el avance en los recursos ejecutados para  la Definición de los procesos de inversión social bajo las políticas definidas por las entidades del Gobierno Nacional durante la vigencia 2020</t>
  </si>
  <si>
    <t>(Recursos Ejecutados / Recursos Apropiados)*100</t>
  </si>
  <si>
    <t>Documento de estrategia YNC de caracterización socio ambiental y relacionamiento social</t>
  </si>
  <si>
    <t>El indicador muestra el avance en los recursos ejecutados para la realización del Documento de estrategia YNC de caracterización socio ambiental y relacionamiento social durante la vigencia 2020</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</si>
  <si>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</si>
  <si>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</si>
  <si>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</si>
  <si>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</si>
  <si>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</si>
  <si>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</si>
  <si>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</si>
  <si>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Dt = Número de Documentos de lineamientos técnicos elaborados para diferentes tipos de necesidades</t>
  </si>
  <si>
    <t>Documentos de lineamientos técnicos - estrategia de adopción y migración al protocolo IPv6 , Plan de capacidad tecnológica,  Capacidades de Gobierno, Gestión TI y Arquitectura Empresarial.</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</si>
  <si>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</si>
  <si>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</si>
  <si>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</si>
  <si>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</si>
  <si>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</si>
  <si>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</si>
  <si>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</si>
  <si>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</si>
  <si>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</si>
  <si>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</si>
  <si>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</si>
  <si>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</si>
  <si>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Renovar y fortalecer la infraestructura tecnológica de computación en la nube y de seguridad informática</t>
  </si>
  <si>
    <t xml:space="preserve">Renovación, aduisición de licenciamiento de aplicaciones o sistemas de computación, aseguramiento de la información. </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</si>
  <si>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</si>
  <si>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</si>
  <si>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</si>
  <si>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</si>
  <si>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</si>
  <si>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</si>
  <si>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</si>
  <si>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Implementación de soluciones digitales</t>
  </si>
  <si>
    <t>Son los productos de Servicios de información implementados + Soluciones implementadas por las actualizaciones de Sistemas de Información</t>
  </si>
  <si>
    <t>Operación, soporte y mantenimiento de la infraestructura tecnológica de la ANH</t>
  </si>
  <si>
    <t>Infraestructura tecnológica, operativa, disponible y segura.</t>
  </si>
  <si>
    <t>Equipos de datacenter y servicios de almacenamiento  operando, Servicios de red  de datos y telefonía , servicios de respaldo , equipos de cliente final y accesorios.</t>
  </si>
  <si>
    <t>Operación , soporte y mantenimiento de sistemas de información</t>
  </si>
  <si>
    <t>Sistemas de información operando, con soporte y mantenimiento vigente.</t>
  </si>
  <si>
    <t>VICEPRESIDENCIA TÉCNICA</t>
  </si>
  <si>
    <t>Gestión de la Información Técnica</t>
  </si>
  <si>
    <t>Asegurar la información y conocimiento para la oferta de áreas</t>
  </si>
  <si>
    <t>Identificación de Oportunidades Exploratorias</t>
  </si>
  <si>
    <t>Evaluación Geológica y Geofísica de las áreas disponibles (Evaluación, análisis e interpretación de áreas)</t>
  </si>
  <si>
    <t>Número de áreas ofertadas en procesos competitivos</t>
  </si>
  <si>
    <t>Paquetes de información geológica y geofísica actualizados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</si>
  <si>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</si>
  <si>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</si>
  <si>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</si>
  <si>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</si>
  <si>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</si>
  <si>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</si>
  <si>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Análisis e integración de información técnica</t>
  </si>
  <si>
    <t>Informes técnicos de evaluación entregados </t>
  </si>
  <si>
    <t>Corresponde a los informes obtenidos del ánálisis e integración de información técnica de las cuencas sedimentarias definidas por la ANH.</t>
  </si>
  <si>
    <t>Sumatoria de informes técnicos de evaluación - análisis e integración de información de las cuencas sedimentarias</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</si>
  <si>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</si>
  <si>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</si>
  <si>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</si>
  <si>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</si>
  <si>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</si>
  <si>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Documentos de investigación realizados</t>
  </si>
  <si>
    <t>Corresponden a los documentos técnicos de investigacion en yacimientos no convencionales y convencionales en las cuencas de interés</t>
  </si>
  <si>
    <t>Numero de documentos de investigación realizados</t>
  </si>
  <si>
    <t>Mejorar la calidad de la información geológica y geofísica del país</t>
  </si>
  <si>
    <t>Fortalecer y actualizar la información geológica y geofísica existente</t>
  </si>
  <si>
    <t xml:space="preserve">Documentos de investigación realizados  </t>
  </si>
  <si>
    <t>Corresponde al numero de documentos técnicos de mejoramiento y fortalecimiento de información técnica</t>
  </si>
  <si>
    <t xml:space="preserve">Numero de 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</si>
  <si>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</si>
  <si>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</si>
  <si>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</si>
  <si>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</si>
  <si>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</si>
  <si>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</si>
  <si>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</si>
  <si>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</si>
  <si>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​El indicador mide el consolidado de información y generación de documento de caracterización de usuarios y grupos de valor a través de bases de datos y encuestas.</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</si>
  <si>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</si>
  <si>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</si>
  <si>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</si>
  <si>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</si>
  <si>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</si>
  <si>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 xml:space="preserve">Sensibilizar al equipo de atencion al ciudadano en temas afines, de servicio al ciudadana,rendicion de cuentas y participacion ciudadana  </t>
  </si>
  <si>
    <t xml:space="preserve">Numero de capacitaciones programadas / Numero de capacitaciones realizadas.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</si>
  <si>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</si>
  <si>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</si>
  <si>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</si>
  <si>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</si>
  <si>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</si>
  <si>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</si>
  <si>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</si>
  <si>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</si>
  <si>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Evaluar las capacidades de los proponentes, operadores o compañías inversionistas.</t>
  </si>
  <si>
    <t>Informe de evaluación de las capacidades de las compañías</t>
  </si>
  <si>
    <t xml:space="preserve">Corresponde a la evaluacion de Compañías E&amp;P interesadas en el potencial geológico colombiano (verificación de capacidades jurídicas, financieras, técnica operacional, medio ambiental y en materia de responsabilidad social empresarial)
</t>
  </si>
  <si>
    <t>Lineamientos para la nueva reglamentación de asignación de áreas.</t>
  </si>
  <si>
    <t>Correspondea la propuesta de modificación del Acuerdo No. 2 de 2017, incluyendo los lineamientos para la asignación de campos marginales</t>
  </si>
  <si>
    <t>Reportes de inteligencia de mercados para asignación de áreas.</t>
  </si>
  <si>
    <t>Corresponde a las consustas realizadas en la herramienta de base de datos de inteligencia de mercados para asignación de areas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</si>
  <si>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</si>
  <si>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</si>
  <si>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</si>
  <si>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</si>
  <si>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</si>
  <si>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</si>
  <si>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</si>
  <si>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</si>
  <si>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Eventos estratégicos en lo que participa la ANH parar promocionar oportunidades de inversión en hidrocarburos.</t>
  </si>
  <si>
    <t>Corresponde a la participación estratégica de la ANH en foros, congresos y eventos priorizados a nivel nacional e internacional.</t>
  </si>
  <si>
    <t>Diseñar y ejecutar Plan Estratégico de Comunicaciones.</t>
  </si>
  <si>
    <t>Publicación de pautas en medios de comunicación nacionales y extranjeros</t>
  </si>
  <si>
    <t>Corresponde  a las publicaciones de pautas promocionales en medios de comunicación nacionales y extranjeros.</t>
  </si>
  <si>
    <t>Apoyar la gestión comercial y operativa para la Promoción y Asignación de Áreas</t>
  </si>
  <si>
    <t>Solicitudes de gestión para la promoción y asignación de áreas atendidas</t>
  </si>
  <si>
    <t>Corresponde a la necesidad de contar con profesionales de apoyo a la gestión de la  VPAA</t>
  </si>
  <si>
    <t>Estrategia sombrilla de comunicaciones</t>
  </si>
  <si>
    <t>Corresponde a la definición de la estrategia para la promoción de asignación de areas a traves de medios de comunicación</t>
  </si>
  <si>
    <t>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t>
  </si>
  <si>
    <t>Eventos estratégicos (Ref. Depósitos de Ofertas, Contraofertas y otros  Eventos Promocionales)</t>
  </si>
  <si>
    <t>Corresponde a los eventos estrátegicos que soportan los procesos de asignación de áreas</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</si>
  <si>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</si>
  <si>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</si>
  <si>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</si>
  <si>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</si>
  <si>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</si>
  <si>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</si>
  <si>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</si>
  <si>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</si>
  <si>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</si>
  <si>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</si>
  <si>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</si>
  <si>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</si>
  <si>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</si>
  <si>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</si>
  <si>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</si>
  <si>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Analizar el comportamiento de los recursos y reservas de hidrocarburos de propiedad de la nación.</t>
  </si>
  <si>
    <t xml:space="preserve">Nivel de ejecución del plan para la revisión y consolidación de reservas </t>
  </si>
  <si>
    <t>El indicador mide la eficacia en la ejecución de las actividades del proceso de Revisión y Consolidación de Reservas</t>
  </si>
  <si>
    <t>Analizar el comportamiento de los recursos y reservas de hidrocarburos de propiedad de la nación</t>
  </si>
  <si>
    <t>Mide la recepción del informe con  estudio de identificación de escenarios de incorporación de reservas probadas de petróleo y gas para los próximos 30 años.</t>
  </si>
  <si>
    <t>Informe con identificación de brechas y diseño de estrategia para incorporación de recursos no convencionales</t>
  </si>
  <si>
    <t>Mide la recepción del informe  con identificación de brechas y diseño de estrategia para incorporación de recursos no convencionales.</t>
  </si>
  <si>
    <t>Aplicativo SOLAR actualizado</t>
  </si>
  <si>
    <t xml:space="preserve">Verificación del modulo GR SOLAR Actualizado. Indica la adecuación y operabilidad de la plataforma, para la recepción de información de recursos y reservas.
</t>
  </si>
  <si>
    <t>Identificar mecanismos para incentivar el incremento de las reservas de hidrocarburos y mejora del factor de recobro.</t>
  </si>
  <si>
    <t>Nivel de ejecución del plan de seguimiento a las actividades de incremento de reservas y proyectos de Ciencia y Tecnología</t>
  </si>
  <si>
    <t xml:space="preserve">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t>
  </si>
  <si>
    <t>Informe con diagnóstico integral de técnicas de recobro mejorado para la cuenca del Putumayo</t>
  </si>
  <si>
    <t>Mide la recepción del informe  con diagnóstico integral de técnicas de recobro mejorado para cuenca del Putumayo</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</si>
  <si>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</si>
  <si>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</si>
  <si>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</si>
  <si>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</si>
  <si>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</si>
  <si>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</si>
  <si>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</si>
  <si>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 xml:space="preserve">​
</t>
  </si>
  <si>
    <t xml:space="preserve">​N/A
</t>
  </si>
  <si>
    <t xml:space="preserve">N/A
</t>
  </si>
  <si>
    <t xml:space="preserve">​No aplica
</t>
  </si>
  <si>
    <t>0​</t>
  </si>
  <si>
    <t>​​No aplica​</t>
  </si>
  <si>
    <t>No aplica​</t>
  </si>
  <si>
    <t xml:space="preserve">​​No Aplica
</t>
  </si>
  <si>
    <t>Etiquetas de fila</t>
  </si>
  <si>
    <t>Total general</t>
  </si>
  <si>
    <t>Suma de Presupuesto Programado</t>
  </si>
  <si>
    <t>Clasificación General Indicador</t>
  </si>
  <si>
    <t xml:space="preserve">Administrar y gestionar de manera eficiente los recursos físicos y administrativos de la ANH </t>
  </si>
  <si>
    <t>Bienes y servicios adquiridos para el funcionamiento de la ANH</t>
  </si>
  <si>
    <t>Generar recursos que contribuyan a la prosperidad del país</t>
  </si>
  <si>
    <t>Excedentes financieros girados a la nación</t>
  </si>
  <si>
    <t xml:space="preserve">encuesta de satisfacción personal capacitado </t>
  </si>
  <si>
    <t>satisfacción del personal capacitado (encuesta)</t>
  </si>
  <si>
    <t>Nivel de satisfacción del talento humano</t>
  </si>
  <si>
    <t xml:space="preserve">Encuesta de satisfacción </t>
  </si>
  <si>
    <t xml:space="preserve">Realizar las Actividades del plan de seguridad y salud  en el trabajo </t>
  </si>
  <si>
    <t xml:space="preserve">Porcentaje de cumplimiento del plan de seguridad y salud en el trabajo </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</si>
  <si>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</si>
  <si>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</si>
  <si>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</si>
  <si>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</si>
  <si>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Indicador Plan Nacional de Desarrollo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</si>
  <si>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</si>
  <si>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</si>
  <si>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</si>
  <si>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</si>
  <si>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Sistema de gestión documental electrónico de archivo SGDEA CONTROLDOC actualizado y mejorado</t>
  </si>
  <si>
    <t>Consulta en expedientes de contratos E&amp;P en el sistema de gestión documental electrónico de archivo - SGDEA</t>
  </si>
  <si>
    <t>Comunicaciones oficiales radicadas en el Sistema de Gestión Documental electrónico de archivo - SGDEA CONTROLDOC</t>
  </si>
  <si>
    <t>Adaptar e implementar el documento del Sistema Integrado de Conservación SIC  de la ANH.</t>
  </si>
  <si>
    <t>Documento del Sistema Integrado de Conservación - SIC de la ANH implementado</t>
  </si>
  <si>
    <t>Administrar y gestionar de manera eficiente los recursos financieros de la ANH</t>
  </si>
  <si>
    <t>Solicitudes atendidas</t>
  </si>
  <si>
    <t>Informes contables, presupuestales y tributarios presentados oportunamente</t>
  </si>
  <si>
    <t>Evaluación del Modelo Integrado de Planeación y Gestión a trvaés el FURAG</t>
  </si>
  <si>
    <t>Se  evalua el modelo a través de la herramienta FRURAG II, que arroja el resultado según la variables evaluadas.</t>
  </si>
  <si>
    <t>Resultado de la Evaluación</t>
  </si>
  <si>
    <t>Adelantar los procesos para declaración de incumplimiento de los contratos E&amp;P y TEAS</t>
  </si>
  <si>
    <t>Adelantar las labores de secretaría del Consejo Directivo, coordinar el seguimiento y control de la gestión.</t>
  </si>
  <si>
    <t>Asesorar a la presidencia en la elaboración de los proyectos de cualquier tipo de regulación que tengan relación con las funciones de la ANH.</t>
  </si>
  <si>
    <t>Realizar la gestión socioambiental a los contratos de hidrocarburos y procesos misionales de la ANH.</t>
  </si>
  <si>
    <t>Realizar la gestión socioambiental a los contratos de hidrocarburos y procesos misionales de la ANH</t>
  </si>
  <si>
    <t>Muestreo de subsuelo onshore</t>
  </si>
  <si>
    <t>Análisis de información para la evaluación de cuentas de interés misional</t>
  </si>
  <si>
    <t>Corresponde a los documentos técnicos de investigacion en yacimientos no convencionales y convencionales en las cuencas de interés</t>
  </si>
  <si>
    <t>Exploración offshore</t>
  </si>
  <si>
    <t>(Número de solicitudes atendidas oportunamente/ número de solicitudes presntadas)*100</t>
  </si>
  <si>
    <t xml:space="preserve">caracterizar la población </t>
  </si>
  <si>
    <t xml:space="preserve">informe de caracterización colgado en pagina web ANH </t>
  </si>
  <si>
    <t>informe de caracterización colgado en pagina web ANH</t>
  </si>
  <si>
    <t xml:space="preserve">Aplicar encuesta de satisfaccion a clientes atendidos </t>
  </si>
  <si>
    <t xml:space="preserve">informe resultados de encuesta de satisfacción </t>
  </si>
  <si>
    <t>Realizar tallleres de capacitación en servicio al ciudadano y rendición de cuentas.</t>
  </si>
  <si>
    <t xml:space="preserve">Informe de talleres realizados de capacitación de servicio al ciudadano y rendición de cuentas </t>
  </si>
  <si>
    <t>Realizar el Proceso Permanente de Asignación de Areas y la incorporación de nuevas áreas solicitadas por las empresas habilitadas</t>
  </si>
  <si>
    <t>% de áreas asignadas en los procesos competitivos</t>
  </si>
  <si>
    <t>Meta de la Vigencia 2020</t>
  </si>
  <si>
    <t>Indicador Plan de Acción Institucional</t>
  </si>
  <si>
    <t>(Proceso adelantado / ESET radicado)*100.</t>
  </si>
  <si>
    <t>Indicador YNC</t>
  </si>
  <si>
    <t>Potencializar el sistema de Gestión Documental SGDEA</t>
  </si>
  <si>
    <t>Potencializar el Sistema de Gestión Documental SGDEA</t>
  </si>
  <si>
    <t>Documento del sic normalizado en SIGC</t>
  </si>
  <si>
    <t>(Total de conceptos emitidos en los plazos establecidos/ Total solicitud de conceptos juridicos)*100</t>
  </si>
  <si>
    <t>(Notificaciones atendidas / Notificaciones recibidas)*100</t>
  </si>
  <si>
    <t>Documentos de lineamientos técnicos elaborado</t>
  </si>
  <si>
    <t>Número de Sistemas Informacion implementados</t>
  </si>
  <si>
    <t>Número de Sistemas Informacion actualizados</t>
  </si>
  <si>
    <t>(Acciones Implementadas o Adoptadas / Acciones planeadas)*100</t>
  </si>
  <si>
    <t>(% alcanzado / % esperado)</t>
  </si>
  <si>
    <t>Sistemas de información operando</t>
  </si>
  <si>
    <t>sistemas  de información operando / Sistemas de información con los que cuenta  la ANH</t>
  </si>
  <si>
    <t>Estructurar los términos contractuales y de reglamentación para YNC</t>
  </si>
  <si>
    <t>Documento proyecto de reglamentación YNC.</t>
  </si>
  <si>
    <t>consiste en la estructurar los términos contractuales y de reglamentación para YNC</t>
  </si>
  <si>
    <t>Documento proyectado de reglamentación YNC</t>
  </si>
  <si>
    <t>Adelantar estudios que permitan la caracterización de la roca generadora/reservorio para evaluar el potencial de Shale Oil y Shale Gas y evaluar el potencial de CBM y arenas bituminosas.</t>
  </si>
  <si>
    <t xml:space="preserve">Estudio potencial de arenas biutuminosas </t>
  </si>
  <si>
    <t>Construir Modelos hidrogeológicos conceptuales y matemáticos multiescala de Gestión Integral del Agua que permita el análisis de incertidumbre de la información para la evaluación ambiental.</t>
  </si>
  <si>
    <t xml:space="preserve">Informe del Modelo hidrogeológico regional conceptual y numérico validado con datos piezométricos en Cesar Ranchería </t>
  </si>
  <si>
    <t xml:space="preserve">Consiste en construir un Modelos hidrogeológicos conceptuales y matemáticos multiescala de Gestión Integral del Agua que permita el análisis de incertidumbre de la información para la evaluación ambiental de áreas estratégicas para las cuencas del VMM y Cesar Ranchería
</t>
  </si>
  <si>
    <t>Promover el desarrollo de proyectos en YNC, mejorando el conocimiento ambiental en los territorios y generando  confianza de las comunidades</t>
  </si>
  <si>
    <t xml:space="preserve">Estrategia de caracterización ambiental diseñada e implementada </t>
  </si>
  <si>
    <t>Consiste en promover el desarrollo de proyectos en YNC, mejorando el conocimiento ambiental en los territorios y
generando confianza de las comunidades.</t>
  </si>
  <si>
    <t>(Actividades planeadas/ Actividades ejecutadas)*100</t>
  </si>
  <si>
    <t>Promover el desarrollo de proyectos en YNC, mejorando el conocimiento ambiental en los territorios y generando confianza de las comunidades.</t>
  </si>
  <si>
    <t xml:space="preserve">Estrategia de relacionamiento social diseñada e implementada </t>
  </si>
  <si>
    <t xml:space="preserve">Apropiar conocimiento técnico y socioambiental de las buenas prácticas en el desarrollo de los YNC a nivel mundial </t>
  </si>
  <si>
    <t>Programa de apropiación del conocimiento en YNC</t>
  </si>
  <si>
    <t>Programa de apropiación del conocimiento en YNC.</t>
  </si>
  <si>
    <t>Apoyar desde la ANH el desarrollo de los Proyectos Piloto de Investigación Integral (PPII) de los YNC</t>
  </si>
  <si>
    <t xml:space="preserve">Marco contractual de los PPII elaborado </t>
  </si>
  <si>
    <t>Consiste en apoyar desde la ANH el desarrollo de los Proyectos Piloto de Investigación Integral (PPII) de los YNC</t>
  </si>
  <si>
    <t>Lineamiento ambiental con el MADS elaborado.</t>
  </si>
  <si>
    <t>Consiste apoyar desde la ANH el desarrollo de los Proyectos Piloto de Investigación Integral (PPII) de los YNC</t>
  </si>
  <si>
    <t>Lineaiento ambiental con el MADS elaborado.</t>
  </si>
  <si>
    <t>Generar la metodología y el marco regulatorio para que las operadoras entreguen la información de recursos y reservas de YNC a la ANH, ajustando los requerimientos del aplicativo SOLAR-GR para YNC.</t>
  </si>
  <si>
    <t>Adelantar estudios especializados en Yacimientos No Convencionales - YNC</t>
  </si>
  <si>
    <t>Coresponde a estudios que se realizan para adquirir información técnica en YNC en Colombia</t>
  </si>
  <si>
    <t>Número de investigaciones especializadas en YNC realizadas</t>
  </si>
  <si>
    <t>Plan Nuevo Horizonte</t>
  </si>
  <si>
    <t>Kilómetro cuadrado</t>
  </si>
  <si>
    <t>Indicador Plan Nuevo Horizonte</t>
  </si>
  <si>
    <t>Adelantar estudios que permitan la caracterización de la roca generadora/reservorio para evaluar el potencial de Shale Oil y Shale Gas y evaluar el potencial  de CBM y arenas bituminosas.</t>
  </si>
  <si>
    <t xml:space="preserve">Pozos muestreo de roca generadora </t>
  </si>
  <si>
    <t xml:space="preserve">Muestreo de pozos de roca generadora </t>
  </si>
  <si>
    <t xml:space="preserve">Pozos muestreo roca generadora </t>
  </si>
  <si>
    <t>Adelantar estudios que permitan la caracterización de la roca generadora/reservorio para evaluar el potencial de Shale Oil y Shale Gas y evaluar el potencial de CBM Y arenas bituminosas.</t>
  </si>
  <si>
    <t xml:space="preserve">Estudio integrado de nucleos </t>
  </si>
  <si>
    <t xml:space="preserve">Estudio integrado de núcleo </t>
  </si>
  <si>
    <t xml:space="preserve">Consiste en construir un modelo hidrogeológicos conceptuales y matemáticos multiescala de gestión Integral del Agua que permita el análisis de incertidumbre de la información para la evaluación ambiental de áreas estratégicas para las cuencas del VMM y Cesar Ranchería </t>
  </si>
  <si>
    <t>Mejorar el acceso a la información con criterios de transparencia en YNC</t>
  </si>
  <si>
    <t>Pagina web ANH actualizada en YNC conforme defininiciones de información autorizada.</t>
  </si>
  <si>
    <t>Consiste  en mejorar el acceso a la información con criterios de transparencia en YNC</t>
  </si>
  <si>
    <t>Lineamiento técnicos con el MME elaborado</t>
  </si>
  <si>
    <t>Informe de la comisión de expertos del CATI elaborado</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</si>
  <si>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</si>
  <si>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</si>
  <si>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</si>
  <si>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</si>
  <si>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Fomentar los procesos de innovación que impulsen el desarrollo del sector</t>
  </si>
  <si>
    <t>Gestionar proyectos de innovación en C&amp;T desde convocatoria, selección, contratación de financiamiento, seguimiento técnico-financiero, hasta evaluación y calificación final de estudios</t>
  </si>
  <si>
    <t>Ejecución proyectos de innovación</t>
  </si>
  <si>
    <t>​Mide el número de proyectos financiados</t>
  </si>
  <si>
    <t xml:space="preserve">Numero de proyectos financiados </t>
  </si>
  <si>
    <t>Consiste en apropiar conocimiento técnico y socioambiental de las buenas prácticas en el desarrollo de los YNC a nivel mundial</t>
  </si>
  <si>
    <t>Informe del modelo multiescala de gestión integral del agua en un área  estrategicá  del VMM</t>
  </si>
  <si>
    <t>Sísmica multi-cliente Caribe “ Offshore</t>
  </si>
  <si>
    <t>Sísmica 3D (adquisición y procesamiento)</t>
  </si>
  <si>
    <t>Consiste en adelantar procesos de adquisición de sísmica multi-cliente en el Caribe "offshore": Estructuración técnica, financiera y jurídica (ANH y empresas de geofísica); selección de empresas de geofísica; adquisición y procesamiento</t>
  </si>
  <si>
    <t>Estrategia de viabilidad socio ambiental YNC formulada</t>
  </si>
  <si>
    <t>Indica el avance en el reconocimiento del recaudo de ingresos por derechos económicos a una fecha de corte</t>
  </si>
  <si>
    <t xml:space="preserve">Sumatoria de los Ingresos recaudados por Derechos Económicos. </t>
  </si>
  <si>
    <t xml:space="preserve">Faltan: </t>
  </si>
  <si>
    <t>Administrativa</t>
  </si>
  <si>
    <t xml:space="preserve">Participacion Ciudadana </t>
  </si>
  <si>
    <t>Financiera</t>
  </si>
  <si>
    <t>Recursos de participación ciudadana</t>
  </si>
  <si>
    <t xml:space="preserve">TOTAL COMERCIALIZACIÓN </t>
  </si>
  <si>
    <t>Falta programar estos recursos</t>
  </si>
  <si>
    <t>Generar recursos financieros que contribuyan a la prosperidad económica y social del país y a la sostenibilidad financiera de la ANH.</t>
  </si>
  <si>
    <t>sumatoria de kilómetros cuadrados de Sísmica 3D (adquisición y procesamiento)</t>
  </si>
  <si>
    <t>Informe del modelo multiescala de gestión integral del agua en un área  estrategicá  del VMM.</t>
  </si>
  <si>
    <t>Realizar la gestión para la suscripción de contratos E&amp;P</t>
  </si>
  <si>
    <t xml:space="preserve">Número de contratos E&amp;P firmados </t>
  </si>
  <si>
    <t>Implementar los instrumentos de inversión en regiones y municipios prioritarios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</si>
  <si>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</si>
  <si>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</si>
  <si>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Identificar oportunidades exploratorias en las cuencas de interés misional</t>
  </si>
  <si>
    <t>Observación Planeación ANH</t>
  </si>
  <si>
    <t>Faltan las actividades cadena de valor:</t>
  </si>
  <si>
    <t xml:space="preserve">TOTAL INVERSIÓN </t>
  </si>
  <si>
    <t>Asignado en la actividad cadena de valor</t>
  </si>
  <si>
    <t>Corresponde a Gestión Legal</t>
  </si>
  <si>
    <t>Gto comercialización asignado</t>
  </si>
  <si>
    <t>Diferencia con programación Plan de Acción</t>
  </si>
  <si>
    <t>Sumatoria de regalias recaudadas en el año</t>
  </si>
  <si>
    <t>POSICIÓN CATALOGO DEL GASTO</t>
  </si>
  <si>
    <t>REC</t>
  </si>
  <si>
    <t>APROPIACION ASIGNADA</t>
  </si>
  <si>
    <t>Oficina Tecnologías de la Información 0103</t>
  </si>
  <si>
    <t>Oficina de Control Interno 0104</t>
  </si>
  <si>
    <t>Oficina Asesora Jurídica 0105</t>
  </si>
  <si>
    <t>Planeación 0202</t>
  </si>
  <si>
    <t>Administrativa 0203</t>
  </si>
  <si>
    <t>Talento Humano 0204</t>
  </si>
  <si>
    <t>Participacion Ciudadana 0205</t>
  </si>
  <si>
    <t>Financiera 0206</t>
  </si>
  <si>
    <t>Gestión del Conocimiento 0302</t>
  </si>
  <si>
    <t>Gestión Información Técnica 0303</t>
  </si>
  <si>
    <t>Promoción y Asignación de Áreas 0402</t>
  </si>
  <si>
    <t>Seguimiento Contratos en Exploración 0502</t>
  </si>
  <si>
    <t>Seguimiento Contratos en Producción 0503</t>
  </si>
  <si>
    <t>Seguridad, Comunidades y Medio Ambiente  0504</t>
  </si>
  <si>
    <t>Reservas y Operaciones 0602</t>
  </si>
  <si>
    <t>Regalias y Derechos Económicos 0603</t>
  </si>
  <si>
    <t>Administración General 0701</t>
  </si>
  <si>
    <t>Total</t>
  </si>
  <si>
    <t>Control</t>
  </si>
  <si>
    <t>A-01-01-01-001-001</t>
  </si>
  <si>
    <t>SUELDO BÁSICO</t>
  </si>
  <si>
    <t>20</t>
  </si>
  <si>
    <t>A-01-01-01-001-003</t>
  </si>
  <si>
    <t>PRIMA TÉCNICA SALARIAL</t>
  </si>
  <si>
    <t>A-01-01-01-001-006</t>
  </si>
  <si>
    <t>PRIMA DE SERVICIO</t>
  </si>
  <si>
    <t>A-01-01-01-001-007</t>
  </si>
  <si>
    <t>BONIFICACIÓN POR SERVICIOS PRESTADOS</t>
  </si>
  <si>
    <t>A-01-01-01-001-008</t>
  </si>
  <si>
    <t>HORAS EXTRAS, DOMINICALES, FESTIVOS Y RECARGOS</t>
  </si>
  <si>
    <t>A-01-01-01-001-009</t>
  </si>
  <si>
    <t>PRIMA DE NAVIDAD</t>
  </si>
  <si>
    <t>A-01-01-01-001-010</t>
  </si>
  <si>
    <t>PRIMA DE VACACIONES</t>
  </si>
  <si>
    <t>A-01-01-02-001</t>
  </si>
  <si>
    <t>PENSIONES</t>
  </si>
  <si>
    <t>A-01-01-02-002</t>
  </si>
  <si>
    <t>SALUD</t>
  </si>
  <si>
    <t>A-01-01-02-003</t>
  </si>
  <si>
    <t xml:space="preserve">AUXILIO DE CESANTÍAS </t>
  </si>
  <si>
    <t>A-01-01-02-004</t>
  </si>
  <si>
    <t>CAJAS DE COMPENSACIÓN FAMILIAR</t>
  </si>
  <si>
    <t>A-01-01-02-005</t>
  </si>
  <si>
    <t>APORTES GENERALES AL SISTEMA DE RIESGOS LABORALES</t>
  </si>
  <si>
    <t>A-01-01-02-006</t>
  </si>
  <si>
    <t>APORTES AL ICBF</t>
  </si>
  <si>
    <t>A-01-01-02-007</t>
  </si>
  <si>
    <t>APORTES AL SENA</t>
  </si>
  <si>
    <t>A-01-01-03-001-001</t>
  </si>
  <si>
    <t>SUELDO DE VACACIONES</t>
  </si>
  <si>
    <t>A-01-01-03-001-002</t>
  </si>
  <si>
    <t>INDEMNIZACIÓN POR VACACIONES</t>
  </si>
  <si>
    <t>A-01-01-03-001-003</t>
  </si>
  <si>
    <t>BONIFICACIÓN ESPECIAL DE RECREACIÓN</t>
  </si>
  <si>
    <t>A-01-01-03-002</t>
  </si>
  <si>
    <t>PRIMA TÉCNICA NO SALARIAL</t>
  </si>
  <si>
    <t>A-01-01-03-016</t>
  </si>
  <si>
    <t>PRIMA DE COORDINACIÓN</t>
  </si>
  <si>
    <t>A-01-01-03-030</t>
  </si>
  <si>
    <t>BONIFICACIÓN DE DIRECCIÓN</t>
  </si>
  <si>
    <t>A-01-01-04</t>
  </si>
  <si>
    <t>OTROS GASTOS DE PERSONAL - DISTIBUCION PREVIO CONCEPTO DGPPN</t>
  </si>
  <si>
    <t>A-02-01-01-003-008</t>
  </si>
  <si>
    <t>MUEBLES, INSTRUMENTOS MUSICALES, ARTÍCULOS DE DEPORTE Y ANTIGÜEDADES</t>
  </si>
  <si>
    <t>A-02-01-01-004-009</t>
  </si>
  <si>
    <t>EQUIPO DE TRANSPORTE</t>
  </si>
  <si>
    <t>A-02-02-01-002-008</t>
  </si>
  <si>
    <t>DOTACIÓN (PRENDAS DE VESTIR Y CALZADO)</t>
  </si>
  <si>
    <t>A-02-02-01-003-002</t>
  </si>
  <si>
    <t>PASTA O PULPA, PAPEL Y PRODUCTOS DE PAPEL; IMPRESOS Y ARTÍCULOS RELACIONADOS</t>
  </si>
  <si>
    <t>A-02-02-01-003-003</t>
  </si>
  <si>
    <t>PRODUCTOS DE HORNOS DE COQUE; PRODUCTOS DE REFINACIÓN DE PETRÓLEO Y COMBUSTIBLE NUCLEAR</t>
  </si>
  <si>
    <t>A-02-02-01-004-002</t>
  </si>
  <si>
    <t>PRODUCTOS METÁLICOS ELABORADOS (EXCEPTO MAQUINARIA Y EQUIPO)</t>
  </si>
  <si>
    <t>A-02-02-01-004-007</t>
  </si>
  <si>
    <t>EQUIPO Y APARATOS DE RADIO, TELEVISIÓN Y COMUNICACIONES</t>
  </si>
  <si>
    <t>A-02-02-02-005-004</t>
  </si>
  <si>
    <t>SERVICIOS DE CONSTRUCCIÓN</t>
  </si>
  <si>
    <t>A-02-02-02-006-003</t>
  </si>
  <si>
    <t>ALOJAMIENTO; SERVICIOS DE SUMINISTROS DE COMIDAS Y BEBIDAS</t>
  </si>
  <si>
    <t>A-02-02-02-006-004</t>
  </si>
  <si>
    <t>SERVICIOS DE TRANSPORTE DE PASAJEROS</t>
  </si>
  <si>
    <t>A-02-02-02-006-007</t>
  </si>
  <si>
    <t>SERVICIOS DE APOYO AL TRANSPORTE</t>
  </si>
  <si>
    <t>A-02-02-02-006-008</t>
  </si>
  <si>
    <t>SERVICIOS POSTALES Y DE MENSAJERÍA</t>
  </si>
  <si>
    <t>A-02-02-02-006-009</t>
  </si>
  <si>
    <t>SERVICIOS DE DISTRIBUCIÓN DE ELECTRICIDAD, GAS Y AGUA (POR CUENTA PROPIA)</t>
  </si>
  <si>
    <t>A-02-02-02-007-001</t>
  </si>
  <si>
    <t>SERVICIOS FINANCIEROS Y SERVICIOS CONEXOS</t>
  </si>
  <si>
    <t>A-02-02-02-007-002</t>
  </si>
  <si>
    <t>SERVICIOS INMOBILIARIOS</t>
  </si>
  <si>
    <t>A-02-02-02-008-002</t>
  </si>
  <si>
    <t>SERVICIOS JURÍDICOS Y CONTABLES</t>
  </si>
  <si>
    <t>A-02-02-02-008-003</t>
  </si>
  <si>
    <t>OTROS SERVICIOS PROFESIONALES, CIENTÍFICOS Y TÉCNICOS</t>
  </si>
  <si>
    <t>A-02-02-02-008-004</t>
  </si>
  <si>
    <t>SERVICIOS DE TELECOMUNICACIONES, TRANSMISIÓN Y SUMINISTRO DE INFORMACIÓN</t>
  </si>
  <si>
    <t>A-02-02-02-008-005</t>
  </si>
  <si>
    <t>SERVICIOS DE SOPORTE</t>
  </si>
  <si>
    <t>A-02-02-02-008-007</t>
  </si>
  <si>
    <t>SERVICIOS DE MANTENIMIENTO, REPARACIÓN E INSTALACIÓN (EXCEPTO SERVICIOS DE CONSTRUCCIÓN)</t>
  </si>
  <si>
    <t>A-02-02-02-009-002</t>
  </si>
  <si>
    <t>SERVICIOS DE EDUCACIÓN</t>
  </si>
  <si>
    <t>A-02-02-02-009-004</t>
  </si>
  <si>
    <t>SERVICIOS DE ALCANTARILLADO, RECOLECCIÓN, TRATAMIENTO Y DISPOSICIÓN DE DESECHOS Y OTROS SERVICIOS DE SANEAMIENTO AMBIENTAL</t>
  </si>
  <si>
    <t>A-02-02-02-009-006</t>
  </si>
  <si>
    <t>SERVICIOS DE ESPARCIMIENTO, CULTURALES Y DEPORTIVOS</t>
  </si>
  <si>
    <t>A-02-02-02-010</t>
  </si>
  <si>
    <t>VIÁTICOS DE LOS FUNCIONARIOS EN COMISIÓN</t>
  </si>
  <si>
    <t>A-03-03-01-999</t>
  </si>
  <si>
    <t>OTRAS TRANSFERENCIAS DISTRIBUCION PREVIO CONCEPTO DGPPN</t>
  </si>
  <si>
    <t>A-03-03-04-006</t>
  </si>
  <si>
    <t>TRANSFERENCIAS DE EXCEDENTES FINANCIEROS A LA NACIÓN (ART. 16 EOP)</t>
  </si>
  <si>
    <t>21</t>
  </si>
  <si>
    <t>A-03-04-02-012-001</t>
  </si>
  <si>
    <t>INCAPACIDADES (NO DE PENSIONES)</t>
  </si>
  <si>
    <t>A-03-04-02-012-002</t>
  </si>
  <si>
    <t>LICENCIAS DE MATERNIDAD Y PATERNIDAD (NO DE PENSIONES)</t>
  </si>
  <si>
    <t>A-03-10-01-001</t>
  </si>
  <si>
    <t>SENTENCIAS</t>
  </si>
  <si>
    <t>A-03-10-01-002</t>
  </si>
  <si>
    <t>CONCILIACIONES</t>
  </si>
  <si>
    <t>A-03-10-01-003</t>
  </si>
  <si>
    <t>LAUDOS ARBITRALES</t>
  </si>
  <si>
    <t>A-05-01-01-004-007</t>
  </si>
  <si>
    <t>A-05-01-02-007-001</t>
  </si>
  <si>
    <t>A-05-01-02-008-002</t>
  </si>
  <si>
    <t>A-05-01-02-008-003</t>
  </si>
  <si>
    <t>A-05-01-02-008-004</t>
  </si>
  <si>
    <t>A-05-01-02-008-005</t>
  </si>
  <si>
    <t>A-05-01-02-008-007</t>
  </si>
  <si>
    <t>A-08-01-02-001</t>
  </si>
  <si>
    <t>IMPUESTO PREDIAL Y SOBRETASA AMBIENTAL</t>
  </si>
  <si>
    <t>A-08-01-02-003</t>
  </si>
  <si>
    <t>IMPUESTO DE INDUSTRIA Y COMERCIO</t>
  </si>
  <si>
    <t>A-08-01-02-005</t>
  </si>
  <si>
    <t>IMPUESTO DE REGISTRO</t>
  </si>
  <si>
    <t>A-08-01-02-006</t>
  </si>
  <si>
    <t>IMPUESTO SOBRE VEHÍCULOS AUTOMOTORES</t>
  </si>
  <si>
    <t>A-08-04-01</t>
  </si>
  <si>
    <t>CUOTA DE FISCALIZACIÓN Y AUDITAJE</t>
  </si>
  <si>
    <t>C-2103-1900-4-0-2103012-02</t>
  </si>
  <si>
    <t>ADQUISICIÓN DE BIENES Y SERVICIOS - SERVICIO DE DIVULGACIÓN PARA LA PROMOCIÓN Y POSICIONAMIENTO DE LOS RECURSOS HIDROCARBURÍFEROS - FORTALECIMIENTO EN LA IMPLEMENTACIÓN DEL MODELO DE PROMOCIÓN PARA INCREMENTAR LA INVERSIÓN  NACIONAL</t>
  </si>
  <si>
    <t>C-2103-1900-4-0-2103018-02</t>
  </si>
  <si>
    <t>ADQUISICIÓN DE BIENES Y SERVICIOS - DOCUMENTOS DE INVESTIGACIÓN - FORTALECIMIENTO EN LA IMPLEMENTACIÓN DEL MODELO DE PROMOCIÓN PARA INCREMENTAR LA INVERSIÓN  NACIONAL</t>
  </si>
  <si>
    <t>C-2103-1900-5-0-2103012-02</t>
  </si>
  <si>
    <t>ADQUISICIÓN DE BIENES Y SERVICIOS - SERVICIO DE DIVULGACIÓN PARA LA PROMOCIÓN Y POSICIONAMIENTO DE LOS RECURSOS HIDROCARBURÍFEROS - APROVECHAMIENTO DE HIDROCARBUROS EN TERRITORIOS SOCIAL Y AMBIENTALMENTE SOSTENIBLES A NIVEL  NACIONAL</t>
  </si>
  <si>
    <t>C-2103-1900-5-0-2103017-02</t>
  </si>
  <si>
    <t>ADQUISICIÓN DE BIENES Y SERVICIOS - ESTUDIOS DE PRE INVERSIÓN - APROVECHAMIENTO DE HIDROCARBUROS EN TERRITORIOS SOCIAL Y AMBIENTALMENTE SOSTENIBLES A NIVEL  NACIONAL</t>
  </si>
  <si>
    <t>C-2103-1900-5-0-2103027-02</t>
  </si>
  <si>
    <t>ADQUISICIÓN DE BIENES Y SERVICIOS - SERVICIOS DE APOYO PARA EL DESARROLLO DE PROYECTOS DE INVERSIÓN SOCIAL EN TERRITORIOS ESTRATÉGICOS PARA EL SECTOR DE HIDROCARBUROS - APROVECHAMIENTO DE HIDROCARBUROS EN TERRITORIOS SOCIAL Y AMBIENTALMENTE SOSTENIBL</t>
  </si>
  <si>
    <t>C-2103-1900-6-0-2103018-02</t>
  </si>
  <si>
    <t>ADQUISICIÓN DE BIENES Y SERVICIOS - DOCUMENTOS DE INVESTIGACIÓN - FORTALECIMIENTO DE LA CIENCIA Y TECNOLOGÍA PARA EL SECTOR HIDROCARBUROS A NIVEL   NACIONAL</t>
  </si>
  <si>
    <t>C-2103-1900-6-0-2103024-02</t>
  </si>
  <si>
    <t>ADQUISICIÓN DE BIENES Y SERVICIOS - SERVICIO DE EDUCACIÓN INFORMAL EN TEMAS DE HIDROCARBUROS - FORTALECIMIENTO DE LA CIENCIA Y TECNOLOGÍA PARA EL SECTOR HIDROCARBUROS A NIVEL   NACIONAL</t>
  </si>
  <si>
    <t>C-2103-1900-5-0-2103011-02</t>
  </si>
  <si>
    <t>ADQUISICIÓN DE BIENES Y SERVICIOS - SERVICIO DE DIVULGACIÓN PARA LA ATENCIÓN Y DISMINUCIÓN DE LA CONFLICTIVIDAD DEL SECTOR DE HIDROCARBUROS - APROVECHAMIENTO DE HIDROCARBUROS EN TERRITORIOS SOCIAL Y AMBIENTALMENTE SOSTENIBLES A NIVEL  NACIONAL</t>
  </si>
  <si>
    <t>C-2103-1900-5-0-2103018-02</t>
  </si>
  <si>
    <t>ADQUISICIÓN DE BIENES Y SERVICIOS - DOCUMENTOS DE INVESTIGACIÓN - APROVECHAMIENTO DE HIDROCARBUROS EN TERRITORIOS SOCIAL Y AMBIENTALMENTE SOSTENIBLES A NIVEL  NACIONAL</t>
  </si>
  <si>
    <t>C-2106-1900-2-0-2106002-02</t>
  </si>
  <si>
    <t>ADQUISICIÓN DE BIENES Y SERVICIOS - DOCUMENTOS DE INVESTIGACIÓN - IDENTIFICACIÓN DE RECURSOS EXPLORATORIOS DE HIDROCARBUROS  NACIONAL</t>
  </si>
  <si>
    <t>C-2106-1900-2-0-2106014-02</t>
  </si>
  <si>
    <t>ADQUISICIÓN DE BIENES Y SERVICIOS - SERVICIO DE EVALUACIÓN DEL POTENCIAL MINERAL DE LAS ÁREAS DE INTERÉS - IDENTIFICACIÓN DE RECURSOS EXPLORATORIOS DE HIDROCARBUROS  NACIONAL</t>
  </si>
  <si>
    <t>C-2199-1900-2-0-2199055-02</t>
  </si>
  <si>
    <t>ADQUISICIÓN DE BIENES Y SERVICIOS - DOCUMENTOS DE LINEAMIENTOS TÉCNICOS - FORTALECIMIENTO DE LAS TECNOLOGÍAS DE LA INFORMACIÓN Y LAS COMUNICACIONES PARA LA TRANSFORMACIÓN DIGITAL DE LA AGENCIA NACIONAL DE HIDROCARBUROS A NIVEL   NACIONAL - [PREVIO CO</t>
  </si>
  <si>
    <t>C-2199-1900-2-0-2199064-02</t>
  </si>
  <si>
    <t xml:space="preserve">ADQUISICIÓN DE BIENES Y SERVICIOS - SERVICIOS DE INFORMACIÓN ACTUALIZADOS - FORTALECIMIENTO DE LAS TECNOLOGÍAS DE LA INFORMACIÓN Y LAS COMUNICACIONES PARA LA TRANSFORMACIÓN DIGITAL DE LA AGENCIA NACIONAL DE HIDROCARBUROS A NIVEL   NACIONAL - [PREVIO </t>
  </si>
  <si>
    <t>C-2199-1900-2-0-2199065-02</t>
  </si>
  <si>
    <t>ADQUISICIÓN DE BIENES Y SERVICIOS - SERVICIOS DE INFORMACIÓN IMPLEMENTADOS - FORTALECIMIENTO DE LAS TECNOLOGÍAS DE LA INFORMACIÓN Y LAS COMUNICACIONES PARA LA TRANSFORMACIÓN DIGITAL DE LA AGENCIA NACIONAL DE HIDROCARBUROS A NIVEL   NACIONAL - [PREVIO</t>
  </si>
  <si>
    <t>TOTAL</t>
  </si>
  <si>
    <t xml:space="preserve">Traslados: </t>
  </si>
  <si>
    <t>Incluir el contracredito y el credio en la columna D Apropiacion Asignada</t>
  </si>
  <si>
    <t>Incluir el contracredito y el credio en la dependencia que corresponda</t>
  </si>
  <si>
    <t>1) Solicitud 0234 Admtiva</t>
  </si>
  <si>
    <t>2) Solicitud 0299 Admtiva</t>
  </si>
  <si>
    <t>3) Solicitud 0355 Admtiva</t>
  </si>
  <si>
    <t>4) Solicitud 0379 Admtiva</t>
  </si>
  <si>
    <t>5) Cdp Modificacion Presupuestal Solicitud 0345 Gestion de la Informacion Tecnica</t>
  </si>
  <si>
    <t>6) Solicitud 0450 VCH</t>
  </si>
  <si>
    <t>7) Solicitud 0452 VORP</t>
  </si>
  <si>
    <t xml:space="preserve">Refiere el avance en el valor total de las regalías recaudadas en la vigencia, el monto acumulado de recursos que por concepto de regalías por la explotación de hidrocarburos son transferidos al SGR en la vigencia 2020. (Se toma de meta el valor dada en el decreto de liquidación de presupuesto 2020, que es mayor frente a lo programadas en el Plan Estratégico de la ANH "7,9") </t>
  </si>
  <si>
    <t>Fortalecimiento de las competencias del personal ( capacitar)</t>
  </si>
  <si>
    <t>Desarrollo de actividades de incentivos y bienestar</t>
  </si>
  <si>
    <t>(Total de procedimientos atenidos / total de procedimientos) *100</t>
  </si>
  <si>
    <t>(Sesiones atendidas/ sesiones programadas)*100</t>
  </si>
  <si>
    <t>(Total de reglamentos / reglamentos expedidos)*100</t>
  </si>
  <si>
    <t>Equipos y servicios deTI operando / Servicios de TI que tiene la ANH</t>
  </si>
  <si>
    <t>Número de compañías encuestadas</t>
  </si>
  <si>
    <t>Número de contratos E&amp;P firmados</t>
  </si>
  <si>
    <t>Número de compañías evaluadas</t>
  </si>
  <si>
    <t>Modificación del reglamento de asignación de áreas</t>
  </si>
  <si>
    <t>Contratación de herramienta de investigación</t>
  </si>
  <si>
    <t>Contratación de herramienta TOP 100</t>
  </si>
  <si>
    <t>Contratación del servicio de traducción</t>
  </si>
  <si>
    <t>Número de eventos estratégicos en los que participa la ANH</t>
  </si>
  <si>
    <t>Numero de pautas publicadas</t>
  </si>
  <si>
    <t>Número de profesionales contratados</t>
  </si>
  <si>
    <t>Número de interacciones logradas con potenciales inversionistas</t>
  </si>
  <si>
    <t>Número de estudio realizado</t>
  </si>
  <si>
    <t>Número de ciclos realizados</t>
  </si>
  <si>
    <t>(Numeros de areas asignadas/ (Numeros de areas ofrecidas por iniciativa de la ANH + numeros de areas incorporadas))*100</t>
  </si>
  <si>
    <t>Porcentaje de satisfacción</t>
  </si>
  <si>
    <t>Convenio suscrito para proyectos de investigación TRL superiores</t>
  </si>
  <si>
    <t>Estudio de identificación de escenarios de incorporación de reservas probadas de petróleo y gas para los próximos 30 años.</t>
  </si>
  <si>
    <t>Metodología para estimación y evaluación de recursos y reservas No Convencionales</t>
  </si>
  <si>
    <t>Consiste en generar la metodología y el marco regulatorio para que las operadoras entreguen la información de recursos y reservas de YNC a la ANH, ajustando los requerimientos del aplicativo SOLAR-GR para YNC. Durante el 2020 se realizará un estudio para establecer la metodologia para la estimación y evaluación de recursos y reservas No Convencionales.</t>
  </si>
  <si>
    <t>​http://www.anh.gov.co/estadisticas-del-sector/sistemas-integrados-de-operaciones/estadisticas-de-produccion</t>
  </si>
  <si>
    <t>http://www.anh.gov.co/estadisticas-del-sector/sistemas-integrados-de-operaciones/estadisticas-de-produccion</t>
  </si>
  <si>
    <t>​Z:\AAA_Visitas Fiscalizacion\2020</t>
  </si>
  <si>
    <t>​Ninguno</t>
  </si>
  <si>
    <t xml:space="preserve">​\\filex.anh.gov.co\sfile\Direccion-Sistemas\CONTRATACION OTI\CONTRATOS 2020​
</t>
  </si>
  <si>
    <t xml:space="preserve">​\\filex.anh.gov.co\sfile\Direccion-Sistemas\CONTRATACION OTI\CONTRATOS 2020​
</t>
  </si>
  <si>
    <t xml:space="preserve">N/A
</t>
  </si>
  <si>
    <t xml:space="preserve">\\filex.anh.gov.co\sfile\Direccion-Sistemas\CONTRATACION OTI​
</t>
  </si>
  <si>
    <t xml:space="preserve">​​\\filex.anh.gov.co\sfile\OperacionOTI\Gestión TIC Calidad​
</t>
  </si>
  <si>
    <t>​no apllica</t>
  </si>
  <si>
    <t xml:space="preserve">​Valores presupuestales  tentativos, pueden ser objeto de ajuste ya que están sujetos a análisis de sondeos de mercado.​
</t>
  </si>
  <si>
    <t xml:space="preserve">​Valores presupuestales  tentativos, pueden ser objeto de ajuste ya que están sujetos a análisis de sondeos de mercado​
</t>
  </si>
  <si>
    <t>Presentar un estudio de mercado que le permita a la ANH contar con una evaluación de la percepción  de los inversionistas frente a los servicios prestados por la entidad</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</si>
  <si>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</si>
  <si>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</si>
  <si>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</si>
  <si>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</si>
  <si>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</si>
  <si>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</si>
  <si>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​Sin registros</t>
  </si>
  <si>
    <t>​Actividad programada a partir del mes de mayo</t>
  </si>
  <si>
    <t>​Sin evidencias</t>
  </si>
  <si>
    <t>​Actividadque se iniará a pertir del segundo semestre de 2020</t>
  </si>
  <si>
    <t>​Carpeta compartida/Planeación-Pública/MIPG</t>
  </si>
  <si>
    <t>​El día 13 de marzo de 2020, culminó el periodo de evaluación de la entidad a través de la herramiento FURAG, una vez conocido el resultado se estructurará el plan de mejoramiento para el cierre de brechas.</t>
  </si>
  <si>
    <t>​Carpeta Compartida/Planeación-Pública/Plan Anticorrupción</t>
  </si>
  <si>
    <t>​Carpeta Compartida/Planeación/Pública</t>
  </si>
  <si>
    <t>​Carpeta Compartida/Planeación/Pública/Plan Anticorrupción y de Atención al Ciudadano</t>
  </si>
  <si>
    <t>​Dado el cambio de administración no se han programado revisiones por la presidencia al Sistema de Gestión Integral y de Control</t>
  </si>
  <si>
    <t>​El dia 13 de marzo finalizó la evaluación del FURAG, en el mes de junio podemos dar el nivel de avance según la meta propuesta.</t>
  </si>
  <si>
    <t xml:space="preserve">Cumplimiento al plan de inversiones </t>
  </si>
  <si>
    <t>​Carpeta compartida. Talento Humano/Administracion_ Personal/Capacitaciones/2020</t>
  </si>
  <si>
    <t>​http://solarvorp.anh.gov.co:81/app2/#/login
Por encontrarse allí las reservas discriminadas por empresa/contrato/campo, cuyo carácter es de confidencialidad,  se requiere contraseña para su acceso.</t>
  </si>
  <si>
    <t xml:space="preserve">Seguimiento a Contratos Misionales\SIG\2020\2_GSCE\1_Indicadores\4_Sinergia
</t>
  </si>
  <si>
    <t>​Seguimiento a Contratos Misionales\SIG\2020\2_GSCE\1_Indicadores\6_Inversiones</t>
  </si>
  <si>
    <t xml:space="preserve">Seguimiento a Contratos Misionales\SIG\2020\2_GSCE\1_Indicadores\1_Tramites
</t>
  </si>
  <si>
    <t>​Seguimiento a Contratos Misionales\SIG\2020\2_GSCE\1_Indicadores\3_Garantias</t>
  </si>
  <si>
    <t>​https://www.anh.gov.co/la-anh/sobre-la-anh/normatividad/Normatividad/ACUERDO%2001%20DE%202020.pdf</t>
  </si>
  <si>
    <t>​El Acuerdo 1 del 27 de marzo de 2020 establece las reglas para el Traslado de Actividades o Inversiones de exploración entre Convenios y Contratos suscritos con la Agencia Nacional de Hidrocarburos” el cual fue publicado en el Diario Oficial 51.272 del 30 de marzo de 2020.</t>
  </si>
  <si>
    <t>​Seguimiento a Contratos Misionales\SIG\2020\3_GSCP\1_Indicadores\2_ Seguimiento_Informes</t>
  </si>
  <si>
    <t xml:space="preserve">Seguimiento a Contratos Misionales\SIG\2020\4_GSCYMA\2_Indicadores\1_Tramites
</t>
  </si>
  <si>
    <t>​Seguimiento a Contratos Misionales\SIG\2020\4_GSCYMA\2_Indicadores\3_Suspendidos</t>
  </si>
  <si>
    <t>​https://spi.dnp.gov.co</t>
  </si>
  <si>
    <t xml:space="preserve">​Documento con ID 496749 del 31/3/2020
</t>
  </si>
  <si>
    <t xml:space="preserve">​El documento del anteproyecto de presupuesto que incluye la proyección de recursos de inversión para 2021 fue consolidado y remitido al Ministerio de Minas, presentado en Consejo Directivo, y radicado en el Ministerio de Hacienda. Los recursos que se reportan ejecutados corresponden al contrato de apoyo conNIVALU INFRAESTRUCTURA SOCIAL Y PRODUCTIVA SAS.
</t>
  </si>
  <si>
    <t xml:space="preserve">Realizar la gestión socioambiental a los contratos de hidrocarburos y procesos misionales de la ANH. </t>
  </si>
  <si>
    <t xml:space="preserve">​Se encuentran en preparación la información sobre áreas. Se contrato personal que apoya la actividad. Pendiente de conseguir información de aspectos sociales y ambientales de campo, se ha adelantado el trabajo de oficina.
</t>
  </si>
  <si>
    <t>OFICINA DE CONTROL INTERNO</t>
  </si>
  <si>
    <t>Auditoría Interna</t>
  </si>
  <si>
    <t>Control Interno</t>
  </si>
  <si>
    <t>Nivel general de cumplimiento del PAAI</t>
  </si>
  <si>
    <t>Evidencia en forma agregada el nivel en que se ejecutan las actividades asociadas al PAAI</t>
  </si>
  <si>
    <t>(Actividad 1.1 x 0,2)+(Actividad 1.2 x 0,1)+(Actividad 1.3 x 0,6) +(Actividad 1.4 x 0,1)</t>
  </si>
  <si>
    <t>Matriz de priorización elaborada</t>
  </si>
  <si>
    <t>Muestra la priorización de los procesos institucionales base para el ejercicio auditor basado en riesgos.</t>
  </si>
  <si>
    <t>Formato de priorización diligenciado / Formato de priorización planeado</t>
  </si>
  <si>
    <t>PAAI aprobado por el Comité Institucional de Control Interno (CICCI)</t>
  </si>
  <si>
    <t>Refiere el PAAI aprobado por el CICCI</t>
  </si>
  <si>
    <t>PAAI aprobado por el CICCI</t>
  </si>
  <si>
    <t>Porcentaje de ejecución del PAAI</t>
  </si>
  <si>
    <t>Muestra el grado de cumplimiento de las
actividades programadas en el PAAI.</t>
  </si>
  <si>
    <t>(Número de actividades cumplidas /Número de actividades programadas) x 100</t>
  </si>
  <si>
    <t>Informe de evaluación del PAAI</t>
  </si>
  <si>
    <t>Evidencia el seguimiento a la ejecución de las
actividades asociadas al PAAI</t>
  </si>
  <si>
    <t>Informe de evaluación del PAAI presentado.</t>
  </si>
  <si>
    <t>Grado de satisfacción de las áreas con el desarrollo de los roles de la OCI</t>
  </si>
  <si>
    <t>Corresponde a la medición de la satisfacción
con el Proceso de Auditoria Interna y los roles de la OCI.</t>
  </si>
  <si>
    <t>Resultados de la encuesta de satisfacción con el Proceso de Auditoría Interna</t>
  </si>
  <si>
    <t>Nivel de promoción de la prevención</t>
  </si>
  <si>
    <t>Mide el nivel en que se cumplen las acciones de la OCI que promueven la prevención en la Agencia.</t>
  </si>
  <si>
    <t>(Actividad 3.1 x 0,4)+(Actividad 3.2 x 0,3)+(Actividad 3.3 x 0,3)</t>
  </si>
  <si>
    <t>Actividades de divulgación cumplidas</t>
  </si>
  <si>
    <t>Demuestra el grado en que se cumple la divulgación y se promueve el Modelo de Líneas de Defensa en la ANH</t>
  </si>
  <si>
    <t>(Número jornadas desarrolladas / Número jornadas programadas ) x 100</t>
  </si>
  <si>
    <t>Grado en que se alerta sobre la existencia de riesgos</t>
  </si>
  <si>
    <t>Corresponde a los informes sobre alertas y oportunidades de mejora que genera la OCI para advertir sobre los procesos internos de la entidad.</t>
  </si>
  <si>
    <t>(Número alertas generadas / Número de alertas a generar) x 100</t>
  </si>
  <si>
    <t>Participación en comités directivos</t>
  </si>
  <si>
    <t>Señala el nivel de participación de la OCI en los Comités de la ANH promoviendo el Rol de Liderazgo estratégico</t>
  </si>
  <si>
    <t>(Número de participaciones en comités /Número de comités citados) x 100</t>
  </si>
  <si>
    <t>Grado de avance en el proceso de certificación (Fase 1  y 2)</t>
  </si>
  <si>
    <t>Indica el avance en el proceso de certificación de
la actividad de Auditoría Interna en la ANH</t>
  </si>
  <si>
    <t>(Actividad 4.1+Actividad 4.2)</t>
  </si>
  <si>
    <t>Estatuto de auditoria aprobado por el CICCI</t>
  </si>
  <si>
    <t>Evidencia la actualización de Estatuto de Auditoría de la ANH.</t>
  </si>
  <si>
    <t>(Estatuto de Auditoria aprobado / Estatuto Auditoría planeado) x 100</t>
  </si>
  <si>
    <t>Certificación servidores y contratistas de la OCI</t>
  </si>
  <si>
    <t>Muestra el nivel de certificación en las personas
responsables de la auditoria en la OCI</t>
  </si>
  <si>
    <t>(Número de auditores certificados /Total auditores OCI) x 100</t>
  </si>
  <si>
    <t>Acompañamiento a entes de control</t>
  </si>
  <si>
    <t>Grado en que la OCI acompaña los requerimientos de los entes de control (CGR Y PGN)</t>
  </si>
  <si>
    <t>(Número de actividades acompañadas /Actividades solicitadas por entes de control) x* 100</t>
  </si>
  <si>
    <t>​Archivo Excel (Priorización para PAAI 2020_VF_OCI.xlsx)
Correo electrónico (Mié 29/04/2020 18:13)</t>
  </si>
  <si>
    <t>​Matriz de priorización elaborada</t>
  </si>
  <si>
    <t>​No aplica</t>
  </si>
  <si>
    <t>​Actividad en desarrollo</t>
  </si>
  <si>
    <t>​Actividad para iniciar</t>
  </si>
  <si>
    <t xml:space="preserve">​Durante los primeros 4 meses del año no se presentaron avances, dado que no se designaron todos los usuarios para haccer uso de las licencias respectivas de Project, debido al cambio de varias personas que habían tomado la capacitación el año anterior​. Se está a la espera de confirmar con las dependencias los nuevos usuarios y de confirmar con la OTI la disponiblidad de 50 licencias que habían sido requeridas por la Gerencia de Planeación. 
</t>
  </si>
  <si>
    <t>Correo electrónico enviado al asesor del ministerio de hacienda y crédito público Alvaro Arturo Sandoval Serrato,Alvaro.sandoval@minhacienda.gov.co, el día 4 de marzo del 2020, hora 8:21 a.m asunto: TRASLADOS EXCEDENTES FINANCIEROS A LA NACIÓN- CUN</t>
  </si>
  <si>
    <t>​De acuerdo a lo establecido en el CONPES 3979  del 2019 la ANH cumple con lo pactado en la tranferencia de los excedentes financieros asignados a la Nación el 7 de febrero de 2020.</t>
  </si>
  <si>
    <t>​Sistema de Gestión Documental Electrónico de Archivo - SGDEA CONTROLDOChttp://controldoc.anh.gov.co/controldoc</t>
  </si>
  <si>
    <t>Con la actualización que se realizo el 30 de diciembre de 2019 y se han venido normalizando la radicación de los diferentes tipos de comunicaciones oficiales en el Sistema de Gestión Documental Electrónico de Archivo- SGDEA, actualmente se encuentra centralizada la radicación de las comunicaciones enviadas, internas y recibidas de manera física en la VUC; de igual manera se encuentra centralizada la radicación en el sistema de las PQRSD que llegan al correo de participación ciudadana.</t>
  </si>
  <si>
    <t>​Carpeta compartida TESORERIA/Q:/Bancos/solicitudes.xsl</t>
  </si>
  <si>
    <t>​A corte 30 de abril del 2020 se han recibido y atendido dentro de los plazos 160 solcitudes internas y externas.</t>
  </si>
  <si>
    <t xml:space="preserve">​Se realizó el primer monitoreo con corte a 30 de abril de 2020 y envío de reporte a la oficina Asesora de Control Interno.
</t>
  </si>
  <si>
    <t xml:space="preserve">Se realizó el primer monitoreo con corte a 30 de abril de 2020 y envío de reporte a la oficina Asesora de Control Interno.​
</t>
  </si>
  <si>
    <t>​Se realizó el primer monitoreo con corte a 30 de abril de 2020 y envío de reporte a la oficina Asesora de Control Interno.​</t>
  </si>
  <si>
    <t xml:space="preserve">   ​
</t>
  </si>
  <si>
    <t xml:space="preserve">​Debido a la coyuntura actual de salud pública por causa del coronavirus Covid-19, la ANH está evaluando las distintas alternativas para realizar este objeto.
</t>
  </si>
  <si>
    <t xml:space="preserve">Carpeta compartida de la VPAA/Promoción/2020/CTO CONTRATACION​.
</t>
  </si>
  <si>
    <t>1. Ejecutar el Plan Anual de Auditoria Interna (PAAI) bajo el enfoque de riesgos.</t>
  </si>
  <si>
    <t xml:space="preserve"> 1.1 Priorizar los procesos institucionales bajo el enfoque de riesgos.</t>
  </si>
  <si>
    <t xml:space="preserve"> 1.2 Preparar, solicitar aprobación del PAAI y comunicarlo.</t>
  </si>
  <si>
    <t xml:space="preserve"> 1.3 Ejecutar el PAAI</t>
  </si>
  <si>
    <t xml:space="preserve"> 1.4 Evaluar la ejecución del PAAI</t>
  </si>
  <si>
    <t>2. Generar valor a los procesos institucionales</t>
  </si>
  <si>
    <t>3. Promover la cultura de prevención en los procesos y áreas de la ANH</t>
  </si>
  <si>
    <t xml:space="preserve"> 3.1 Divulgar y promover el modelo de Líneas de Defensa en la ANH.</t>
  </si>
  <si>
    <t xml:space="preserve"> 3.2 Alertar la presencia de riesgos o su materialización en los procesos institucionales de la ANH. </t>
  </si>
  <si>
    <t xml:space="preserve"> 3.3 Participar en Comités</t>
  </si>
  <si>
    <t>4. Certificar del Proceso de Auditoria Interna (Desarrollo fase uno (1) e inicio fase dos (2), de un total de cinco (5) fases)</t>
  </si>
  <si>
    <t xml:space="preserve"> 4.1 Actualizar y solicitar la aprobación del Estatuto de Auditoría Interna</t>
  </si>
  <si>
    <t xml:space="preserve"> 4.2 Promover la certificación CIA (Certified Internal Auditor) en los servidores y contratistas de la OCI.</t>
  </si>
  <si>
    <t>5. Acompañar a los entes de control (CGR y PGN)</t>
  </si>
  <si>
    <t xml:space="preserve">   Informes archivados en la carpeta compartida:\\servicios\sservicios\Control Interno</t>
  </si>
  <si>
    <t>​Informes gnerados por cada una de las actividades programadas en el plan anual de auditoria interna.</t>
  </si>
  <si>
    <t>​Archivo PAAI 2020 aprobado mediante correo electrónico.</t>
  </si>
  <si>
    <t>​Actividad cumplida. PAAI 2020 aprobado por CICCI.</t>
  </si>
  <si>
    <t>Informes realizados archivados en el carpeta compartida:\\servicios\sservicios\Control Interno</t>
  </si>
  <si>
    <t>​Actividades del PAAI 2020 correspondientes al primer semestre de 2020 que fueron realizadas.</t>
  </si>
  <si>
    <t>Informe de avance entregado a Jefe de Oficina de Control Interno y archivado en carpeta compartida:\\servicios\sservicios\Control Interno</t>
  </si>
  <si>
    <t>Informe de avance de ejecución del PAAI 2020.</t>
  </si>
  <si>
    <t>Informes y actas de comités archivadas en la carpeta compartida:\\servicios\sservicios\Control Interno</t>
  </si>
  <si>
    <t>Informes de alertas y oportunidades de mejora, divulgación de las líneas de defensa y participación en comités directivos.</t>
  </si>
  <si>
    <t>Informes archivados en la carpeta compartida:\\servicios\sservicios\Control Interno</t>
  </si>
  <si>
    <t>Informes de alerta y oportunidades de mejora.</t>
  </si>
  <si>
    <t>Actas de comité archivadas en la carpeta compartida:
\\servicios\sservicios\Control Interno</t>
  </si>
  <si>
    <t xml:space="preserve"> Participación en Comité Institucional de Gestión y Desempeño y Comité Institucional de Coordinación de Control Interno. </t>
  </si>
  <si>
    <t>A 30 de junio de 2020 se han realizado 233 visitas a campos productores de petróleo (68 en enero, 109 en febrero y 56 en marzo). Durante el segundo trimestre de año no se realizaron visitas a cau​sa de las restricciones en movilidad y acceso a instalaciones por causa de la emergencia sanitaria (COVID-19).  Se avanza en el diseño de un esquema para inspecciones remotas a las instalaciones petroleras.</t>
  </si>
  <si>
    <t>​A 30 de junio de 2020, se han realizado21 visitas a campos y pozos de gas, todas ellas durante el mes de febrero.  Durante el segundo trimestre del año, no se realizaron visitas a cau​sa de las restricciones en movilidad y acceso a instalaciones por causa de la emergencia sanitaria (COVID-19). Se avanza en el diseño de un esquema para inspecciones remotas a las instalaciones petroleras.</t>
  </si>
  <si>
    <t>​Correo electrónico remisión proyecto sondeo de mercado</t>
  </si>
  <si>
    <t>​Se avanza en el diseño del proceso de contratación para el desarrollo de las auditorias externas.  Se trabajó en estructuración de sondeo de mercado para adelantar estudio del sector.  Fecha estimada para inicio de actividades 15-Sep-2020</t>
  </si>
  <si>
    <t>​Se avanza en el diseño del proceso de contratación para el desarrollo de la consultoria.  Se trabajó en estructuración de sondeo de mercado para adelantar estudio del sector.  Fecha estimada para inicio de actividades 15-Sep-2020</t>
  </si>
  <si>
    <t>​ControlDoc y Secop II</t>
  </si>
  <si>
    <t>Con corte a 30 de junio de 2020 se han suscrito 7 contratos de los 15 programados para la vigencia, actualmente se vienen gestionando lo respectivo para suscribir los 8 contratos restantes, de los cuales 3 se encuentran en Elaboración de ESET, 2 en trámite de viencias futuras, 1 elaboración sondeo de mercado, 1 en prepliegos y aprobación vigencias futuras y para finalizar 1 radicado en la OAJ.</t>
  </si>
  <si>
    <t xml:space="preserve">Base datos de la contratacion Administrativa de la OAJ Y:\BASE DE DATOS DE LA ENTIDAD 2003 A 2008\BASE DE DATOS DE LA ENTIDAD​ y en Plataforma SECOP II​​ 
</t>
  </si>
  <si>
    <t xml:space="preserve">En el primer semestre de la vigencia 2020 se cumple al 100%   dado que se recibieron radicados 507 ESET, de las cuales se formalizaron contratos descritos de la siguiente manera: 350 con personas naturales, 23 personas jurídicas,  modificaciones 116, anulados 12, contrato interadministrativos 1, convenios 1  órdenes de compra 4 en aplicación de los términos previstos en la contratación administrativa de conformidad con la ley 80 de 1993 y demás normas concordantes. 
</t>
  </si>
  <si>
    <t xml:space="preserve">Durante el II trimestre del año, las implicaciones del Covid-19 y la caida de precios internacionales impactaron negativamente el desempeño del sector; en respuesta a estos eventos, la entidad adoptó medidas excepcionales con la expedición del Acuerdo 02 de 2020 buscando flexibilizar el cumplimiento de compromisos contactuales. Por esta vía la GSCP recibió una gran cantidad de trámites no previstos, que la obligaron a cambiaron las prioridades en su gestión, e incidieron en el cumplimiento de este indicador.     
No obstante lo anterior, se alcanzó el 77% de una meta del 85% de seguimiento a través de Informes de Verificación, lo cual representa un resultado aceptable.   
</t>
  </si>
  <si>
    <t xml:space="preserve">​Sistema de información del DNP: https://suifp.dnp.gov.co
​Carpeta compartida: Y: Planeacion-Publica (Y:)
</t>
  </si>
  <si>
    <t xml:space="preserve">   ​Se realizaron las asesorías requeridas para el ajuste a proyectos de inversión que fueron remitidos al Ministerio de Minas y Departamento Nacional de Planeación, de acuerdo al anteproyecto de presupuesto del año 2021; y para la inclusión en Marco de Gasto de Mediano Plazo, y Plan Operativo Anual de Inversiones. Se acompañó a las dependencias en la revsión de información correspondiente a los trazadores presupuestales y a la Vicepresidencia Adiministrativa y Financiera en la definiciión de lineamientos para trámites de vigencias futuras y reducciones presupuestales. Los recursos ejecutados corresponden al contrato de apoyo de Natalia Ortíz.
</t>
  </si>
  <si>
    <t xml:space="preserve">​Carpeta compartida del Grupo de Planeación: Z:\SPI\2020​
</t>
  </si>
  <si>
    <t xml:space="preserve">​Se viene trabajando el archivo Excel que habitualmente se actualiza para seguimiento presupuestal y de metas de los proyectos de inversión,  y que luego se incorpora en la presentación para el Comité de Gestión y Desempeño Institucional. Contiene información con la ejecución presupuestal de acuerdo al Sistema SIIF del Ministerio de Hacienda y avance en productos de acuerdo al sistema SPI del Departamento Nacional de Planeación.
</t>
  </si>
  <si>
    <t xml:space="preserve">   ​Reporte siif del 06/07/2020
</t>
  </si>
  <si>
    <t xml:space="preserve">Al corte del 30 de junio de 2020 y según cifras parciales remitidas por VAF, se han reconocido ingresos por Derechos Económicos en el primer trimestre por la suma de  $349.923.937.225​
</t>
  </si>
  <si>
    <t xml:space="preserve">Se emitió la circular No.011 del 31 de marzo 2020, donde se determinaron los cursos de capacitación de obligatorio cumplimiento para todos los servidores, estos son: 1. Integridad, Transparencia y lucha contra la Corrupción, 2. Módulo Fundamentos Generales de MIPG, 3.  Gestión Documental, 4. Primeros Auxilios.                                                                       Estos cursos están siendo realizados en las plataformas virtuales del DNFP, SENA y la Secretaría Distrital de salud,  el plazo para su culminación es el 22 de julio de 2020. Por tal motivo no se ha realizado la encuesta de satisfacción.                                           
Referente a los cursos de fortalecimiento de competencias misionales, transversales o de apoyo o soporte, se realizaron las siguientes actividades:            1. Solicitud de cotizaciones a proveedores.
2. Solicitud y aprobación de los CDP
CDP No. 21120 por valor de $140.000.000
CDP No. 21620 por valor de $70.000.000
CDP No. 21720 por valor de $58.241.670
3. Presentación y aprobación del Plan de Capacitación 
4. Se encuentran en trámite la elaboración de los ESET
</t>
  </si>
  <si>
    <t xml:space="preserve">http://intranet/talento/Administracion_Personal/5.%20Plan%20Bienestar%20Social%20%20e%20Incentivos%20ANH%20%202020.pdf.
Carpeta Compartida: Administración de Personal/planes.
Reportes de particiones es TEAMS
Resultados de exámenes de ingreso (historias laborales)
Traslado de fondos por la Central de cuentas al ICETEX​
</t>
  </si>
  <si>
    <t>Debido a las condiciones de la pandemia a finales de marzo fue necesario, volver a realizar las etapas adelantas en el primer trimestre y rediseñar las actividades del Plan de Bienestar.
Se llevo a cabo la Re cotización de actividades y el establecimiento del nuevo cronograma de actividades que fue socializado con La comisión de Personal y el Sindicato.
Se llevo a cabo la reestructuración del ESET; y
Actividades desarrolladas: conmemoración del día del género (marzo 6), exámenes médicos de ingreso (10) y conmemoración del día del servidor público y cumpleaños ANH (junio 26)
Se firmó Otrosí No. 8 de 2020 al contrato No. 183 de 2013 con el ICETEX, para la adición de $250.000.000.oo, RP No. 70920; y se abrió la convocatoria I-2020 (junio 30) para que los servidores se postulen para acceder a créditos educativos 100% condenables.
​Nota: Es importante mencionar que a 30 de junio de 2020 se solicito CDP  No. 21320 por valor de $460.000.000 para convenio de Compensar. En el momento se encuentra en proceso de formalización del contrato. Una vez se formalice el convenio se reportara el compromiso y avance presupuestal.</t>
  </si>
  <si>
    <t xml:space="preserve">El avance corresponde al acumulativo de las actividades realizadas durante los dos primeros trimestres del año,  de conformidad con el plan de SST para la vigencia 2020. No se han podido adelantar dos actividades del Subprograma de Medicina del Trabajo dado que el medico asesor para la Agencia ingreso en el mes de junio de 2020 y pues debido al seguimiento diario de las condiciones de salud generadas frente al COVID-19 y a los casos de salud importante frente al tema se ha concentrado el desarrollo de las actividades en este tema principalmente,  la doctora realizó las actividades pendientes del primer trimestre. Adicional no se ha realizado una actividad del programa para la prevención del riesgo biomecánico, el cual es la aplicación de la encuesta de morbilidad sentida, dado que es una actividad que se tenía planeada hacer de manera física puesto a puesto y dadas las condiciones de la Emergencia Sanitaria y el Trabajo en casa de todos los funcionarios y colaboradores no se ha podido realizar. Se debe reorientar la aplicación de la encuesta.
El avance en ejecución presupuestal corresponde únicamente a los gastos de comercialización.
</t>
  </si>
  <si>
    <t>Intranet - Administracion de Personal/Planes/2020
En el SECOP II se encuentran los 8 contratos de personal formalizados a cargo de estos recursos de comercialización Y los Numeros de Contratos son: 045/2020; 053/2020; 056/2020; 083/2020; 092/2020; 105/2020; 121/2020; 156/2020.</t>
  </si>
  <si>
    <t xml:space="preserve">​A la fehca se han adquirido servicios de personal profesional para el apoyo de la gestion de Talento Humano. 
El plan estratégico de Talento Humano está compuesto por 5 planes: Plan de Capacitación Anual, Plan de Bienestar, Plan de SST, Plan Anual de Vacantes y Plan de Previsión de RH.  A 30 de junio de 2020, el avance de ejecución del plan estratégico corresponde a un 61% (Entendiéndose que es la sumatoria del promedio de ejecución de los planes/número de planes). Y se refleja así:
Plan Capacitación: Ha avanzado en promedio 20%, pues a la fecha se informó de la realización de unos cursos obligatorios, que aun los servidores no han terminado y por ende no se ha aplicado la encuesta. Las actividades que corresponden al fortalecimiento de competencias misionales, transversales y de apoyo, se está elaborando el ESET para su contratación.
Plan de Bienestar: Ha avanzado en promedio 58%, debido a la emergencia sanitaria, se tuvo que reestructurar el plan y adaptarlo a la situación. El avance corresponde, a otro si firmado con ICETEX para el otorgamiento de créditos 100% condonables. Adicional se Encuentra en formalización del contrato con Compensar. Actividades realizadas: conmemoración del día del género (marzo 6), exámenes médicos de ingreso (10) y conmemoración del día del servidor público y cumpleaños ANH (junio 26).
Plan de SST: Ha avanzado en promedio 95%, las actividades principalmente se han concentrado en el seguimiento de las condiciones diarias de los servidores, y no se han podido adelantar dos actividades del Subprograma de Medicina del Trabajo.
Plan Anual de Vacantes: Ha avanzado en promedio en un 65%, se han provisto 3 cargos, está pendiente el giro a la CNSC para la realización del concurso cuyo objetivo es promover 11 cargos.
Plan de Previsión de RH: Ha avanzado en promedio un 58%, el cual corresponde al nivel de ejecución de los costos de nómina de los cargos provistos y al nivel de cargos provistos sobre el total de empleos de la planta.​
</t>
  </si>
  <si>
    <t>Sistema de Gestión Documental Electrónico de Archivo ControlDoc y Actas de Reunión de la OTI y el GIT Administrativo en ControlDoc</t>
  </si>
  <si>
    <t>​Se realizó el mes de junio de 2020 una actualización  al ControlDoc en donde se mejoró el módulo de PQRS y se colocó en funcionamiento la radicación de PQRS desde el formulario de la página web de la Agencia y con ello la consulta y seguimiento por parte de los ciudadanos de las PQRS a través de dicha funcinalidad. De igual manera, se colocó en funcionamiento la Bandeja de Radicación de Correos Electrónicos del Módulo de Radicación de Comunicaciones Oficiales. Se esta realizando la recolección de necesidades de las diferentes áreas para solicitar a la OTI que adelante el proceso contractual para la actualización y mejora del sistema con base en la información recolectada.</t>
  </si>
  <si>
    <t>​Expedientes físicos Contratos E&amp;P e Inventarios Documentales (FUID)</t>
  </si>
  <si>
    <t>​Se ha realizado la organización de 673 expedientes de los Contratos E&amp;P de las vigencias 2003 a 2016, se encuentra pendiente iniciar con la organización de los expedientes de la vigencia 2017 a 2020; en cuanto a la actividad de digitalización se iniciará a partir del segundo semestre de 2020, debido a que por la emergencia sanitaria decretada por el Gobierno Nacional y a la cuarentena se debió reprogramar para iniciar en el segundo semestre siempre y cuando no sea extendida la cuarentena y se den las condiciones necesarias para que el personal de Gestión Documental pueda dar inicio con dicha actividad</t>
  </si>
  <si>
    <t>Base datos conceptos carpeta:  \\misdocumentos\sperfiles\maribel.rodriguez\My Documents\SIGECO\PROCESO GESTION LEGAL\INDICADORES\Indicadores GL 2020; Reportes indicador por correo en excel a la Oficina de Planeación ​a los destinatarios  Javier Morales y Laura Sierra de fecha 06/07/2020</t>
  </si>
  <si>
    <t xml:space="preserve">    ​En el segundo trimestre del año 2020 se da un cumplimiento de la meta al 117 % por lo siguiente: se resolvieron en total 34 conceptos con un promedio de respuesta de 8,37 días por trámite,  lo que se encuentra dentro del margen de respuesta establecido por la OAJ y que corresponde a 15 días hábiles, conforme a recomendaciòn efectuada por la Auditorìa Externa y acogida por  esta dependencia.​
</t>
  </si>
  <si>
    <t xml:space="preserve">​Aplicativo EKOGUI Y Base de datos Estado de procesos judiciales Z:\Procesos-   Carpetas de procesos y Reparto, Z:\Conciliaciones, Z:\Arbitraje​ ​ 
</t>
  </si>
  <si>
    <t xml:space="preserve">En el primer semestre del año se da un cumplimiento de la meta  al 100% según el reporte en el sistema litigioso del Estado denominado Ekogui, se notificaron 2  demandas, 2 conciliaciones prejudiciales y  24  acciones de tutela, las cuales se atendieron en tiempo conforme a los términos legales. Igualmente se  recibieron  858  requerimientos judiciales en procesos de restitución de tierras, los cuales se atendieron en los términos legales.  Se atendieron 43  Derechos de petición. Se cumplió con los términos procesales acorde con la naturaleza de cada una de las acciones que fueran presentadas a favor o en contra  de la ANH, tanto en etapa  extra judicial como judicial
</t>
  </si>
  <si>
    <t xml:space="preserve">ENERO:  Procesos: 0 
FEBRERO: Procesos:  los 5  trámites se enviaron por correo electrónico. Correspondiente a los siguientes Contratos E&amp;P Caño los Totumos, La Maye, Talora, COR-33, LLA-18, Joropo, VSM-12, LLA-41, COR-12, La Pola, Convenio de Exploración La Rompida . 
MARZO: Procesos: 4 trámites se enviaron por correo electrónico y 1 se envió mediante comunicación No.  2020140005311 Id: 491567. Correspondiente a los siguientes Contratos E&amp;P Joropo, Talora, VMM-15 y Convenio de Exploración La Rompida  
ABRIL: Procesos: 4 trámites se enviaron por correo electrónico y  7 se enviaron mediante comunicaciones Nos.  20201390081321 Id:499964, No. 20201390081131 Id: 499930, No. 020201400086581 Id: 501636, No. 20201400086631 Id: 501643, No id: 500532,  No. 20201390087431  id: 501943,  No. 20201400080951 Id: 499893 y No. 20201400083691 Id:500937. Correspondiente a los siguientes Contratos E&amp;P Caño Los Totumos, LLA-18, Joropo, VSM-12, La Maye, Joropo - Area en particular Ojo de Tigre, LLA-41, VMM-15 y Convenios Barranca-Lebrija y Quebrada Roja.
MAYO: Procesos: 7 trámites se enviaron por correo electrónico y 5 se enviaron mediante comunicaciones  Nos.  20201390108233 Id: 508017, No.  20201390108373 Id: 508050, No. 20201390108083  Id: 507940, No. 20201390107743 Id: 507824, No. 20201390130042 Id: 508059 y No. 20201390128322 Id: 507120. Correspondiente a los siguientes Contratos E&amp;P Caño Los Totumos, LLA-18, Joropo, VSM-12, La Maye, Joropo - Area en particular Ojo de Tigre, LLA-41, VMM-15 y Convenios Barranca-Lebrija y Quebrada Roja.    
JUNIO: Procesos: 5 trámites se enviaron por correo electrónico y  2 se enviaron mediante comunicaciones  Nos 20201390135773 Id: 515979, No. 20201390135793 Id: 515982. Correspondiente a los siguientes Contratos  Joropo, Joropo - Area en particular Ojo de Tigre, LLA-41, LLA-18, VMM-15, y Convenios Barranca-Lebrija y Quebrada Roja.
RESOLUCIONES DE CIERRE Nos. 50 de 2020, 59 de 2020, 187 de 2020, 188 de 2020, 189 de 2020, 191 de 2020, 192 de 2020, 306 de 2020 y 307 de 2020.
AVISOS DE INICIO: Contratos E&amp;P LLA-18, Joropo, LLA-41, Joropo - Area en particular Ojo de Tigre y Convenios Barranca-Lebrija y Quebrada Roja. ​
</t>
  </si>
  <si>
    <t xml:space="preserve">A continuación, se relacionan los trámites realizados en cuanto a la sustanciación de los Procedimientos de Incumplimiento (IDI), atendidos durante el primer semestre de 2020:
​ENERO:  Procesos: 0 
FEBRERO:  Procesos: 5 
MARZO:  Procesos:  5
ABRIL:  Procesos:  11
MAYO:  Procesos: 12 
JUNIO:  Procesos: 7 
RESOLUCIONES DE CIERRE DE IDI - 1 SEMESTRE: 9
AVISOS DE INICIO DE IDI - 1 SEMESTRE: 6
Reportando así,  las evidencias de los trámites y gestiones que se llevaron a cabo en los procesos de incumplimiento a delantados por la Gerencia de Asuntos Legales, dando cumplimiento a la meta de 100 % de acuerdo a los compromisos adquiridos en este plan de acción durante en el primer semestre de 2020.
</t>
  </si>
  <si>
    <t xml:space="preserve">​Registros de asistencia a reuniones
</t>
  </si>
  <si>
    <t xml:space="preserve">​Se adelanta relacionamiento interinstitucional con autoridades y comunidades de manera virtual por ​la emergencia del COVID-19
</t>
  </si>
  <si>
    <t xml:space="preserve">​Registros de Reuniones y asistencias a espacios de trabajo virtuales
</t>
  </si>
  <si>
    <t xml:space="preserve">​Se adelantan mesas técnicas de relacionamiento con los institutos de Investigación, el Ministerio de Ambiente y la ANLA. Se han adelantado actividaesde relacionamiento con las autoridades ambientales territoriales y municipales en procesos de coordinación y concurrencia, sin embargo con la declaratoria de emergencia por el COVID-19 se han suspendido todas las actividades en campo​
</t>
  </si>
  <si>
    <t xml:space="preserve">Para los meses de mayo y junio se viabilizaron (2) contratos que se encontraba suspendido por conflictividad socioambiental:   
LLA 123 y LLA 124   
La GSCYMA ha venido desarrollando estrategias para lograr el cumplimiento de las metas establecidas en el levantamiento de contratos suspendidos. El equipo de seguimiento socioambiental, como parte de su plan de trabajo,  actualizó la información de cada contrato en la ficha de contratos suspendidos y desarrolló un plan de acción que incluye actividades que permitan viabilizar el levantamiento de la suspensión a estos contratos.   
De igual forma,  el seguimiento a los contratos suspendidos se lleva a cabo mediante las reuniones del Acuerdo Gobierno Industria (AGI) en donde se revisa el estado de cada uno de los contratos, se plantean estrategias y se determinan actividades para viabilizar los contratos, lo cual permitirá que se desarrollen las obligaciones de la actividad exploratoria y los compromisos contractuales.   
Se esta a la espera de la publicación del acuerdo de precios bajos para revisar los nueos lineamientos para los contratos suspendidos y revisar la pertinencia de la meta de acuerdo con la coyuntura.   
</t>
  </si>
  <si>
    <t xml:space="preserve">​CDP y estructuración ESET los cuales estan en proceso.
</t>
  </si>
  <si>
    <t xml:space="preserve">​En este periodo nos enfocamos en la puesta en marcha de la estrategia para la ejecución del proyecto de inversión con el propósito de enfrentar la situación actual del país (Covid-19) respetando el principio de planeación. Al ser actividades con mucha presencia en campo se inicio la estructuración para la solicitud de vigencias futuras, no obstante a mediado de junio el DNH y MHCP expidieron la circular N°15 en la cual informaban que una de las medidas es suspensión de la evaluación y aprobación de autorizaciones de vigencias futuras. Razón por la cual, la vicepresidencia técnica debe hacer nuevamente ajustes a la planeación de las actividades a contratar, pensando en un plan de ejecución por fases y ajustar los alcances para la primera etapa que se realizara en el 2do semestre de la presente vigencia del 2020. Al 30 de junio el total de recursos comprometidos son de $103.598.041.315.​
</t>
  </si>
  <si>
    <t xml:space="preserve">​Pago a contratistas al 30 de Junio.
</t>
  </si>
  <si>
    <t xml:space="preserve">​No se evidencia avances, El proceso permanente de asignación de áreas (PAA) se tiene estimado para mediados del segundo semestre del 2020  con la promoción de las áreas E&amp;P; donde el equipo de interpretes se encuentra trabajando en el tema. La ejecución presupuestal hace referencia a los compromisos adquiridos con la prestación de servicios profesionales quieres están trabajando para esta actividad para lograr la meta propuesta para la oferta de 15 áreas en procesos competitivos​. 
</t>
  </si>
  <si>
    <t xml:space="preserve">CDPs y estructuración de ESET los cuales están en proceso.
</t>
  </si>
  <si>
    <t xml:space="preserve">​CDPs y ESET en estructuración.
</t>
  </si>
  <si>
    <t xml:space="preserve">​En este periodo nos enfocamos en la puesta en marcha de la estrategia para la ejecución del proyecto de inversión con el propósito de enfrentar la situación actual del país (Covid-19) respetando el principio de planeación. Al ser actividades con mucha presencia en campo se inicio la estructuración para la solicitud de vigencias futuras, no obstante a mediado de junio el DNH y MHCP expidieron la circular N°15 en la cual informaban que una de las medidas es suspensión de la evaluación y aprobación de autorizaciones de vigencias futuras. Razón por la cual, la vicepresidencia técnica debe hacer nuevamente ajustes a la planeación de las actividades a contratar, pensando en un plan de ejecución por fases y ajustar los alcances para la primera etapa que se realizara en el 2do semestre de la presente vigencia del 2020. Al 30 de junio el total de recursos comprometidos son de $103.598.041.315.​
</t>
  </si>
  <si>
    <t xml:space="preserve">​CDPs y estructuración de ESETs.
</t>
  </si>
  <si>
    <t xml:space="preserve">​CDPs y estructuración ESETs.
</t>
  </si>
  <si>
    <t xml:space="preserve">La ANH suscribió el Contrato No. 358 de 2020 con la compañía Traduciendo Limitada.
Carpeta Compartida de la VPAA/Promoción/2020/CTO Supervisión
​
</t>
  </si>
  <si>
    <t xml:space="preserve">La ANH suscribió los Contratos Nos. 300, 357 y 374 de 2020 con la Revista Congreso Siglo XXI Ltda, Valora Inversiones SAS y Siglo Data SAS,, respectivamente.
</t>
  </si>
  <si>
    <t xml:space="preserve">​La ANH ha publicado una pauta institucional en el directorio gobernadores, alcaldes y entidades del estado colombiano del año 2020.
La ANH contrató el acceso de plataforma via web para consulta del sector Minero Energetico.
La ANH contrató el servicio de monitoreo de medios.
</t>
  </si>
  <si>
    <t>​Documento ID 503245, con asunto: "INFORMACIÓN DEFINITIVA DE RESERVAS DE PETRÓLEO Y GAS, ESTIMACIÓN DE INGRESOS POR REGALÍAS Y VALOR DE AGOTAMIENTO @ 31-DIC-2.019". Disponible en ControlDoc.
Reporte Histórico de reservas probadas 2007-2019, disponible en:
http://www.anh.gov.co/Operaciones-Regal%c3%adas-y-Participaciones/Documents/Hist%c3%b3rico%20de%20Reservas%202019.pdf
Evidencias del Plan de Revisión de los Informes de Recursos y Reservas:
\\servicios.anh.gov.co\sservicios\Grupo Reservas Y Operaciones\2020\IRR CORTE 31-DIC-2019\PLAN REVISION IRR\Matriz Revision IRR2019.xlsx
\\servicios.anh.gov.co\sservicios\Grupo Reservas Y Operaciones\2020\IRR CORTE 31-DIC-2019\PLAN REVISION IRR\Cartas a Empresas Movimiento de reservas\Cartas Radicadas
\\servicios.anh.gov.co\sservicios\Grupo Reservas Y Operaciones\2020\IRR CORTE 31-DIC-2019\PLAN REVISION IRR\Cartas a Empresas por falta de IRR de algunos campos\Cartas Radicadas
\\servicios.anh.gov.co\sservicios\Grupo Reservas Y Operaciones\2020\IRR CORTE 31-DIC-2019\PLAN REVISION IRR\Cartas citaciones aclaración IRR2019
\\servicios.anh.gov.co\sservicios\Grupo Reservas Y Operaciones\2020\IRR CORTE 31-DIC-2019\PLAN REVISION IRR\Formatos de Revisión IRR</t>
  </si>
  <si>
    <t>Para el indicador se obtuvo un avance trimestral del 19%, para un acumulado del 59%, según cronograma de actividades.
Se hizo la depuración y consolidación de la información de recursos y reservas presentada por parte de las compañías operadoras que realizan actividades de exploración y explotación de hidrocarburos en el país. Se presentó al Ministerio de Minas y Energía el pronóstico de ingresos y el agotamiento de reservas, en la oportunidad establecida en la normatividad vigente. El documento se emitió con radicado No. 20205110092911 Id: 503245 del 30 de abril de 2020.
Se realizó el balance de reservas de hidrocarburos del país y se hizo la presentación ante el Ministerio de Minas y Energía, para la aprobación y oficialización de las cifras a nivel nacional.
También se realizó la organización para el desarrollo del plan de revisión detallada de los informes de recursos y reservas presentados por las compañías operadoras que realizan actividades de exploración y explotación de hidrocarburos en el país, acorde con los requisitos establecidos en la Resolución 77 del 22 de febrero de 2019, expedida por la ANH. Se inició la revisión con los campos Turpal, Cerro Gordo y recursos no convencionales.</t>
  </si>
  <si>
    <t>​Se realizaron ajustes a la base de datos del módulo GR-SOLAR de acuerdo con las solicitudes hechas por el equipo de trabajo de Reservas y Operaciones.</t>
  </si>
  <si>
    <t> Actividad 4.
Términos de referencia
Ruta: \\servicios.anh.gov.co\sservicios\Grupo Reservas Y Operaciones\2020\CIENCIA Y TECNOLOGIA\3. CONVENIO 884 MIN-743 ANH DE 2019\11. CONVOCATORIA XXX\Borrador lineamientos 743\TERMINOS DE REFRENCIA_ FINAL.docx
Acta interna GRO: Ajustes términos de referencia
Ruta:\\servicios.anh.gov.co\sservicios\Grupo Reservas Y Operaciones\2020\CIENCIA Y TECNOLOGIA\3. CONVENIO 884 Min-743 ANH DE 2019\6. ACTAS INTERNAS ANH-GRO-VISITAS TECNICAS\ACTAS INTERNAS\Mayo 18\Ajustes Lineamientos tematicos Convenio 743 ANH.pdf
Anexo 1
Ruta: \\servicios.anh.gov.co\sservicios\Grupo Reservas Y Operaciones\2020\CIENCIA Y TECNOLOGIA\3. CONVENIO 884 MIN-743 ANH DE 2019\11. CONVOCATORIA XXX\Borrador lineamientos 743\final Anexo_1_Especificaciones_Técnicas_V4.docx
Acta No 3 Comité Coordinador y Operativo
Ruta: \\servicios.anh.gov.co\sservicios\Grupo Reservas Y Operacione\2020\CIENCIA Y TECNOLOGIA\3. CONVENIO 884 Min-743 ANH DE 2019\5 ACTAS DE COMITE OPERATIVO\Acta No 3_ 27 Mayo 2020_Firmada.pdf
Actividad 5.
Acta #8 comité coordinador y operativo
Ruta: \\servicios.anh.gov.co\sservicios\Grupo Reservas Y Operaciones\2020\CIENCIA Y TECNOLOGIA\2. CONVENIO 735 Min- 556 ANH DE 2018\5 ACTAS DE COMITE OPERATIVO\Acta N 8_23 Abril 2020.pdf
Acta # 14 comité coordinador y operativo
Ruta: \\servicios.anh.gov.co\sservicios\Grupo Reservas Y Operaciones\2020\CIENCIA Y TECNOLOGIA\1. CONVENIO 696 Min- 321 ANH DE 2016\5 ACTAS DE COMITE OPERATIVO\Acta No 14 - 23 ABRIL 2020-v3.0_firmado.pdf
Actividad 7. informes de supervisión para los convenios 884 de 2019 (Informe con ID No. 510232)  735 de 2018 (Informe con ID 510230) y 696 de 2016 (Informe con ID 510228). Disponibles en ControlDoc o en las siguientes rutas:
 \\servicios.anh.gov.co\sservicios\Grupo Reservas Y Operaciones\2020\CIENCIA Y TECNOLOGIA\3. CONVENIO 884 Min-743 ANH DE 2019\2. INFORMES DE SUPERVISION ANH\MAYO\Informe de Supervision Convenio 743 - Corte Abril de 2020.pdf
\\servicios.anh.gov.co\sservicios\Grupo Reservas Y Operaciones\2020\CIENCIA Y TECNOLOGIA\2. CONVENIO 735 Min- 556 ANH DE 2018\2. INFORMES DE SUPERVISION ANH\MAYO\Informe de Supervision Convenio 735 - Corte Abril de 2020.pdf
\\servicios.anh.gov.co\sservicios\Grupo Reservas Y Operaciones\2020\CIENCIA Y TECNOLOGIA\1. CONVENIO 696 Min- 321 ANH DE 2016\2. INFORMES DE SUPERVISION ANH\MAYO\Informe de Supervision Convenio 696 - Corte Abril de 2020.pdf
Actividad 9. Actas Comité Coordinador y Operativo
\\servicios.anh.gov.co\sservicios\Grupo Reservas Y Operaciones\2020\CIENCIA Y TECNOLOGIA\3. CONVENIO 884 Min-743 ANH DE 2019\5 ACTAS DE COMITE OPERATIVO\Acta No 3_ 27 Mayo 2020_Firmada.pdf
\\servicios.anh.gov.co\sservicios\Grupo Reservas Y Operaciones\2020\CIENCIA Y TECNOLOGIA\2. CONVENIO 735 Min- 556 ANH DE 2018\5 ACTAS DE COMITE OPERATIVO\Acta No 8 - 23 ABRIL 2020-firmado.pdf
\\servicios.anh.gov.co\sservicios\Grupo Reservas Y Operaciones\2020\CIENCIA Y TECNOLOGIA\2. CONVENIO 735 Min- 556 ANH DE 2018\5 ACTAS DE COMITE OPERATIVO\Acta No 1 - Extraordinario_26 DE JUNIO 2020.pdf
\\servicios.anh.gov.co\sservicios\Grupo Reservas Y Operaciones\2020\CIENCIA Y TECNOLOGIA\1. CONVENIO 696 Min- 321 ANH DE 2016\5 ACTAS DE COMITE OPERATIVO\Acta No 14 - 23 ABRIL 2020-v3.0_firmado.pdf
\\servicios.anh.gov.co\sservicios\Grupo Reservas Y Operaciones\2020\CIENCIA Y TECNOLOGIA\1. CONVENIO 696 Min- 321 ANH DE 2016\5 ACTAS DE COMITE OPERATIVO\Acta No 15 - 08 JUNIO 2020-v2.0_firmado.pdf</t>
  </si>
  <si>
    <t>Para el indicador se cumplió con un avance trimestral del 31%, para un acumulado del 62%, según cronograma de actividades.
Actividad 1. Formalizacion Miembros del Comité Coordinador y Operativo: La actividad se completó en el primer trimestre del 2020.
Actividad 2. Establecer reglamento para Operativizar Comité Coordinador y Operativo:  La actividad se completó en el primer trimestre del 2020.
Actividad 3. Establecer Plan Operativo Anual: La actividad se completó en el primer trimestre del 2020.
Actividad 4. Presentar al Comité Coordinador y Operativo las Lineas Temáticas que serán objeto de financiación con recursos del Convenio: Convenio 884 Minciencias- 743 ANH de 2019
Se ajustaron los lineamientos según observaciones solictadas por Minciencias.
Adicionalmente, se elaboró el documento "Anexo 1 " el cual consta de las especificaciones técnicas de la invitación.
Se realizó reunión  del Comité Coordinador y Operativo el 27 de mayo de 2020, en donde se  aprueban los términos de referencia expuestos y se avala su continuación para los trámites de apertura al interior de Minciencias.
Actividad 5. Actualización del Plan Operativo: 
Convenio 735 Minciencias - 556 ANH de 2018: Se solicitó actualización del plan operativo en reunión del comité del dia 23 de abril de 2020. Minciencias informa que el documento fue proyectado y  está en revisión internamente. Se espera reportar la actualización en el siguiente trimestre.
Convenio 696 Minciencias - 321 ANH de 2016: Se solicitó actualización del plan operativo en reunión del comité del dia 23 de abril de 2020. Minciencias informa que el documento fue proyectado y  está en revisión internamente. Se espera reportar la actualización en el siguiente trimestre.
Actividad 6. Revisión Plan Detallado Contratos Derivados-Convenio 735 de 2018: Se cumplió de manera oportuna y satisfactoria la totalidad esta actividad en el primer trimestre del 2020.
Actividad 7. Informes Periódicos de Supervision ANH: Se elaboraron y radicaron informes de supervisión para los convenios 884 de 2019 (Informe con ID No. 510232)  735 de 2018 (Informe con ID 510230) y 696 de 2016 (Informe con ID 510228).
Actividad 8. Informes de Supervisión MINCIENCIAS - ANH:  Se esta a la espera del envío del informe de supervisiòn por parte de Minciencias.
Actividad 9. Actas Comité Coordinador y Operativo: Actividad cumplida para el trimestre mediante las Actas correspondientes a cada convenio.
Convenio 884 Minciencias- 743 ANH de 2019: Acta No. 3 del 27 de Mayo de 2020.
Convenio 735 Minciencias - 556 ANH de 2018: Acta No. 8 del 23 de abril de 2020 y Acta No. 1, Reunión Extraordinaria del 26 de junio de 2020.
Convenio 696 Minciencias - 321 ANH de 2016: Acta No. 14 del 23 de abril de 2020 y Acta No. 15 del 8 de junio de 2020.</t>
  </si>
  <si>
    <t>Estudio de investigación referente a campos de gas</t>
  </si>
  <si>
    <t xml:space="preserve">El indicador de tramites de garantias de la GSCE muestra un cumplimiento del 78%  respecto a la meta establecida para el segundo trimestre (se estableció una meta del 70% en la gestion de garantias). Se respondieron 471 del total de los 865 trámites que se tenían acumulados al corte del 30 de junio 2020. Cabe resaltar, que la meta establecida se trazó teniendo en cuenta que aún no se cuenta con la totalidad del personal requerido para el normal funcionamiento de la gerencia.​
</t>
  </si>
  <si>
    <t xml:space="preserve">​Se adelanta el proceso para definir la contratación de la Línea base social en las regiones donde se desarrollarán los Proyectos Piloto Integrales de Investigación PPII
</t>
  </si>
  <si>
    <t xml:space="preserve">​Se adelantan las gestiones de relacionamiento con las diferentes entidades del orden nacional
</t>
  </si>
  <si>
    <t xml:space="preserve">​Se adelantan procesos de relacionamiento con las diferentes entidades a través de los Asesores de Presidencia designados para definir planes y acuerdos de trabajo
</t>
  </si>
  <si>
    <t xml:space="preserve">​​Se adelantan procesos de relacionamiento con las diferentes entidades a través de los Asesores de Presidencia designados para definir planes y acuerdos de trabajo​.
</t>
  </si>
  <si>
    <t xml:space="preserve">​​Se adelantan procesos de relacionamiento con las diferentes entidades a través de los Asesores de Presidencia designados para definir planes y acuerdos de trabajo​
</t>
  </si>
  <si>
    <t xml:space="preserve">
El indicador de trámites de la GSCYMA muestra un cumplimiento del 96%  respecto a la meta establecida para el mes de julio (se estableció una meta del 80% en la respuesta de los trámites). cabe resaltar que para el mes de julio la meta se incremento en 5 puntos porcentuales y  Se respondieron 335 del total de los 436 trámites que se tenían acumulados al corte del 31 de julio 2020. 
Es importante mencionar que en el mes de julio se dio respuesta a 82 tramites, siendo este el mas alto en todo el año 2020.
Se han venido desarrollando estrategias para el seguimiento socioambiental de los contratos. se implemento un analisis de carga para determinar lo cuellos de botella, se implemento un formato tipo para las respuestas de las solicitudes, se incluyo en la matriz de tramites una columna que indica la fecha de fin de fase, asimismo, se estructuro la linea de tiempo con los promedios de dias de cada una de los componentes de la linea de tiempo de un tramite lo que nos permitio identificar cuellos de botella,  Se implementó una ficha de seguimiento socioambiental donde se puede ver el estado y toda la información del contrato lo que permite realizar un seguimiento más detallado a las actividades. Esta ficha se está utilizando para las presentaciones y reuniones con las operadoras. 
Se han venido desarrollando estrategias para el seguimiento socioambiental de los contratos. Se implementó una ficha de seguimiento socioambiental donde se puede ver el estado y toda la información del contrato lo que permite realizar un seguimiento más detallado a las actividades. Esta ficha se está utilizando para las presentaciones y reuniones con las operadoras.
De igual forma, se están realizando reuniones periódicas para llevar el seguimiento de la línea de tiempo de cada uno de los trámites para identificar cuellos de botella y establecer plan de accion.​
</t>
  </si>
  <si>
    <t xml:space="preserve">​​Se adelantan procesos de relacionamiento con las diferentes entidades a través de los Asesores de Presidencia designados para definir planes y acuerdos de trabajo​
</t>
  </si>
  <si>
    <t xml:space="preserve">​​Se adelantan procesos de relacionamiento con las diferentes entidades a través de los Asesores de Presidencia designados para definir planes y acuerdos de trabajo​. Así mismo se está generando información socio económica de las zonas de interés
</t>
  </si>
  <si>
    <t xml:space="preserve">​​Se adelantan procesos de relacionamiento con las diferentes entidades a través de los Asesores de Presidencia designados para definir planes y acuerdos de trabajo​. Adicionalmente se genera información socio económica de las zonas de interés.
</t>
  </si>
  <si>
    <t xml:space="preserve">​Teniendo en cuenta las circunstancias actuales de salud pública por causa del coronavirus Covid-19, actualmente la ANH efectuó el sondeo de mercado para escoger la firma que se encargará de realizará el estudio. 
</t>
  </si>
  <si>
    <t xml:space="preserve">​El contratista llevó a cabo mesas de trabajo con la ANH para discutir el informe de las consultoras internacionales.
Se publicó la adenda No. 10 al Proceso Permanente de Asignación de Areas.  
Se publicó la adenda No. 11 al Proceso Permanente de Asignación de Areas.​
Se Publicó la adenda No. 12 al Proceso Permanente de Asignación de Areas.
Se Publicaron las adendas Nos 13 y 14 al Proceso Permanente de Asignación de Areas.
Se Publicó la adenda No. 15 al Proceso Permanente de Asignación de Areas.​
</t>
  </si>
  <si>
    <t xml:space="preserve">​La ANH realizó sondeo de mercado y optó por la propuesta con la compañía Traduciendo Limitada. Asimismo en el mes de julio la ANH solicitó a la empresa contratada algunas traducciones, las cuales fueron entregadas durante el mes.
</t>
  </si>
  <si>
    <t xml:space="preserve">​La ANH hasta la fecha ha participado en dos eventos estratégico (uno presencial y otro virtual) que le permita promocionar los procesos de asignación e incorporación de áreas a nivel nacional e internacional​.
</t>
  </si>
  <si>
    <t>​La firma Poten &amp; Partners (UK) Ltd entregó un análisis de la industria de gas actual, un análisis de factores externos y los análisis de las etapas 1 y 2 del Contrato.
Para el mes de julio, la ANH tiene previsto recibir la totalidad de los entregables. El Contrato se prorrogó hasta el 30 de agosto de 2020, con el fin de agendar los dos talleres y el proceso de socialización con los directivos de la ANH y el Minminas de forma virtual.</t>
  </si>
  <si>
    <t>Areas asignadas para la celebracion de Contratos.</t>
  </si>
  <si>
    <t>Corresponde a Contratos que se suscriben como resultado de un proceso de asignación. En los casos de los procesos competitivos, el Contrato que se suscribe es el que se publica y hace parte de los Términos de Referencia</t>
  </si>
  <si>
    <t>​La producción comercializada promedio día de gas durante el mes de junio de 2020 fue de 1.096,3 Millones de pies cúbicos (Mpcpd).  La producción diaria promedio durante el primer semestre del año es de 1.029,3 Mpcpd. (Ene-20, 1.116,3 Mpcpd; Feb-20, 1.143,3 Mpcpd; Mar-20,1.057,2 Mpcpd; Abr-20, 827,1; May-20,938,8 Mpcpd).</t>
  </si>
  <si>
    <t>La producción promedio diaria de crudo durante el mes de junio de 2020 fue de 729,9 mil barriles (kilo barriles).  La producción diaria promedio durante el primer semestre del año asciende a 812,8 kbpd. (Ene-20, 883,9 kbpd; Feb-20, 878,4 kbpd; Mar-20, 857,1 kbpd; Abr-20, 796,2 kbpd; May-20, 732,3 kbpd).  Reducción en la producción asociada a caida en precios del petróleo y a la emergencia sanitaria COVID-19.</t>
  </si>
  <si>
    <t xml:space="preserve">La perforación de los 42 pozos exploratorios programados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de perforación de pozos exploratorios no será cumplida durante este año.​
</t>
  </si>
  <si>
    <t xml:space="preserve">La adquisición de los 1.400 km de Sísmica  programados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no será cumplida durante este año.​
</t>
  </si>
  <si>
    <t xml:space="preserve">Las inversiones programadas para el 2020, se ha visto afectada por la doble crisis (caída de precios del crudo y la sanitaria por el COVID-19). En algunos casos las compañías han solicitado acogerse a las extensiones de plazos del Acuerdo 02 de 2020 (extensiones de plazo) y en otros casos han solicitado la suspensión de actividades, por lo cual la programación inicial no será cumplida durante este año.
</t>
  </si>
  <si>
    <t xml:space="preserve">El indicador de tramites de la GSCE muestra un cumplimiento del 78% con respecto a la meta establecida para el mes de julio donde se dio respuesta a 178 tramites total acumulado de 328 tramites allegados a la GSCE con corte al 31 de julio 2020, para el mes de julio se estableció una meta del 70% en la respuesta de los tramites. Cabe resaltar que aumentaron los trámites allegados a la gerencia teniendo en cuenta que las operadoras están solicitando acogerse a los acuerdos 1 y 2 de 2020,asimismo, es importante mencionar que para el mes de Julio se incremento la meta en 10 puntos porcentuales con respecto al mes anterior, como se evidencia en la trazabilidad del análisis de tendencia del indicador en los meses anteriores, si bien el % de efectividad de los meses anteriores es mas alto al de los meses de mayo y Junio, esto corresponde al aumento de la cantidad de tramites que llegaron al la GSCE con ocasión de los acuerdos 01 y 02 de 2020 y a su vez se incremento la meta establecida se paso de 50 % a un 70% como meta.​
</t>
  </si>
  <si>
    <t xml:space="preserve">​Los 5 proyectos de inversión de la ANH se encontraban con reporte de seguimiento completo al mes de junio en la plataforma SPI del DNP, presentando un 0.5% de avance  físico del producto y 0.1% de avance financiero (obligación / apropiación vigente), y de gestión del 1,8% como agregado en todos los proyectos.
</t>
  </si>
  <si>
    <t xml:space="preserve">El dato puede ser corroborado según comunicaciones oficiales de traslado de recursos al MHCP (id. 481546/490221/497394/504061/510564/517669/525765) 
</t>
  </si>
  <si>
    <t xml:space="preserve">Al cierre del mes de julio de 2020, el acumulado de regalías recaudadas y transferidas al SGR durante la vigencia, es de $2.863.961.548.061​ pesos, generadas por la explotación de hidrocarburos.  
</t>
  </si>
  <si>
    <r>
      <t>​Las evidencias reposan en el SIGECO, (Gestión Talento Humano) . En la carpeta compartida de Seguridad y Salud en el trabajo Y:/SG-SS y en los correos electrónicos</t>
    </r>
    <r>
      <rPr>
        <sz val="8.8000000000000007"/>
        <color rgb="FF000000"/>
        <rFont val="Calibri"/>
      </rPr>
      <t xml:space="preserve">de: </t>
    </r>
    <r>
      <rPr>
        <sz val="8.8000000000000007"/>
        <color rgb="FF0000FF"/>
        <rFont val="Calibri"/>
      </rPr>
      <t>saluddyseguridad@anh.gov.co</t>
    </r>
    <r>
      <rPr>
        <sz val="8.8000000000000007"/>
        <color rgb="FF000000"/>
        <rFont val="Calibri"/>
      </rPr>
      <t xml:space="preserve"> y </t>
    </r>
    <r>
      <rPr>
        <sz val="8.8000000000000007"/>
        <color rgb="FF0000FF"/>
        <rFont val="Calibri"/>
      </rPr>
      <t>mayra.torres@anh.gov.co</t>
    </r>
  </si>
  <si>
    <r>
      <t>​</t>
    </r>
    <r>
      <rPr>
        <sz val="8.8000000000000007"/>
        <color rgb="FF000000"/>
        <rFont val="Calibri"/>
      </rPr>
      <t>Carpeta Compartida/Planeación/Pública</t>
    </r>
    <r>
      <rPr>
        <sz val="11"/>
        <color theme="1"/>
        <rFont val="Calibri"/>
        <family val="2"/>
        <scheme val="minor"/>
      </rPr>
      <t>/MIPG</t>
    </r>
  </si>
  <si>
    <t xml:space="preserve">
1)  Acta correspondiente a la sesión extraordinaria no presencial No. 14 de Consejo Directivo celebrada el 7 de julio de 2020, que fue aprobada en sesión ordinaria no presencial No. 15 y remitida mediante radicado 20201390160961 Id: 522924 del 24 de julio al Ministerio de Minas y Energía para suscripción del señor Viceministro de Energía.
2)  Proyecto de acta de la sesión ordinaria no presencial No. 15 de Consejo Directivo celebrada el 23 de julio de 2020, que sera  sometida a aprobación en la próxima sesión ordinaria de Consejo Directivo.
3) Proyecto de acta de la sesión ordinaria no presencial No. 16 de Consejo Directivo celebrada el 27 de julio de 2020, que sera  sometida a aprobación en la próxima sesión ordinaria de Consejo Directivo.​​Documentos  en custodia de la secretaria del consejo Directivo Dra. Mariela Hurtado Acevedo Gerente Legal.
</t>
  </si>
  <si>
    <t xml:space="preserve">En el mes de julio de 2020 se ejerció la secretaría del Consejo Directivo de la ANH descrito de la siguiente forma: se prepararon y  celebraron las siguientes sesiones: No. 14 del 7 de julio (sesión extraordinaria no presencial), No. 15 del 23 de julio (sesión ordianria no presencial) y No. 16 del 27 de julio (sesión extraordinaria no presencial, dando cumplimiento a la meta de 100 % de acuerdo a los compromisos adquiridos en este plan de acción​
</t>
  </si>
  <si>
    <t xml:space="preserve">La  Oficina  de Tecnologías de la Información adelantó el sondeo de mercado de la línea 165 del plan anual de aqusiciones en la que se desarrollará la formulación del DRP. -  Se realizó la correspondiente solicitud de CDP.
</t>
  </si>
  <si>
    <t xml:space="preserve">Se adelantaron revisiones técnicas de iniciativas con áreas misionales.
</t>
  </si>
  <si>
    <t xml:space="preserve">Se adelantaron revisiones técnicas de iniciativas con áreas misionales.​
</t>
  </si>
  <si>
    <t xml:space="preserve">
Se adelantó el sondeo de mercado de la línea 165. Administrar y optimizar los servicios de TI alojados en los centros de cómputo principal, alterno y nube, incluyendo la formulación del plan de recuperación ante desastres; así como el fortalecimiento de las capacidades de trabajo remoto de la ANH.​ La iniciativa contiene las 4 metas para la presente vigencia. Se realizó solicitud de CDP y se adelantó documento de estudio previo.</t>
  </si>
  <si>
    <t xml:space="preserve">Se adelantó el sondeo de mercado de la línea 165. Administrar y optimizar los servicios de TI alojados en los centros de cómputo principal, alterno y nube, incluyendo la formulación del plan de recuperación ante desastres; así como el fortalecimiento de las capacidades de trabajo remoto de la ANH.​ La iniciativa contiene las 4 metas para la presente vigencia. Se realizó solicitud de CDP y se adelantó documento de estudio previo.​
</t>
  </si>
  <si>
    <t xml:space="preserve">El próximo reporte de avance se cargará en el mes de septiembre de 2020.
</t>
  </si>
  <si>
    <t xml:space="preserve">El próximo reporte de avance se cargará en el mes de septiembre de 2020.​
</t>
  </si>
  <si>
    <t xml:space="preserve">Se adelantó el sondeo de mercado de la línea 165. Administrar y optimizar los servicios de TI alojados en los centros de cómputo principal, alterno y nube, incluyendo la formulación del plan de recuperación ante desastres; así como el fortalecimiento de las capacidades de trabajo remoto de la ANH.​ La iniciativa contiene las 4 metas para la presente vigencia. Se realizó solicitud de CDP y se adelantó documento de estudio previo.​
El procentaje reportado corresponde a la colocación de la orden de compra 45872 - para La adquisición dellicenciamiento de software ofimática, datacenter y de proyectos para la ANH​ - iniciativa de la cadena de valor de sistemas de información actualizados. reporte de 1 productos de 19 equivalente al 5%.
</t>
  </si>
  <si>
    <t>Se encuentra en ejecución  la orden de compra 45593 - Soporte de partes y piezas Oracle - por un valor de $ 1.469.320.071.
Se encuentra en ejecución el contrato 745 de 2019 - que contempla el servicio de centro alterno de datos para garantizar el plan de continuidad del negocio de la entidad por un valor de: $ 3.422.662.173 lo recursos se aprobaron en calidad de vigencia futura en el año 2019.​
Se encuentra en ejecución la orden de compra 44062 celebrada en el año 2019, para proveer el internet principla que requiere la entidad, este servicio fue aprobado como una vigencia futura y su valor es de: $ 35.083.104.
Se tienen contratos con personas naturales para el mantenimiento de la operación y la estructuración de proyectos de TIC: $ 1.627.748.044.
Se encuentra en ejecución el contrato 350 de 2020, Prestar los servicios de soporte, mantenimiento y estabilización para el uso y apropiación del Software ControlDo​c : $ 230.000.000​</t>
  </si>
  <si>
    <t xml:space="preserve">​Los sistemas se encuentran operando, los proyectos para la contración de soporte y mantenimiento, cuentan con recursos necesarios.
Se relizó obligación y pago  de la  orden de  compra 48015 de 2020 - Dispositivo Móvil despacho de presidencia. - por un valor de $4.399.090.
Se realizó adquisición de la suscripción para seminarios web de la ANH por 12 meses por un valor de: $5.913.178​
</t>
  </si>
  <si>
    <r>
      <t>Pagina web de la Agencia Nacional de Hidrocarburos, ruta:</t>
    </r>
    <r>
      <rPr>
        <sz val="8.8000000000000007"/>
        <color rgb="FF0066CC"/>
        <rFont val="Calibri"/>
      </rPr>
      <t>https://www.anh.gov.co/Atencion-al-ciudadano/Paginas/Peticiones,-Quejas,-Reclamos-y-Solicitudes.aspx</t>
    </r>
  </si>
  <si>
    <t xml:space="preserve">​A 30 de junio se recibieron 409 solicitudes, se dieron respuesta efectivamente a 409 dentro de sus tiempos estipulados por la Ley, para un total del 100 porciento, teniendo en cuenta el articulo 5 del decreto 491 de 2020, que amplia los terminos de respuesta, debido a la situacion de la Covid -19 ​
</t>
  </si>
  <si>
    <t xml:space="preserve">​La ANH expidió la adenda No. 12, donde indica las reglas de participación del  Tercer Ciclo del Proceso permanente de Asignación de Areas-PPAA, en donde las campañias habilitadas deben actualizar su información de habilitación. 
La ANH expidió las adendas No. 13 y 14, las cuales  modificaron plazos de incorporacion de Areas  y de manifestación de interes, como tambien se permite la posibilidad de solicitar en cualquier momento Habilitación de compañías para participar en el Proceso. 
Por orden de la dirección, no se contratará ninguna firma externa que se encargue de evaluar las propuestas de las compañías habilitadas para el tercer Ciclo del Proceso Permanente de Asiganación de Areas-PPAA.
</t>
  </si>
  <si>
    <r>
      <t xml:space="preserve">La ANH suscribió el Contrato No. 129 de 2020 con la firma MANTILLA McCORMICK SAS.​​
Nota: se requiere incluir $ 1.267 correspondientes a Gravamen Movimientos Financieros (impuestos) que se reporta en la Actividad: Evaluar las capacidades de los proponentes, operadores o compañías inversionistas. Lo anterior es con el fin que al momento de verificar lo </t>
    </r>
    <r>
      <rPr>
        <b/>
        <sz val="8.8000000000000007"/>
        <color theme="1"/>
        <rFont val="Calibri"/>
      </rPr>
      <t xml:space="preserve">COMPROMETIDO </t>
    </r>
    <r>
      <rPr>
        <sz val="11"/>
        <color theme="1"/>
        <rFont val="Calibri"/>
        <family val="2"/>
        <scheme val="minor"/>
      </rPr>
      <t xml:space="preserve">debe ser coherentes con lo reportado tanto en el Plan de Acción como por el SIIF, en este caso no sucede así porque este GMF no se encuentra asociado a ninguno de los dos contratos (Mantilla y Traduciendo), por tal razón se deja constancia por este medio de esta pequeña diferencia, para que se indique dónde y a que Contrato se debe cargar.​
En cuanto a lo OBLIGADO, en la plataforma se registró al Contrato en referencia, toda vez que la herramienta lo permite, y se registró para que concuerde con lo reportado en el SPI del DNP. ​
</t>
    </r>
  </si>
  <si>
    <t xml:space="preserve">​La ANH está elaborando los estudios previos para contratar la herramienta de investigación de mercados Top 100. Asi mismo la entidad está esperando los documentos apostillados de Energy Intelligence, éstos los enviaron en el mes de julio.​
Actualmente se encuentra en proceso de elaboración del Contrato.
</t>
  </si>
  <si>
    <t xml:space="preserve">Contrato No. 292 de 2020 con Visión Americas Internacional EU.
Contrato No. 408 de 2020 con la Asociación Colombiana de Geólogos y Geofísicos del Petroleo-ACGGP.
Comisiones de servicios tramitadas ante la VAF.​
Impuestos.
</t>
  </si>
  <si>
    <t xml:space="preserve">​Se han suscrito 27 Contratos de prestación de servicios profesionales y de apoyo a la gestión. Igualmente en el mes de julio de 2020 se adicionaron en tiempo y en recursos monetarios 12 Contratos.
</t>
  </si>
  <si>
    <t xml:space="preserve">   Debido a las circunstancias actuales de salud pública por causa del coronavirus Covid-19, la ANH no tiene definido aun la pertinencia de adelantar o no la estrategia sombrilla de comunicaciones.​
</t>
  </si>
  <si>
    <t xml:space="preserve">La ANH suscribió el Contrato No. 198 de 2020 con Poten &amp; Partners (UK) Ltd. Igualmente firmó atrosí No.1 del 26 de julio de 2020 al Contrato señalado.
En cuanto a los análisis, éstos se encuentra en la ruta de la carpeta compartida de la VPAA/Promoción/2020/CTO/CONTRATACION.
</t>
  </si>
  <si>
    <t xml:space="preserve">​La ANH tiene previsto realizar un depósito de oferta para el mes de octubre segun los TdR (adenda No. 12 del PPAA). Si se presentan contraofertas, éstas se realizaria en noviembre. Asimismo se está definiendo si estos se hacen de manera virtual o presencial en las instalaciones de la ANH.
</t>
  </si>
  <si>
    <t xml:space="preserve">​Según cronograma del certamen del Proceso Permanente de Asignación de Areas- PPAA, para el mes de diciembre, la ANH tiene previsto reportar el porcentaje de áreas asignadas para la celebración de Contratos.
</t>
  </si>
  <si>
    <t xml:space="preserve">​Debido a las circunstancias actuales de salud pública por causa del coronavirus Covid-19, actualmente la ANH efectuó el sondeo de mercado para escoger la firma que se encargará de realizará el análisis cualitativo y cuantitativo de la percepción de los inversionistas y operadores. ​
</t>
  </si>
  <si>
    <t xml:space="preserve">​Según cronograma del certamen del Proceso Permanente de Asignación de Areas- PPAA, para el mes de diciembre se tiene previsto la suscripción de los Contratos​ de E&amp;P.
</t>
  </si>
  <si>
    <t xml:space="preserve">​Evidencias del Plan de Revisión de los Informes de Recursos y Reservas:
\\servicios.anh.gov.co\sservicios\Grupo Reservas Y Operaciones\2020\IRR CORTE 31-DIC-2019\PLAN REVISION IRR\Matriz Revision IRR2019.xlsx
\\servicios.anh.gov.co\sservicios\Grupo Reservas Y Operaciones\2020\IRR CORTE 31-DIC-2019\PLAN REVISION IRR\Cartas a Empresas Movimiento de reservas\Cartas Radicadas
\\servicios.anh.gov.co\sservicios\Grupo Reservas Y Operaciones\2020\IRR CORTE 31-DIC-2019\PLAN REVISION IRR\Cartas a Empresas por falta de IRR de algunos campos\Cartas Radicadas
\\servicios.anh.gov.co\sservicios\Grupo Reservas Y Operaciones\2020\IRR CORTE 31-DIC-2019\PLAN REVISION IRR\Cartas citaciones aclaración IRR2019
\\servicios.anh.gov.co\sservicios\Grupo Reservas Y Operaciones\2020\IRR CORTE 31-DIC-2019\PLAN REVISION IRR\Formatos de Revisión IRR
</t>
  </si>
  <si>
    <t xml:space="preserve">Durante el mes de julio se inició el desarrollo del plan de revisión detallada de los informes de recursos y reservas presentados por las compañías operadoras que realizan actividades de exploración y explotación de hidrocarburos en el país, acorde con los requisitos establecidos en la Resolución 77 del 22 de febrero de 2019, expedida por la ANH.
Los valores de reservas 1P de crudo y gas y los años de reservas de crudo reportados en mayo-junio, no varían en el transcurso del año.
</t>
  </si>
  <si>
    <t xml:space="preserve">Evidencias del Plan de Revisión de los Informes de Recursos y Reservas:
\\servicios.anh.gov.co\sservicios\Grupo Reservas Y Operaciones\2020\IRR CORTE 31-DIC-2019\PLAN REVISION IRR\Matriz Revision IRR2019.xlsx
\\servicios.anh.gov.co\sservicios\Grupo Reservas Y Operaciones\2020\IRR CORTE 31-DIC-2019\PLAN REVISION IRR\Cartas a Empresas Movimiento de reservas\Cartas Radicadas
\\servicios.anh.gov.co\sservicios\Grupo Reservas Y Operaciones\2020\IRR CORTE 31-DIC-2019\PLAN REVISION IRR\Cartas a Empresas por falta de IRR de algunos campos\Cartas Radicadas
\\servicios.anh.gov.co\sservicios\Grupo Reservas Y Operaciones\2020\IRR CORTE 31-DIC-2019\PLAN REVISION IRR\Cartas citaciones aclaración IRR2019
\\servicios.anh.gov.co\sservicios\Grupo Reservas Y Operaciones\2020\IRR CORTE 31-DIC-2019\PLAN REVISION IRR\Formatos de Revisión IRR
</t>
  </si>
  <si>
    <t xml:space="preserve">​​Valores presupuestales  tentativos, pueden ser objeto de ajuste ya que están sujetos a análisis de sondeos de mercado​.
Se elaboró borrador de sondeo de mercado. Está pendiente definir la forma de selección.
</t>
  </si>
  <si>
    <t xml:space="preserve">​Evidencias del Plan de Revisión de los Informes de Recursos y Reservas:
\\servicios.anh.gov.co\sservicios\Grupo Reservas Y Operaciones\2020\IRR CORTE 31-DIC-2019\PLAN REVISION IRR\Matriz Revision IRR2019.xlsx
\\servicios.anh.gov.co\sservicios\Grupo Reservas Y Operaciones\2020\IRR CORTE 31-DIC-2019\PLAN REVISION IRR\Cartas a Empresas Movimiento de reservas\Cartas Radicadas
\\servicios.anh.gov.co\sservicios\Grupo Reservas Y Operaciones\2020\IRR CORTE 31-DIC-2019\PLAN REVISION IRR\Cartas a Empresas por falta de IRR de algunos campos\Cartas Radicadas
\\servicios.anh.gov.co\sservicios\Grupo Reservas Y Operaciones\2020\IRR CORTE 31-DIC-2019\PLAN REVISION IRR\Cartas citaciones aclaración IRR2019
\\servicios.anh.gov.co\sservicios\Grupo Reservas Y Operaciones\2020\IRR CORTE 31-DIC-2019\PLAN REVISION IRR\Formatos de Revisión IRR
</t>
  </si>
  <si>
    <t xml:space="preserve">​Durante el mes de julio se inició el desarrollo del plan de revisión detallada de los informes de recursos y reservas presentados por las compañías operadoras que realizan actividades de exploración y explotación de hidrocarburos en el país, acorde con los requisitos establecidos en la Resolución 77 del 22 de febrero de 2019, expedida por la ANH.
Los valores de reservas 1P de crudo y gas y los años de reservas de crudo reportados en mayo-junio, no varían en el transcurso del año.
</t>
  </si>
  <si>
    <t>PLAN DE ACCIÓN INSTITUCIONAL 2020
Fecha reporte: 31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</si>
</sst>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240A]\ * #,##0_-;\-[$$-240A]\ * #,##0_-;_-[$$-240A]\ * &quot;-&quot;_-;_-@_-"/>
    <numFmt numFmtId="166" formatCode="&quot;$&quot;\ #,##0.00"/>
    <numFmt numFmtId="167" formatCode="&quot;$&quot;\ #,##0.000000"/>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
      <sz val="10"/>
      <color theme="1"/>
      <name val="Tahoma"/>
      <family val="2"/>
    </font>
    <font>
      <sz val="10"/>
      <name val="Arial"/>
      <family val="2"/>
    </font>
    <font>
      <b/>
      <sz val="10"/>
      <color theme="1"/>
      <name val="Arial 11"/>
    </font>
    <font>
      <sz val="11"/>
      <color theme="1"/>
      <name val="Arial 11"/>
    </font>
    <font>
      <sz val="10"/>
      <color theme="1"/>
      <name val="Arial 11"/>
    </font>
    <font>
      <sz val="11"/>
      <name val="Arial"/>
      <family val="2"/>
    </font>
    <font>
      <sz val="11"/>
      <color rgb="FFFF0000"/>
      <name val="Arial 11"/>
    </font>
    <font>
      <sz val="8.8000000000000007"/>
      <color rgb="FF000000"/>
      <name val="Calibri"/>
    </font>
    <font>
      <sz val="8.8000000000000007"/>
      <color rgb="FF0000FF"/>
      <name val="Calibri"/>
    </font>
    <font>
      <sz val="8.8000000000000007"/>
      <color rgb="FF0066CC"/>
      <name val="Calibri"/>
    </font>
    <font>
      <b/>
      <sz val="8.8000000000000007"/>
      <color theme="1"/>
      <name val="Calibri"/>
    </font>
    <font>
      <b/>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cellStyleXfs>
  <cellXfs count="50">
    <xf numFmtId="0" fontId="0" fillId="0" borderId="0" xfId="0"/>
    <xf numFmtId="0" fontId="0" fillId="0" borderId="0" xfId="0" applyAlignment="1">
      <alignment wrapText="1"/>
    </xf>
    <xf numFmtId="1" fontId="0" fillId="0" borderId="0" xfId="0" applyNumberFormat="1"/>
    <xf numFmtId="0" fontId="0" fillId="0" borderId="0" xfId="0" applyAlignment="1">
      <alignment horizontal="left" indent="1"/>
    </xf>
    <xf numFmtId="3" fontId="0" fillId="0" borderId="0" xfId="0" applyNumberFormat="1"/>
    <xf numFmtId="0" fontId="0" fillId="0" borderId="0" xfId="0" pivotButton="1" applyAlignment="1">
      <alignment wrapText="1"/>
    </xf>
    <xf numFmtId="0" fontId="0" fillId="0" borderId="0" xfId="0" applyAlignment="1">
      <alignment horizontal="left" wrapText="1"/>
    </xf>
    <xf numFmtId="0" fontId="0" fillId="0" borderId="0" xfId="0" applyAlignment="1">
      <alignment horizontal="left" indent="3"/>
    </xf>
    <xf numFmtId="3" fontId="16" fillId="0" borderId="0" xfId="0" applyNumberFormat="1" applyFont="1"/>
    <xf numFmtId="0" fontId="0" fillId="35" borderId="0" xfId="0" applyFill="1" applyBorder="1"/>
    <xf numFmtId="3" fontId="0" fillId="35" borderId="0" xfId="0" applyNumberFormat="1" applyFill="1" applyBorder="1"/>
    <xf numFmtId="0" fontId="14" fillId="35" borderId="0" xfId="0" applyFont="1" applyFill="1" applyBorder="1"/>
    <xf numFmtId="0" fontId="20" fillId="35" borderId="0" xfId="0" applyFont="1" applyFill="1" applyBorder="1" applyAlignment="1">
      <alignment horizontal="justify" vertical="center" wrapText="1"/>
    </xf>
    <xf numFmtId="3" fontId="20" fillId="35" borderId="0" xfId="0" applyNumberFormat="1" applyFont="1" applyFill="1" applyBorder="1" applyAlignment="1">
      <alignment horizontal="center" vertical="center" wrapText="1"/>
    </xf>
    <xf numFmtId="0" fontId="0" fillId="35" borderId="0" xfId="0" applyFill="1"/>
    <xf numFmtId="3" fontId="0" fillId="35" borderId="0" xfId="0" applyNumberFormat="1" applyFill="1"/>
    <xf numFmtId="0" fontId="16" fillId="33" borderId="0" xfId="0" applyFont="1" applyFill="1" applyAlignment="1">
      <alignment horizontal="center" wrapText="1"/>
    </xf>
    <xf numFmtId="0" fontId="18" fillId="33" borderId="0" xfId="0" applyFont="1" applyFill="1" applyAlignment="1">
      <alignment horizontal="center" wrapText="1"/>
    </xf>
    <xf numFmtId="3" fontId="19" fillId="35" borderId="0" xfId="0" applyNumberFormat="1" applyFont="1" applyFill="1"/>
    <xf numFmtId="0" fontId="14" fillId="35" borderId="0" xfId="0" applyFont="1" applyFill="1"/>
    <xf numFmtId="3" fontId="14" fillId="35" borderId="0" xfId="0" applyNumberFormat="1" applyFont="1" applyFill="1"/>
    <xf numFmtId="14" fontId="0" fillId="0" borderId="0" xfId="0" applyNumberFormat="1" applyAlignment="1">
      <alignment wrapText="1"/>
    </xf>
    <xf numFmtId="4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0" fillId="0" borderId="0" xfId="0" applyNumberFormat="1" applyFill="1" applyAlignment="1">
      <alignment wrapText="1"/>
    </xf>
    <xf numFmtId="0" fontId="0" fillId="0" borderId="0" xfId="0" applyFill="1" applyAlignment="1">
      <alignment wrapText="1"/>
    </xf>
    <xf numFmtId="49" fontId="0" fillId="33" borderId="0" xfId="0" applyNumberFormat="1" applyFill="1" applyAlignment="1">
      <alignment wrapText="1"/>
    </xf>
    <xf numFmtId="0" fontId="22" fillId="0" borderId="10" xfId="42" applyFont="1" applyBorder="1" applyAlignment="1">
      <alignment horizontal="center" vertical="center" wrapText="1"/>
    </xf>
    <xf numFmtId="166" fontId="22" fillId="0" borderId="10" xfId="42" applyNumberFormat="1" applyFont="1" applyBorder="1" applyAlignment="1">
      <alignment horizontal="center" vertical="center" wrapText="1"/>
    </xf>
    <xf numFmtId="166" fontId="23" fillId="0" borderId="0" xfId="42" applyNumberFormat="1" applyFont="1"/>
    <xf numFmtId="0" fontId="24" fillId="0" borderId="10" xfId="42" applyFont="1" applyBorder="1" applyAlignment="1">
      <alignment horizontal="left" vertical="center" wrapText="1"/>
    </xf>
    <xf numFmtId="166" fontId="24" fillId="0" borderId="10" xfId="42" applyNumberFormat="1" applyFont="1" applyBorder="1"/>
    <xf numFmtId="167" fontId="24" fillId="0" borderId="10" xfId="42" applyNumberFormat="1" applyFont="1" applyBorder="1"/>
    <xf numFmtId="166" fontId="25" fillId="0" borderId="10" xfId="42" applyNumberFormat="1" applyFont="1" applyFill="1" applyBorder="1"/>
    <xf numFmtId="0" fontId="22" fillId="0" borderId="10" xfId="42" applyFont="1" applyBorder="1" applyAlignment="1">
      <alignment horizontal="left" vertical="center" wrapText="1"/>
    </xf>
    <xf numFmtId="166" fontId="22" fillId="0" borderId="10" xfId="42" applyNumberFormat="1" applyFont="1" applyBorder="1"/>
    <xf numFmtId="167" fontId="22" fillId="0" borderId="10" xfId="42" applyNumberFormat="1" applyFont="1" applyBorder="1"/>
    <xf numFmtId="0" fontId="23" fillId="0" borderId="0" xfId="42" applyFont="1"/>
    <xf numFmtId="166" fontId="23" fillId="36" borderId="0" xfId="42" applyNumberFormat="1" applyFont="1" applyFill="1"/>
    <xf numFmtId="167" fontId="23" fillId="0" borderId="0" xfId="42" applyNumberFormat="1" applyFont="1"/>
    <xf numFmtId="0" fontId="26" fillId="0" borderId="0" xfId="42" applyFont="1"/>
    <xf numFmtId="0" fontId="23" fillId="33" borderId="0" xfId="42" applyFont="1" applyFill="1"/>
    <xf numFmtId="0" fontId="16" fillId="34" borderId="0" xfId="0" applyFont="1" applyFill="1"/>
    <xf numFmtId="3" fontId="16" fillId="34" borderId="0" xfId="0" applyNumberFormat="1" applyFont="1" applyFill="1"/>
    <xf numFmtId="164" fontId="0" fillId="0" borderId="0" xfId="0" applyNumberFormat="1" applyFill="1" applyAlignment="1">
      <alignment wrapText="1"/>
    </xf>
    <xf numFmtId="4" fontId="0" fillId="0" borderId="0" xfId="0" applyNumberFormat="1" applyAlignment="1">
      <alignment wrapText="1"/>
    </xf>
    <xf numFmtId="0" fontId="16" fillId="36" borderId="0" xfId="0" applyFont="1" applyFill="1" applyAlignment="1">
      <alignment horizontal="center" wrapText="1"/>
    </xf>
    <xf numFmtId="0" fontId="22" fillId="0" borderId="10" xfId="42" applyFont="1" applyBorder="1" applyAlignment="1">
      <alignment horizontal="center" vertical="center" wrapText="1"/>
    </xf>
    <xf numFmtId="0" fontId="31" fillId="0" borderId="0" xfId="0" applyFont="1" applyAlignment="1">
      <alignment horizontal="center" vertical="top"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2">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readingOrder="0"/>
    </dxf>
    <dxf>
      <alignment wrapText="1" readingOrder="0"/>
    </dxf>
    <dxf>
      <alignment wrapText="1"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numFmt numFmtId="30" formatCode="@"/>
      <alignment horizontal="general" vertical="bottom" textRotation="0" wrapText="1" indent="0" justifyLastLine="0" shrinkToFit="0" readingOrder="0"/>
    </dxf>
    <dxf>
      <numFmt numFmtId="165" formatCode="_-[$$-240A]\ * #,##0_-;\-[$$-240A]\ * #,##0_-;_-[$$-240A]\ * &quot;-&quot;_-;_-@_-"/>
      <alignment horizontal="general" vertical="bottom" textRotation="0" wrapText="1" indent="0" justifyLastLine="0" shrinkToFit="0" readingOrder="0"/>
    </dxf>
    <dxf>
      <numFmt numFmtId="165" formatCode="_-[$$-240A]\ * #,##0_-;\-[$$-240A]\ * #,##0_-;_-[$$-240A]\ * &quot;-&quot;_-;_-@_-"/>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19" formatCode="d/mm/yyyy"/>
      <alignment horizontal="general" vertical="bottom" textRotation="0" wrapText="1" indent="0" justifyLastLine="0" shrinkToFit="0" readingOrder="0"/>
    </dxf>
    <dxf>
      <numFmt numFmtId="19" formatCode="d/mm/yyyy"/>
      <alignment horizontal="general" vertical="bottom" textRotation="0" wrapText="1" indent="0" justifyLastLine="0" shrinkToFit="0" readingOrder="0"/>
    </dxf>
    <dxf>
      <numFmt numFmtId="165" formatCode="_-[$$-240A]\ * #,##0_-;\-[$$-240A]\ * #,##0_-;_-[$$-240A]\ * &quot;-&quot;_-;_-@_-"/>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164" formatCode="#,##0.0"/>
      <alignment horizontal="general" vertical="bottom" textRotation="0" wrapText="1" indent="0" justifyLastLine="0" shrinkToFit="0" readingOrder="0"/>
    </dxf>
    <dxf>
      <numFmt numFmtId="30" formatCode="@"/>
      <fill>
        <patternFill patternType="solid">
          <fgColor indexed="64"/>
          <bgColor rgb="FFFFFF00"/>
        </patternFill>
      </fill>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4486275</xdr:colOff>
      <xdr:row>0</xdr:row>
      <xdr:rowOff>673615</xdr:rowOff>
    </xdr:to>
    <xdr:pic>
      <xdr:nvPicPr>
        <xdr:cNvPr id="2" name="Imagen 1" descr="image002">
          <a:extLst>
            <a:ext uri="{FF2B5EF4-FFF2-40B4-BE49-F238E27FC236}">
              <a16:creationId xmlns:a16="http://schemas.microsoft.com/office/drawing/2014/main" id="{C8DD43FB-6678-44A6-8DB2-901F73AE6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97625" y="0"/>
          <a:ext cx="4486275" cy="673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atricia Marin Ruiz" refreshedDate="43914.430998379627" createdVersion="6" refreshedVersion="6" minRefreshableVersion="3" recordCount="132" xr:uid="{00000000-000A-0000-FFFF-FFFF00000000}">
  <cacheSource type="worksheet">
    <worksheetSource name="Tabla_owssvr"/>
  </cacheSource>
  <cacheFields count="39">
    <cacheField name="ID" numFmtId="1">
      <sharedItems containsSemiMixedTypes="0" containsString="0" containsNumber="1" containsInteger="1" minValue="1" maxValue="137"/>
    </cacheField>
    <cacheField name="Proceso Sistema Integral de Gestión y Control - SGIC" numFmtId="49">
      <sharedItems/>
    </cacheField>
    <cacheField name="Dimensión MIPG" numFmtId="49">
      <sharedItems/>
    </cacheField>
    <cacheField name="Dependencia" numFmtId="49">
      <sharedItems count="8">
        <s v="VICEPRESIDENCIA DE OPERACIONES, REGALÍAS Y PARTICIPACIONES"/>
        <s v="VICEPRESIDENCIA ADMINISTRATIVA Y FINANCIERA"/>
        <s v="OFICINA ASESORA JURÍDICA"/>
        <s v="VICEPRESIDENCIA DE CONTRATOS DE HIDROCARBUROS"/>
        <s v="PRESIDENCIA"/>
        <s v="OFICINA DE TECNOLOGÍAS DE LA INFORMACIÓN"/>
        <s v="VICEPRESIDENCIA TÉCNICA"/>
        <s v="VICEPRESIDENCIA DE PROMOCIÓN Y ASIGNACIÓN  DE ÁREAS"/>
      </sharedItems>
    </cacheField>
    <cacheField name="Grupo Interno de Trabajo" numFmtId="49">
      <sharedItems count="12">
        <s v="Reservas y Operaciones (Fiscalización)"/>
        <s v="Administrativo y Financiero"/>
        <s v="No Aplica"/>
        <s v="Seguimiento a Contratos en Exploración"/>
        <s v="Seguimiento a Contratos en Producción"/>
        <s v="Planeación"/>
        <s v="Regalías y Derechos Económicos"/>
        <s v="Talento Humano"/>
        <s v="Seguridad, Comunidades y Medio Ambiente"/>
        <s v="Gestión de la Información Técnica"/>
        <s v="Gestión del Conocimiento"/>
        <s v="Reservas y Operaciones"/>
      </sharedItems>
    </cacheField>
    <cacheField name="Objetivo Estratégico" numFmtId="49">
      <sharedItems/>
    </cacheField>
    <cacheField name="Estrategia" numFmtId="49">
      <sharedItems/>
    </cacheField>
    <cacheField name="Indicador Estratégico" numFmtId="49">
      <sharedItems/>
    </cacheField>
    <cacheField name="Plan o Programa" numFmtId="49">
      <sharedItems/>
    </cacheField>
    <cacheField name="Fuente Presupuestal" numFmtId="49">
      <sharedItems count="4">
        <s v="Gastos de comercialización"/>
        <s v="Sistema General de Regalías"/>
        <s v="Otros gastos de funcionamiento"/>
        <s v="Proyecto de inversión DNP"/>
      </sharedItems>
    </cacheField>
    <cacheField name="Proyecto de Inversión DNP" numFmtId="49">
      <sharedItems/>
    </cacheField>
    <cacheField name="Producto Cadena de Valor DNP" numFmtId="49">
      <sharedItems/>
    </cacheField>
    <cacheField name="Actividad Cadena de Valor DNP" numFmtId="49">
      <sharedItems count="26">
        <s v="No Aplica"/>
        <s v="Fortalecer actores estratégicos en sitios prioritarios para las actividades de exploración y producción de hidrocarburos"/>
        <s v="Fortalecer espacios de participación efectiva"/>
        <s v="Adelantar relacionamiento interinstitucional"/>
        <s v="Implementar instrumentos de participación efectiva"/>
        <s v="Integrar áreas de interés de hidrocarburos con otros usos del suelo en los instrumentos de planificación territorial (Determinantes ambientales, Planes de Ordenamiento Territorial, Planes de Ordenamiento Departamental)"/>
        <s v="Desarrollar la inversión del sector hidrocarburos utilizando los instrumentos priorizados"/>
        <s v="Identificar restricciones ambientales y sociales en áreas a ofertar"/>
        <s v="Analizar los impactos biofísicos, sociales, culturales y económicos"/>
        <s v="Implementar acciones de mitigación y compensación a impactos específicos"/>
        <s v="Adoptar buenas prácticas y estándares de TI para el Gobierno Electrónico, la Gestión y el cumplimiento de la Política de Gobierno Digital"/>
        <s v="Optimizar el diseño de arquitectura de datos ampliando su cobertura e integrar aplicaciones fortaleciendo la articulación de los procesos de negocio y la generación de datos abiertos"/>
        <s v="Implantar nuevas aplicaciones con necesidades identificadas en los procesos de negocio de la entidad y módulos hacia modelos de interoperabilidad en el marco de la transformación digital de la ANH"/>
        <s v="Fortalecer la infraestructura de acuerdo a la vigencia tecnológica definida, para los componentes de hardware, comunicaciones y redes de datos"/>
        <s v="Renovar y fortalecer la infraestructura tecnológica de computación en la nube y de seguridad informática"/>
        <s v="Integrar la información de geología y geofísica de las áreas de interés"/>
        <s v="Definir las áreas a ofrecer y elaborar los productos de información para los inversionistas"/>
        <s v="Adquirir y procesar información técnica para la evaluación de las cuencas de interés misional"/>
        <s v="Mejorar la calidad de la información geológica y geofísica del país"/>
        <s v="Realizar análisis o estudios de mercados e investigaciones del sector"/>
        <s v="Evaluar las capacidades de los proponentes, operadores o compañías inversionistas."/>
        <s v="Priorizar, coordinar la participación por parte de la ANH en escenarios estratégicos"/>
        <s v="Diseñar y ejecutar Plan Estratégico de Comunicaciones."/>
        <s v="Apoyar la financiación de líneas de investigación en C&amp;T aplicada al sector hidrocarburos"/>
        <s v="Gestionar proyectos de investigación en C&amp;T desde convocatoria, selección, contratación de financiamiento, seguimiento técnico-financiero, hasta evaluación y calificación final de estudios"/>
        <s v="Realizar convocatoria y contratación de programas de formación en hidrocarburos"/>
      </sharedItems>
    </cacheField>
    <cacheField name="Nombre Proyecto Interno o Gestión General" numFmtId="49">
      <sharedItems/>
    </cacheField>
    <cacheField name="Indicador del Entregable o Producto" numFmtId="49">
      <sharedItems/>
    </cacheField>
    <cacheField name="Meta de la Vigencia 2020" numFmtId="164">
      <sharedItems containsSemiMixedTypes="0" containsString="0" containsNumber="1" minValue="1" maxValue="773576"/>
    </cacheField>
    <cacheField name="Unidad de Medida" numFmtId="49">
      <sharedItems/>
    </cacheField>
    <cacheField name="Descripción del Indicador" numFmtId="0">
      <sharedItems longText="1"/>
    </cacheField>
    <cacheField name="Fórmula del Indicador" numFmtId="49">
      <sharedItems containsBlank="1"/>
    </cacheField>
    <cacheField name="Presupuesto Programado" numFmtId="165">
      <sharedItems containsSemiMixedTypes="0" containsString="0" containsNumber="1" containsInteger="1" minValue="0" maxValue="118664000000"/>
    </cacheField>
    <cacheField name="Fecha Inicio" numFmtId="14">
      <sharedItems containsSemiMixedTypes="0" containsNonDate="0" containsDate="1" containsString="0" minDate="1931-01-02T00:00:00" maxDate="2020-07-03T00:00:00"/>
    </cacheField>
    <cacheField name="Fecha Fin" numFmtId="14">
      <sharedItems containsSemiMixedTypes="0" containsNonDate="0" containsDate="1" containsString="0" minDate="2020-01-31T00:00:00" maxDate="2021-02-01T00:00:00"/>
    </cacheField>
    <cacheField name="Tendencia" numFmtId="49">
      <sharedItems/>
    </cacheField>
    <cacheField name="Periodicidad de Seguimiento" numFmtId="49">
      <sharedItems/>
    </cacheField>
    <cacheField name="Avance Cuantitativo" numFmtId="164">
      <sharedItems containsSemiMixedTypes="0" containsString="0" containsNumber="1" minValue="0" maxValue="1116.3"/>
    </cacheField>
    <cacheField name="Descripción del Avance o Justificación del Incumplimiento" numFmtId="0">
      <sharedItems containsBlank="1" longText="1"/>
    </cacheField>
    <cacheField name="Evidencia del Avance Registrado" numFmtId="0">
      <sharedItems containsBlank="1"/>
    </cacheField>
    <cacheField name="Ejecución Presupuestal Compromiso" numFmtId="165">
      <sharedItems containsString="0" containsBlank="1" containsNumber="1" containsInteger="1" minValue="0" maxValue="6126758432"/>
    </cacheField>
    <cacheField name="Ejecución Presupuestal Obligación" numFmtId="165">
      <sharedItems containsString="0" containsBlank="1" containsNumber="1" containsInteger="1" minValue="0" maxValue="50984759"/>
    </cacheField>
    <cacheField name="Cambios Solicitados por la Dependencia" numFmtId="0">
      <sharedItems containsBlank="1" longText="1"/>
    </cacheField>
    <cacheField name="Creado por" numFmtId="49">
      <sharedItems/>
    </cacheField>
    <cacheField name="Creado" numFmtId="14">
      <sharedItems containsSemiMixedTypes="0" containsNonDate="0" containsDate="1" containsString="0" minDate="2020-01-15T08:45:44" maxDate="2020-02-28T00:03:28"/>
    </cacheField>
    <cacheField name="Modificado" numFmtId="22">
      <sharedItems containsSemiMixedTypes="0" containsNonDate="0" containsDate="1" containsString="0" minDate="2020-02-12T15:25:02" maxDate="2020-03-18T17:28:34"/>
    </cacheField>
    <cacheField name="Modificado por" numFmtId="49">
      <sharedItems/>
    </cacheField>
    <cacheField name="Estado de aprobación" numFmtId="49">
      <sharedItems/>
    </cacheField>
    <cacheField name="Tipo de elemento" numFmtId="49">
      <sharedItems/>
    </cacheField>
    <cacheField name="Ruta de acceso" numFmtId="49">
      <sharedItems/>
    </cacheField>
    <cacheField name="Clasificación General Indicador" numFmtId="49">
      <sharedItems/>
    </cacheField>
    <cacheField name="Cuenca Sedimentaria" numFmtId="49">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2">
  <r>
    <n v="47"/>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gas"/>
    <s v="Plan Estratégico Institucional / Plan Nacional de Desarrollo"/>
    <x v="0"/>
    <s v="No Aplica"/>
    <s v="No Aplica"/>
    <x v="0"/>
    <s v="Mantener niveles de reservas y producción de hidrocarburos"/>
    <s v="Producción promedio diaria de gas"/>
    <n v="1041"/>
    <s v="Millones de pies cúbicos de gas por día (MPCD)"/>
    <s v="Mide la cantidad de pies cúbicos de gas comercializado que, en promedio, se extraen diariamente en el territorio nacional"/>
    <s v="(No. Millones de pies cúbicos mes / No. días mes)."/>
    <n v="0"/>
    <d v="2020-01-01T00:00:00"/>
    <d v="2021-01-31T00:00:00"/>
    <s v="Constante"/>
    <s v="Mensual"/>
    <n v="1116.3"/>
    <s v="​La producción comercializada promedio día de gas durante el mes de enero de 2020 fue de 1.116,30 millones de pies cúbicos"/>
    <s v="​http://www.anh.gov.co/estadisticas-del-sector/sistemas-integrados-de-operaciones/estadisticas-de-produccion"/>
    <n v="0"/>
    <n v="0"/>
    <m/>
    <s v="Maria Eugenia Tovar Celis"/>
    <d v="2020-01-28T10:50:54"/>
    <d v="2020-03-06T16:52:12"/>
    <s v="Manuel Alejandro Montealegre Rojas"/>
    <s v="En espera"/>
    <s v="Elemento"/>
    <s v="pwa/Plan de Acción Institucional_ANH/Lists/Plan de Accin ANH 2020"/>
    <s v="Indicador Plan Nacional de Desarrollo"/>
    <s v="No Aplica"/>
  </r>
  <r>
    <n v="48"/>
    <s v="Control de Operaciones y Gestión Volumétrica"/>
    <s v="Evaluación de Resultados"/>
    <x v="0"/>
    <x v="0"/>
    <s v="Contribuir al desarrollo de la seguridad energética y en la generación de excedentes de exportación de hidrocarburos."/>
    <s v="Mantener niveles de reservas y producción de hidrocarburos"/>
    <s v="Producción promedio diaria de crudo"/>
    <s v="Plan Estratégico Institucional / Plan Nacional de Desarrollo"/>
    <x v="0"/>
    <s v="No Aplica"/>
    <s v="No Aplica"/>
    <x v="0"/>
    <s v="Mantener niveles de reservas y producción de hidrocarburos"/>
    <s v="Producción promedio diaria de crudo  (petróleo)"/>
    <n v="905"/>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n v="0"/>
    <d v="2020-01-01T00:00:00"/>
    <d v="2021-01-31T00:00:00"/>
    <s v="Constante"/>
    <s v="Mensual"/>
    <n v="883.72"/>
    <s v="La producción promedio diaria de crudo durante el mes de enero de 2020 fue de 883,72 mil barriles."/>
    <s v="http://www.anh.gov.co/estadisticas-del-sector/sistemas-integrados-de-operaciones/estadisticas-de-produccion"/>
    <n v="0"/>
    <n v="0"/>
    <m/>
    <s v="Maria Eugenia Tovar Celis"/>
    <d v="2020-01-28T10:54:43"/>
    <d v="2020-03-06T16:51:06"/>
    <s v="Manuel Alejandro Montealegre Rojas"/>
    <s v="En espera"/>
    <s v="Elemento"/>
    <s v="pwa/Plan de Acción Institucional_ANH/Lists/Plan de Accin ANH 2020"/>
    <s v="Indicador Plan Nacional de Desarrollo"/>
    <s v="No Aplica"/>
  </r>
  <r>
    <n v="104"/>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x v="0"/>
    <s v="Ejercer seguimiento y control a las actividades de explotación de hidrocarburos en el marco de la función delegada de fiscalización"/>
    <s v="Visitas de seguimiento a campos productores de crudo"/>
    <n v="1251"/>
    <s v="Número"/>
    <s v="Mide el número de visitas de seguimiento realizadas a campos productores de crudo por parte de los ingenieros de apoyo al ejercicio de la función delegadas de fiscalización"/>
    <s v="Sumatoria del numero de visitas realizadas mes a mes a los campos productores de crudo"/>
    <n v="2329976539"/>
    <d v="2020-01-01T00:00:00"/>
    <d v="2020-12-31T00:00:00"/>
    <s v="Creciente"/>
    <s v="Mensual"/>
    <n v="127"/>
    <s v="Durante los meses de enero y febrero de 2020 se realizaron 174 visitas a campos productores de petróleo (68 en enero y 106 en febrero).​_x000a_"/>
    <s v="​Z:\AAA_Visitas Fiscalizacion\2020"/>
    <n v="0"/>
    <n v="0"/>
    <m/>
    <s v="Manuel Alejandro Montealegre Rojas"/>
    <d v="2020-01-30T14:58:07"/>
    <d v="2020-03-06T14:56:13"/>
    <s v="Manuel Alejandro Montealegre Rojas"/>
    <s v="En espera"/>
    <s v="Elemento"/>
    <s v="pwa/Plan de Acción Institucional_ANH/Lists/Plan de Accin ANH 2020"/>
    <s v="Indicador Plan de Acción Institucional"/>
    <s v="No Aplica"/>
  </r>
  <r>
    <n v="105"/>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x v="0"/>
    <s v="Ejercer seguimiento y control a las actividades de explotación de hidrocarburos en el marco de la función delegada de fiscalización"/>
    <s v="Visitas de seguimiento a campos productores de gas"/>
    <n v="78"/>
    <s v="Número"/>
    <s v="Mide el número de visitas de seguimiento realizadas a los campos productores de gas por parte de los ingenieros del grupo de fiscalziación "/>
    <s v="Sumatoria acumulada del número de visitas efectuadas mes a mes a los campos productores de gas"/>
    <n v="92400000"/>
    <d v="2020-01-01T00:00:00"/>
    <d v="2020-12-31T00:00:00"/>
    <s v="Creciente"/>
    <s v="Mensual"/>
    <n v="21"/>
    <s v="​_x000a_Durante los meses de enero y febrero de 2020 se realizaron 21 visitas a campos y pozos de gas.  La totalidad de visitas se realizó en el mes de febrero de 2020"/>
    <s v="​Z:\AAA_Visitas Fiscalizacion\2020"/>
    <n v="0"/>
    <n v="0"/>
    <m/>
    <s v="Manuel Alejandro Montealegre Rojas"/>
    <d v="2020-01-30T15:12:08"/>
    <d v="2020-03-06T14:59:50"/>
    <s v="Manuel Alejandro Montealegre Rojas"/>
    <s v="En espera"/>
    <s v="Elemento"/>
    <s v="pwa/Plan de Acción Institucional_ANH/Lists/Plan de Accin ANH 2020"/>
    <s v="Indicador Plan de Acción Institucional"/>
    <s v="No Aplica"/>
  </r>
  <r>
    <n v="107"/>
    <s v="Control de Operaciones y Gestión Volumétrica"/>
    <s v="Gestión con Valores para Resultados"/>
    <x v="0"/>
    <x v="0"/>
    <s v="Contribuir al desarrollo de la seguridad energética y en la generación de excedentes de exportación de hidrocarburos."/>
    <s v="Mantener niveles de reservas y producción de hidrocarburos"/>
    <s v="No Aplica"/>
    <s v="Plan de Acción Institucional"/>
    <x v="1"/>
    <s v="No Aplica"/>
    <s v="No Aplica"/>
    <x v="0"/>
    <s v="Ejercer seguimiento y control a las actividades de explotación de hidrocarburos en el marco de la función delegada de fiscalización"/>
    <s v="Informes de auditorias externas desarrolladas para la determinación del desempeño de los sistemas de medición de cantidad y calidad de hidrocarburos y verificación de buenas practicas"/>
    <n v="140"/>
    <s v="Número"/>
    <s v="Mide la recepción de informes de auditorias externas a conjunto de facilidades de producción priorizadas por el Grupo de Fiscalización"/>
    <s v="Sumatoria del número de informes de auditorias externas realizadas por mes"/>
    <n v="1500000000"/>
    <d v="2020-06-15T00:00:00"/>
    <d v="2020-12-15T00:00:00"/>
    <s v="Creciente"/>
    <s v="Mensual"/>
    <n v="0"/>
    <s v="​Se avanza en el diseño del proceso de contratación para el desarrollo de las auditorias externas.  Fecha estimada para inicio de actividades 15-Jun-2020"/>
    <s v="​Acta de reunión interna"/>
    <n v="0"/>
    <n v="0"/>
    <m/>
    <s v="Manuel Alejandro Montealegre Rojas"/>
    <d v="2020-01-30T15:49:41"/>
    <d v="2020-03-06T15:10:51"/>
    <s v="Manuel Alejandro Montealegre Rojas"/>
    <s v="En espera"/>
    <s v="Elemento"/>
    <s v="pwa/Plan de Acción Institucional_ANH/Lists/Plan de Accin ANH 2020"/>
    <s v="Indicador Plan de Acción Institucional"/>
    <s v="No Aplica"/>
  </r>
  <r>
    <n v="108"/>
    <s v="Control de Operaciones y Gestión Volumétrica"/>
    <s v="Gestión del Conocimiento y la Innovación"/>
    <x v="0"/>
    <x v="0"/>
    <s v="Contribuir al desarrollo de la seguridad energética y en la generación de excedentes de exportación de hidrocarburos."/>
    <s v="Mantener niveles de reservas y producción de hidrocarburos"/>
    <s v="No Aplica"/>
    <s v="Plan de Acción Institucional"/>
    <x v="1"/>
    <s v="No Aplica"/>
    <s v="No Aplica"/>
    <x v="0"/>
    <s v="Ejercer seguimiento y control a las actividades de explotación de hidrocarburos en el marco de la función delegada de fiscalización"/>
    <s v="Estudio comparativo de practicas de fiscalización y propuesta de mejoras al modelo colombiano"/>
    <n v="1"/>
    <s v="Unidad"/>
    <s v="Mide la recepción de informe con análisis comparativo del modelo de fiscalización implementado en el país versus los desarrollados en paises de la región y otros modelos más avanzados, con recomendaciones para optimizar el proceso de fiscalización."/>
    <s v="Estudio contratado y ejecutado"/>
    <n v="2000000000"/>
    <d v="2020-05-01T00:00:00"/>
    <d v="2020-11-30T00:00:00"/>
    <s v="Constante"/>
    <s v="Mensual"/>
    <n v="0"/>
    <s v="​Se trabaja en diseño estudio de mercado para la contratación de consultoria"/>
    <s v="​Ninguno"/>
    <n v="0"/>
    <n v="0"/>
    <m/>
    <s v="Manuel Alejandro Montealegre Rojas"/>
    <d v="2020-01-30T15:55:05"/>
    <d v="2020-03-06T15:12:22"/>
    <s v="Manuel Alejandro Montealegre Rojas"/>
    <s v="En espera"/>
    <s v="Elemento"/>
    <s v="pwa/Plan de Acción Institucional_ANH/Lists/Plan de Accin ANH 2020"/>
    <s v="Indicador Plan de Acción Institucional"/>
    <s v="No Aplica"/>
  </r>
  <r>
    <n v="91"/>
    <s v="Gestión Administrativ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x v="0"/>
    <s v="Administrar y gestionar de manera eficiente los recursos físicos y administrativos de la ANH "/>
    <s v="Bienes y servicios adquiridos para el funcionamiento de la ANH"/>
    <n v="100"/>
    <s v="Porcentaje"/>
    <s v="Corresponde a los procesos de contratación adelantados para la adquisición de bienes y servicios para el funcionamiento de la entidad"/>
    <s v="(No. de Contratos suscritos / No. de contratos a suscribir según PAA) * 100"/>
    <n v="856000000"/>
    <d v="2020-01-01T00:00:00"/>
    <d v="2020-12-31T00:00:00"/>
    <s v="Creciente"/>
    <s v="Semestral"/>
    <n v="0"/>
    <m/>
    <m/>
    <m/>
    <m/>
    <m/>
    <s v="Alexandra Galvis Lizarazo"/>
    <d v="2020-01-30T11:26:20"/>
    <d v="2020-02-12T15:25:02"/>
    <s v="Natalia Alejandra Ortiz Valderrama"/>
    <s v="En espera"/>
    <s v="Elemento"/>
    <s v="pwa/Plan de Acción Institucional_ANH/Lists/Plan de Accin ANH 2020"/>
    <s v="Indicador Plan de Acción Institucional"/>
    <m/>
  </r>
  <r>
    <n v="3"/>
    <s v="Gestión Contractu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Anual de Adquisiciones"/>
    <x v="0"/>
    <s v="No Aplica"/>
    <s v="No Aplica"/>
    <x v="0"/>
    <s v="Selección de contratistas a través de las diferentes modalidades de contratación de acuerdo con la normativa vigente."/>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2795000000"/>
    <d v="2020-01-01T00:00:00"/>
    <d v="2020-12-31T00:00:00"/>
    <s v="Constante"/>
    <s v="Semestral"/>
    <n v="0"/>
    <s v="​N/A_x000a_"/>
    <s v="​N/A_x000a_"/>
    <n v="0"/>
    <n v="0"/>
    <s v="N/A"/>
    <s v="Maribel Rodriguez Moreno"/>
    <d v="2020-01-15T11:25:34"/>
    <d v="2020-03-02T10:12:25"/>
    <s v="Maribel Rodriguez Moreno"/>
    <s v="En espera"/>
    <s v="Elemento"/>
    <s v="pwa/Plan de Acción Institucional_ANH/Lists/Plan de Accin ANH 2020"/>
    <s v="Indicador Plan de Acción Institucional"/>
    <s v="No Aplica"/>
  </r>
  <r>
    <n v="7"/>
    <s v="Gestión Contractual"/>
    <s v="Gestión con Valores para Resultados"/>
    <x v="2"/>
    <x v="2"/>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0"/>
    <s v="No Aplica"/>
    <s v="No Aplica"/>
    <x v="0"/>
    <s v="Acompañar el proceso de contratación administrativa para la reglamentación de los términos contractuales en materia de YNC"/>
    <s v="Contrato Celebrado producto del proceso  de Contratacion Administrativa del personal especializado para la eleboracion del Documento proyecto de reglamentación YNC"/>
    <n v="1"/>
    <s v="Unidad"/>
    <s v="Apoyo de la Oficina Asesora Juridica en el proceso de contratacion una vez se haya estructurado y radicado por parte del area tecnica responsable"/>
    <s v="(Proceso adelantado / ESET radicado)*100."/>
    <n v="650000000"/>
    <d v="2020-01-01T00:00:00"/>
    <d v="2020-12-31T00:00:00"/>
    <s v="Constante"/>
    <s v="Anual"/>
    <n v="0"/>
    <s v="N/A_x000a__x000a_"/>
    <s v="​N/A_x000a_"/>
    <n v="0"/>
    <n v="0"/>
    <s v="N/A"/>
    <s v="Maribel Rodriguez Moreno"/>
    <d v="2020-01-16T15:10:05"/>
    <d v="2020-03-02T10:12:56"/>
    <s v="Maribel Rodriguez Moreno"/>
    <s v="En espera"/>
    <s v="Elemento"/>
    <s v="pwa/Plan de Acción Institucional_ANH/Lists/Plan de Accin ANH 2020"/>
    <s v="Indicador YNC"/>
    <s v="No Aplica"/>
  </r>
  <r>
    <n v="130"/>
    <s v="Gestión Contractual"/>
    <s v="Gestión con Valores para Resultados"/>
    <x v="2"/>
    <x v="2"/>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0"/>
    <s v="No Aplica"/>
    <s v="No Aplica"/>
    <x v="0"/>
    <s v="Estructurar los términos contractuales y de reglamentación para YNC"/>
    <s v="Documento proyecto de reglamentación YNC."/>
    <n v="1"/>
    <s v="Unidad"/>
    <s v="consiste en la estructurar los términos contractuales y de reglamentación para YNC"/>
    <s v="Documento proyectado de reglamentación YNC"/>
    <n v="0"/>
    <d v="2020-01-01T00:00:00"/>
    <d v="2020-12-31T00:00:00"/>
    <s v="Constante"/>
    <s v="Anual"/>
    <n v="0"/>
    <m/>
    <m/>
    <m/>
    <m/>
    <m/>
    <s v="Natalia Alejandra Ortiz Valderrama"/>
    <d v="2020-02-11T16:09:12"/>
    <d v="2020-02-27T17:58:22"/>
    <s v="Patricia Marin Ruiz"/>
    <s v="En espera"/>
    <s v="Elemento"/>
    <s v="pwa/Plan de Acción Institucional_ANH/Lists/Plan de Accin ANH 2020"/>
    <s v="Indicador YNC"/>
    <m/>
  </r>
  <r>
    <n v="95"/>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Pozos Exploratorios Perforados"/>
    <s v="Plan Estratégico Institucional / Plan Nacional de Desarrollo"/>
    <x v="0"/>
    <s v="No Aplica"/>
    <s v="No Aplica"/>
    <x v="0"/>
    <s v="Realizar seguimiento a contratos en exploración y producción"/>
    <s v="Pozos Exploratorios Perforados"/>
    <n v="42"/>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n v="0"/>
    <d v="2020-01-01T00:00:00"/>
    <d v="2020-12-31T00:00:00"/>
    <s v="Creciente"/>
    <s v="Mensual"/>
    <n v="5"/>
    <s v="   Con corte a 29 de febrero de 2020 se perforaron 5 pozos exploratorios, la meta para el año 2020 son 42 Pozos exploratorios genarando un 11,90% de Cumplimiento con respecto a la meta establecida._x000a_"/>
    <s v="​Seguimiento a Contratos Misionales\SIG\2020\Indicadores_x000a_"/>
    <n v="0"/>
    <n v="0"/>
    <m/>
    <s v="Libardo Andres Huertas Cuevas"/>
    <d v="2020-01-30T13:30:27"/>
    <d v="2020-03-06T09:48:28"/>
    <s v="Libardo Andres Huertas Cuevas"/>
    <s v="En espera"/>
    <s v="Elemento"/>
    <s v="pwa/Plan de Acción Institucional_ANH/Lists/Plan de Accin ANH 2020"/>
    <s v="Indicador Plan Nacional de Desarrollo"/>
    <s v="No Aplica"/>
  </r>
  <r>
    <n v="96"/>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Sísmica 2D equivalente"/>
    <s v="Plan Estratégico Institucional / Plan Nacional de Desarrollo"/>
    <x v="0"/>
    <s v="No Aplica"/>
    <s v="No Aplica"/>
    <x v="0"/>
    <s v="Realizar seguimiento a contratos en exploración y producción"/>
    <s v="Sísmica 2D Equivalente"/>
    <n v="1400"/>
    <s v="Kilómetro"/>
    <s v="​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n v="0"/>
    <d v="2020-01-01T00:00:00"/>
    <d v="2020-12-31T00:00:00"/>
    <s v="Creciente"/>
    <s v="Mensual"/>
    <n v="160.88399999999999"/>
    <s v="​Con corte a 29 de febrero de 2020 se han adquirieron 160,884 KM Sismica 2D equivalente, la meta para el año 2020 son 1400 Kilometros de sismica genarando un 11,49% de Cumplimiento con respecto a la meta establecida._x000a_"/>
    <s v="​Seguimiento a Contratos Misionales\SIG\2020\GSCE\Indicadores_x000a_"/>
    <n v="0"/>
    <n v="0"/>
    <m/>
    <s v="Libardo Andres Huertas Cuevas"/>
    <d v="2020-01-30T13:35:16"/>
    <d v="2020-03-06T09:46:37"/>
    <s v="Libardo Andres Huertas Cuevas"/>
    <s v="En espera"/>
    <s v="Elemento"/>
    <s v="pwa/Plan de Acción Institucional_ANH/Lists/Plan de Accin ANH 2020"/>
    <s v="Indicador Plan Nacional de Desarrollo"/>
    <s v="No Aplica"/>
  </r>
  <r>
    <n v="97"/>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Cumplimiento del plan de inversión de los contratos E&amp;P en exploración"/>
    <s v="Plan Estratégico Institucional / Plan Nacional de Desarrollo"/>
    <x v="0"/>
    <s v="No Aplica"/>
    <s v="No Aplica"/>
    <x v="0"/>
    <s v="Gestión General 2: Realizar seguimiento a contratos en exploración y producción"/>
    <s v="Cumplimiento al plan de inversiones de los contratos E&amp;P en exploración"/>
    <n v="215"/>
    <s v="Millones de dólares estadounidenses (USD)"/>
    <s v="​​El indicador muestra el cumplimiento de los compromisos en inversión acordado en los contratos de hidrocarburos en periodo de exploración, a través de la perforación de pozos exploratorios y adquisición de sísmica 2D equivalente.​_x000a_"/>
    <s v="(Valor real de la ejecución/Valor de inversión programada)"/>
    <n v="0"/>
    <d v="2020-01-01T00:00:00"/>
    <d v="2020-12-31T00:00:00"/>
    <s v="Creciente"/>
    <s v="Mensual"/>
    <n v="0"/>
    <m/>
    <m/>
    <m/>
    <m/>
    <m/>
    <s v="Libardo Andres Huertas Cuevas"/>
    <d v="2020-01-30T13:52:25"/>
    <d v="2020-02-27T10:59:57"/>
    <s v="Patricia Marin Ruiz"/>
    <s v="En espera"/>
    <s v="Elemento"/>
    <s v="pwa/Plan de Acción Institucional_ANH/Lists/Plan de Accin ANH 2020"/>
    <s v="Indicador Estratégico"/>
    <m/>
  </r>
  <r>
    <n v="98"/>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x v="0"/>
    <s v="Gestión General 2: Realizar seguimiento a contratos en exploración y producción"/>
    <s v="Nivel de Respuesta a las Solicitudes de los Operadores para la gestión de contratos de hidrocarburos"/>
    <n v="90"/>
    <s v="Porcentaje"/>
    <s v="​​El indicador muestra la eficacia en la respuesta a las solicitudes del Operador allegadas a la Gerencia de Seguimiento a Contratos en Exploración_x000a_"/>
    <s v="(Número de solicitudes atendidas  / Total de solicitudes recibidas )*100"/>
    <n v="3176000000"/>
    <d v="2020-01-01T00:00:00"/>
    <d v="2020-12-31T00:00:00"/>
    <s v="Creciente"/>
    <s v="Mensual"/>
    <n v="25.8"/>
    <s v="​El indicador de tramites de la GSCE muestra un cumplimiento del 86% con respecto a la meta establecida para el mes de febrero donde se dio respuesta a 7 tramites total acumulado de 62 tramites allegados a la GSCE con corte al 29 de febrero 2020, para el mes de febrero se estableció una meta del 30% en la respuesta de los tramites. Cabe resaltar que la meta es muy baja debido a la coyuntura en contratación de personal, pero de igual manera se aumentará con el pasar de los meses.​_x000a_"/>
    <s v="​Seguimiento a Contratos Misionales\SIG\2020\GSCE\Indicadores_x000a_"/>
    <n v="0"/>
    <n v="0"/>
    <m/>
    <s v="Libardo Andres Huertas Cuevas"/>
    <d v="2020-01-30T13:56:58"/>
    <d v="2020-03-06T09:32:49"/>
    <s v="Libardo Andres Huertas Cuevas"/>
    <s v="En espera"/>
    <s v="Elemento"/>
    <s v="pwa/Plan de Acción Institucional_ANH/Lists/Plan de Accin ANH 2020"/>
    <s v="Indicador Plan de Acción Institucional"/>
    <s v="No Aplica"/>
  </r>
  <r>
    <n v="99"/>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0"/>
    <s v="No Aplica"/>
    <s v="No Aplica"/>
    <x v="0"/>
    <s v="Gestión General 2: Realizar seguimiento a contratos en exploración y producción"/>
    <s v="Seguimiento de Garantías en Contrato en Exploración"/>
    <n v="85"/>
    <s v="Porcentaje"/>
    <s v="Se mide la efectividad de respuesta a los requerimientos de garantías de los contratos_x000a_"/>
    <s v="(Número de requerimientos atendidos en el período / Total de los requerimientos de garantías recibidos en el período)*100"/>
    <n v="688000000"/>
    <d v="2020-01-01T00:00:00"/>
    <d v="2020-12-31T00:00:00"/>
    <s v="Creciente"/>
    <s v="Trimestral"/>
    <n v="0"/>
    <m/>
    <m/>
    <m/>
    <m/>
    <m/>
    <s v="Libardo Andres Huertas Cuevas"/>
    <d v="2020-01-30T14:08:36"/>
    <d v="2020-02-12T15:40:29"/>
    <s v="Natalia Alejandra Ortiz Valderrama"/>
    <s v="En espera"/>
    <s v="Elemento"/>
    <s v="pwa/Plan de Acción Institucional_ANH/Lists/Plan de Accin ANH 2020"/>
    <s v="Indicador Plan de Acción Institucional"/>
    <m/>
  </r>
  <r>
    <n v="100"/>
    <s v="Gestión de Contratos en Exploración"/>
    <s v="Evaluación de Resultados"/>
    <x v="3"/>
    <x v="3"/>
    <s v="Contribuir al desarrollo de la seguridad energética y en la generación de excedentes de exportación de hidrocarburos."/>
    <s v="Estimular la actividad de exploración y producción de hidrocarburos"/>
    <s v="No Aplica"/>
    <s v="Plan de Acción Institucional"/>
    <x v="2"/>
    <s v="No Aplica"/>
    <s v="No Aplica"/>
    <x v="0"/>
    <s v="Gestión General 2: Realizar seguimiento a contratos en exploración y producción"/>
    <s v="Acuerdo de Traslado de Inversiones Implementado"/>
    <n v="1"/>
    <s v="Número"/>
    <s v="​Establecer​​los lineamientos del proyecto de acuerdo, particularmente aquellos relacionados con la fórmula y los criterios para evaluar las propuestas de traslado de inversión que presenten los contratistas​_x000a_"/>
    <s v="Implementacion del Acuerdo"/>
    <n v="226000000"/>
    <d v="2020-01-01T00:00:00"/>
    <d v="2020-12-31T00:00:00"/>
    <s v="Creciente"/>
    <s v="Bimestral"/>
    <n v="0"/>
    <m/>
    <m/>
    <m/>
    <m/>
    <m/>
    <s v="Libardo Andres Huertas Cuevas"/>
    <d v="2020-01-30T14:15:00"/>
    <d v="2020-02-12T15:42:15"/>
    <s v="Natalia Alejandra Ortiz Valderrama"/>
    <s v="En espera"/>
    <s v="Elemento"/>
    <s v="pwa/Plan de Acción Institucional_ANH/Lists/Plan de Accin ANH 2020"/>
    <s v="Indicador Plan de Acción Institucional"/>
    <m/>
  </r>
  <r>
    <n v="132"/>
    <s v="Gestión de Contratos en Exploración"/>
    <s v="Gestión con Valores para Resultados"/>
    <x v="3"/>
    <x v="2"/>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Apoyar desde la ANH el desarrollo de los Proyectos Piloto de Investigación Integral (PPII) de los YNC"/>
    <s v="Marco contractual de los PPII elaborado "/>
    <n v="1"/>
    <s v="Unidad"/>
    <s v="Consiste en apoyar desde la ANH el desarrollo de los Proyectos Piloto de Investigación Integral (PPII) de los YNC"/>
    <s v="Marco contractual de los PPII elaborado "/>
    <n v="0"/>
    <d v="2020-01-01T00:00:00"/>
    <d v="2020-12-31T00:00:00"/>
    <s v="Constante"/>
    <s v="Anual"/>
    <n v="0"/>
    <m/>
    <m/>
    <m/>
    <m/>
    <m/>
    <s v="Natalia Alejandra Ortiz Valderrama"/>
    <d v="2020-02-12T09:35:08"/>
    <d v="2020-02-27T17:59:08"/>
    <s v="Patricia Marin Ruiz"/>
    <s v="En espera"/>
    <s v="Elemento"/>
    <s v="pwa/Plan de Acción Institucional_ANH/Lists/Plan de Accin ANH 2020"/>
    <s v="Indicador YNC"/>
    <m/>
  </r>
  <r>
    <n v="101"/>
    <s v="Gestión de Contratos en Producción"/>
    <s v="Evaluación de Resultados"/>
    <x v="3"/>
    <x v="4"/>
    <s v="Contribuir al desarrollo de la seguridad energética y en la generación de excedentes de exportación de hidrocarburos."/>
    <s v="Estimular la actividad de exploración y producción de hidrocarburos"/>
    <s v="No Aplica"/>
    <s v="Plan de Acción Institucional"/>
    <x v="0"/>
    <s v="No Aplica"/>
    <s v="No Aplica"/>
    <x v="0"/>
    <s v="Gestión General 2: Realizar seguimiento a contratos en exploración y producción"/>
    <s v="Seguimiento a Informes y Reportes de Contratos en Producción"/>
    <n v="85"/>
    <s v="Porcentaje"/>
    <s v="​Se requiere medir el seguimiento que hace la Gerencia de Seguimiento a Contratos en Producción a través de los Informes de Verificación (IVE) a los reportes que deben presentar las compañías que tienen contratos y convenios E&amp;P con la ANH.​_x000a_"/>
    <s v="(Suma de los informes de PTE, PLEX, IES, que de acuerdo a la normatividad y contratos tienen que presentar las compañías en el trimestre a la ANH / Total número de informes exigibles para seguimiento)*100"/>
    <n v="3341000000"/>
    <d v="2020-01-01T00:00:00"/>
    <d v="2020-12-31T00:00:00"/>
    <s v="Creciente"/>
    <s v="Trimestral"/>
    <n v="0"/>
    <m/>
    <m/>
    <m/>
    <m/>
    <m/>
    <s v="Libardo Andres Huertas Cuevas"/>
    <d v="2020-01-30T14:19:54"/>
    <d v="2020-02-12T15:44:23"/>
    <s v="Natalia Alejandra Ortiz Valderrama"/>
    <s v="En espera"/>
    <s v="Elemento"/>
    <s v="pwa/Plan de Acción Institucional_ANH/Lists/Plan de Accin ANH 2020"/>
    <s v="Indicador Plan de Acción Institucional"/>
    <m/>
  </r>
  <r>
    <n v="76"/>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Oficina de proyectos - PMO de la ANH Fase I"/>
    <s v="Asesorías realizadas para la formulación, ajuste, y seguimiento a proyectos de la ANH"/>
    <n v="100"/>
    <s v="Porcentaje"/>
    <s v="Corresponde a las sesorías realizadas para la formulación, ajuste, y seguimiento a proyectos de la ANH; en el marco del proceso de Gestión de Proyectos._x000a_"/>
    <s v="(sesorías realizadas para la formulación, ajuste, y seguimiento a proyectos de la ANH/ Asesorías solicitadas por las dependencias)*100"/>
    <n v="79032258"/>
    <d v="2020-01-01T00:00:00"/>
    <d v="2020-12-31T00:00:00"/>
    <s v="Constante"/>
    <s v="Trimestral"/>
    <n v="0"/>
    <m/>
    <m/>
    <m/>
    <m/>
    <m/>
    <s v="Patricia Marin Ruiz"/>
    <d v="2020-01-29T12:15:26"/>
    <d v="2020-02-12T15:55:43"/>
    <s v="Natalia Alejandra Ortiz Valderrama"/>
    <s v="En espera"/>
    <s v="Elemento"/>
    <s v="pwa/Plan de Acción Institucional_ANH/Lists/Plan de Accin ANH 2020"/>
    <s v="Indicador Plan de Acción Institucional"/>
    <m/>
  </r>
  <r>
    <n v="77"/>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Oficina de proyectos - PMO de la ANH Fase I"/>
    <s v="Tablero de control a la ejecución de proyectos implementado"/>
    <n v="1"/>
    <s v="Unidad"/>
    <s v="Correponde al tablero consolidado sobre el seguimiento a la ejecución de proyectos implementado"/>
    <s v="Tablero de control a la ejecución de proyectos implementado"/>
    <n v="0"/>
    <d v="2020-04-01T00:00:00"/>
    <d v="2020-12-31T00:00:00"/>
    <s v="Constante"/>
    <s v="Semestral"/>
    <n v="0"/>
    <m/>
    <m/>
    <m/>
    <m/>
    <m/>
    <s v="Patricia Marin Ruiz"/>
    <d v="2020-01-29T14:08:16"/>
    <d v="2020-02-12T15:56:35"/>
    <s v="Natalia Alejandra Ortiz Valderrama"/>
    <s v="En espera"/>
    <s v="Elemento"/>
    <s v="pwa/Plan de Acción Institucional_ANH/Lists/Plan de Accin ANH 2020"/>
    <s v="Indicador Plan de Acción Institucional"/>
    <m/>
  </r>
  <r>
    <n v="78"/>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Oficina de proyectos - PMO de la ANH Fase I"/>
    <s v="Módulo de gestión de proyectos la Oficina de Gestión de Proyectos (Project Management Office - PMO), implementado"/>
    <n v="100"/>
    <s v="Porcentaje"/>
    <s v="Corresponde a las fases implementadas del módulo de gestión de proyectos la Oficina de Gestión de Proyectos (Project Management Office - PMO), basado en la metodología Project Management Institute - PMI, para el uso de la herramienta Project, y la identificación y análisis de riesgos, y de factores críticos de éxito en los proyectos , otros."/>
    <s v="(Fases implementadas del Módulo de gestión de proyectos la Oficina de Gestión de Proyectos (Project Management Office - PMO) /Fases programadas para ejecutar el módulo)*100"/>
    <n v="0"/>
    <d v="2020-04-01T00:00:00"/>
    <d v="2020-12-31T00:00:00"/>
    <s v="Creciente"/>
    <s v="Cuatrimestral"/>
    <n v="0"/>
    <m/>
    <m/>
    <m/>
    <m/>
    <m/>
    <s v="Patricia Marin Ruiz"/>
    <d v="2020-01-29T14:21:41"/>
    <d v="2020-02-12T15:57:20"/>
    <s v="Natalia Alejandra Ortiz Valderrama"/>
    <s v="En espera"/>
    <s v="Elemento"/>
    <s v="pwa/Plan de Acción Institucional_ANH/Lists/Plan de Accin ANH 2020"/>
    <s v="Indicador Plan de Acción Institucional"/>
    <m/>
  </r>
  <r>
    <n v="80"/>
    <s v="Gestión de Proyectos"/>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Realizar seguimiento a los proyectos  de inversión en ejecución."/>
    <s v="Proyectos de inversión que cuentan con seguimiento completo en el Sistema de Seguimiento a Proyectos de Inversión - SPI"/>
    <n v="5"/>
    <s v="Número"/>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
    <s v="Sumatoria de proyectos de inversión que cuentan con seguimiento completo en el Sistema de Seguimiento a Proyectos de Inversión - SPI"/>
    <n v="0"/>
    <d v="2020-01-01T00:00:00"/>
    <d v="2020-12-31T00:00:00"/>
    <s v="Constante"/>
    <s v="Mensual"/>
    <n v="0"/>
    <m/>
    <m/>
    <m/>
    <m/>
    <m/>
    <s v="Patricia Marin Ruiz"/>
    <d v="2020-01-29T14:41:20"/>
    <d v="2020-02-12T15:58:29"/>
    <s v="Natalia Alejandra Ortiz Valderrama"/>
    <s v="En espera"/>
    <s v="Elemento"/>
    <s v="pwa/Plan de Acción Institucional_ANH/Lists/Plan de Accin ANH 2020"/>
    <s v="Indicador Plan de Acción Institucional"/>
    <m/>
  </r>
  <r>
    <n v="109"/>
    <s v="Gestión de Proyectos"/>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Asesorar la elaboración y consolidar el anteproyecto de presupuesto de inversión de la entidad, y preparar información para  el Marco de Gasto de Mediano Plazo - MGMP de los recursos de invers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404216129"/>
    <d v="2020-01-06T00:00:00"/>
    <d v="2020-05-31T00:00:00"/>
    <s v="Constante"/>
    <s v="Anual"/>
    <n v="0"/>
    <m/>
    <m/>
    <m/>
    <m/>
    <m/>
    <s v="Patricia Marin Ruiz"/>
    <d v="2020-01-31T09:02:19"/>
    <d v="2020-02-12T16:02:57"/>
    <s v="Natalia Alejandra Ortiz Valderrama"/>
    <s v="En espera"/>
    <s v="Elemento"/>
    <s v="pwa/Plan de Acción Institucional_ANH/Lists/Plan de Accin ANH 2020"/>
    <s v="Indicador Plan de Acción Institucional"/>
    <m/>
  </r>
  <r>
    <n v="103"/>
    <s v="Gestión de Regalías y Derechos Económicos"/>
    <s v="Gestión con Valores para Resultados"/>
    <x v="1"/>
    <x v="1"/>
    <s v="Contribuir al desarrollo de la seguridad energética y en la generación de excedentes de exportación de hidrocarburos."/>
    <s v="Generar recursos financieros que contribuyan a la prosperidad económica y social del país"/>
    <s v="Excedentes Financieros Girados a la Nación"/>
    <s v="Plan Estratégico Institucional / Plan Nacional de Desarrollo"/>
    <x v="1"/>
    <s v="No Aplica"/>
    <s v="No Aplica"/>
    <x v="0"/>
    <s v="Generar recursos que contribuyan a la prosperidad del país"/>
    <s v="Excedentes financieros girados a la nación"/>
    <n v="773576"/>
    <s v="Millones de pesos"/>
    <s v="Excedentes financieros transferiodos a la nacion"/>
    <s v="sumatoria de los saldos trasladados correspondientes a excedentes financieros durante el año."/>
    <n v="0"/>
    <d v="2020-01-01T00:00:00"/>
    <d v="2020-01-31T00:00:00"/>
    <s v="Constante"/>
    <s v="Anual"/>
    <n v="0"/>
    <m/>
    <m/>
    <m/>
    <m/>
    <m/>
    <s v="Alexandra Galvis Lizarazo"/>
    <d v="2020-01-30T14:48:11"/>
    <d v="2020-02-12T16:05:17"/>
    <s v="Natalia Alejandra Ortiz Valderrama"/>
    <s v="En espera"/>
    <s v="Elemento"/>
    <s v="pwa/Plan de Acción Institucional_ANH/Lists/Plan de Accin ANH 2020"/>
    <s v="Indicador Estratégico"/>
    <m/>
  </r>
  <r>
    <n v="8"/>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Recaudo de Regalías del año"/>
    <s v="Plan Estratégico Institucional / Plan Nacional de Desarrollo"/>
    <x v="0"/>
    <s v="No Aplica"/>
    <s v="No Aplica"/>
    <x v="0"/>
    <s v="Generar recursos financieros que contribuyan a la prosperidad económica y social del país y a la sostenibilidad financiera de la ANH."/>
    <s v="Avance Gestión Recaudo Ingresos SGR 2020"/>
    <n v="7.96"/>
    <s v="Billones de pesos"/>
    <s v="Refiere el avance en el valor total de las regalías recaudadas en la vigencia, el monto acumulado de recursos que por concepto de regalías por la explotación de hidrocarburos son transferidos al SGR en la vigencia 2020. (Se toma de meta el valor dada en el decreto de liquidación de presupuesto 2020, que es mayor frente a lo programadas en el Plan Estratégico de la ANH &quot;7,9&quot;) "/>
    <s v="Sumatoria de regalias recaudadas en el año"/>
    <n v="1089918926"/>
    <d v="2020-01-31T00:00:00"/>
    <d v="2020-12-31T00:00:00"/>
    <s v="Creciente"/>
    <s v="Mensual"/>
    <n v="1.1000000000000001"/>
    <s v="Al cierre del mes de febrero de 2020, el acumulado de regalías recaudadas y transferidas al SGR durante la vigencia, es de $1.092.641.001.049 pesos genradas por la explotación de hidrocarburos.  _x000a_"/>
    <s v="El dato puede ser corroborado según comunicaciones oficiales de traslado de recursos al MHCP (id. 481546 y id. 490221) _x000a_"/>
    <m/>
    <m/>
    <s v="Desde la Gerencia de Planeación se ajusta redacción en: Nombre de proyecto interno(manteniendo el que se tenia),  descripición del indicador,  fórmula de indicador  y la asociación al Plan Estratégico, pero la meta se toma en el valor dado desde el decreto de liquidación 2020."/>
    <s v="Consuelo Bejarano Almonacid"/>
    <d v="2020-01-23T15:05:35"/>
    <d v="2020-03-06T11:30:03"/>
    <s v="Consuelo Bejarano Almonacid"/>
    <s v="En espera"/>
    <s v="Elemento"/>
    <s v="pwa/Plan de Acción Institucional_ANH/Lists/Plan de Accin ANH 2020"/>
    <s v="Indicador Estratégico"/>
    <s v="No Aplica"/>
  </r>
  <r>
    <n v="9"/>
    <s v="Gestión de Regalías y Derechos Económicos"/>
    <s v="Gestión con Valores para Resultados"/>
    <x v="0"/>
    <x v="6"/>
    <s v="Contribuir al desarrollo de la seguridad energética y en la generación de excedentes de exportación de hidrocarburos."/>
    <s v="Generar recursos financieros que contribuyan a la prosperidad económica y social del país"/>
    <s v="Ingresos por Derechos Económicos"/>
    <s v="Plan Estratégico Institucional / Plan Nacional de Desarrollo"/>
    <x v="0"/>
    <s v="No Aplica"/>
    <s v="No Aplica"/>
    <x v="0"/>
    <s v="Adelantar las gestiones necesarias para la liquidación y recaudo de los Derechos Económicos"/>
    <s v="Ingresos por Derechos Económicos"/>
    <n v="218017.7"/>
    <s v="Millones de pesos"/>
    <s v="Indica el avance en el reconocimiento del recaudo de ingresos por derechos económicos a una fecha de corte"/>
    <s v="Sumatoria de los Ingresos recaudados por Derechos Económicos. "/>
    <n v="833213358"/>
    <d v="2020-01-01T00:00:00"/>
    <d v="2020-12-31T00:00:00"/>
    <s v="Creciente"/>
    <s v="Trimestral"/>
    <n v="0"/>
    <s v="​No aplica_x000a_"/>
    <s v="​No aplica_x000a_"/>
    <m/>
    <m/>
    <s v="Desde la Gerencia de Planeación se ajusta la redacción del nombre del indicador y fórmula, de acuerdo a lo aprobado en Plan Estatégico y en coherencia con lo reportado en 2019. Mediante correo electrónico del Consuelo Bejarano Almonacid del viernes 31/01/2020, se informa que la meta para 2020 fue modificada a $218.017.7 millones."/>
    <s v="Consuelo Bejarano Almonacid"/>
    <d v="2020-01-23T15:39:52"/>
    <d v="2020-02-27T11:28:17"/>
    <s v="Patricia Marin Ruiz"/>
    <s v="En espera"/>
    <s v="Elemento"/>
    <s v="pwa/Plan de Acción Institucional_ANH/Lists/Plan de Accin ANH 2020"/>
    <s v="Indicador Estratégico"/>
    <m/>
  </r>
  <r>
    <n v="81"/>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2"/>
    <s v="No Aplica"/>
    <s v="No Aplica"/>
    <x v="0"/>
    <s v="Fortalecimiento de las competencias del personal ( capacitar)"/>
    <s v="encuesta de satisfacción personal capacitado "/>
    <n v="100"/>
    <s v="Porcentaje"/>
    <s v="Son las actividades de capacitación que se desarrollen en el marco de lo programado en el Plan Institucional de Capacitación "/>
    <s v="satisfacción del personal capacitado (encuesta)"/>
    <n v="278000000"/>
    <d v="2020-01-01T00:00:00"/>
    <d v="2020-12-31T00:00:00"/>
    <s v="Creciente"/>
    <s v="Trimestral"/>
    <n v="0"/>
    <m/>
    <m/>
    <m/>
    <m/>
    <s v="Se ajusto la redacción del Nombre del Proyecto Interno - Cambio Fortalecer por Fortalecimiento. _x000a__x000a_Se ajusto la periodicidad de seguimiento del indicador cambiando de mensual a Trimestral._x000a__x000a_Se ajusto en monto de los recursos programados. Dejando $278.000.000 de conformidad al presupuesto asignado. es decir aumento $78.000.000"/>
    <s v="German Matallana Garcia"/>
    <d v="2020-01-29T15:15:05"/>
    <d v="2020-03-05T12:48:13"/>
    <s v="Vivian Paola Tamayo Cardenas"/>
    <s v="En espera"/>
    <s v="Elemento"/>
    <s v="pwa/Plan de Acción Institucional_ANH/Lists/Plan de Accin ANH 2020"/>
    <s v="Indicador Plan de Acción Institucional"/>
    <s v="No Aplica"/>
  </r>
  <r>
    <n v="82"/>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satisfacción del talento humano"/>
    <s v="Plan Estratégico de Talento Humano"/>
    <x v="2"/>
    <s v="No Aplica"/>
    <s v="No Aplica"/>
    <x v="0"/>
    <s v="Desarrollo de actividades de incentivos y bienestar"/>
    <s v="Encuesta de satisfacción "/>
    <n v="100"/>
    <s v="Porcentaje"/>
    <s v="Son las actividades de bienestar que se desarollan en el   marco de lo programado en el Plan Institucional de       Bienestar social e Incentivos "/>
    <s v="Encuesta de satisfacción "/>
    <n v="710000000"/>
    <d v="2020-01-01T00:00:00"/>
    <d v="2020-12-31T00:00:00"/>
    <s v="Creciente"/>
    <s v="Trimestral"/>
    <n v="0"/>
    <m/>
    <m/>
    <m/>
    <m/>
    <s v="Se ajusta redacción del proyecto Interno, quitando el verbo desarrollar y dejando (Desarrollo de activiades..)"/>
    <s v="German Matallana Garcia"/>
    <d v="2020-01-29T15:25:31"/>
    <d v="2020-03-05T12:51:00"/>
    <s v="Vivian Paola Tamayo Cardenas"/>
    <s v="En espera"/>
    <s v="Elemento"/>
    <s v="pwa/Plan de Acción Institucional_ANH/Lists/Plan de Accin ANH 2020"/>
    <s v="Indicador Plan de Acción Institucional"/>
    <s v="No Aplica"/>
  </r>
  <r>
    <n v="83"/>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de Trabajo Anual en Seguridad y Salud en el Trabajo"/>
    <x v="0"/>
    <s v="No Aplica"/>
    <s v="No Aplica"/>
    <x v="0"/>
    <s v="Realizar las Actividades del plan de seguridad y salud  en el trabajo "/>
    <s v="Porcentaje de cumplimiento del plan de seguridad y salud en el trabajo "/>
    <n v="100"/>
    <s v="Porcentaje"/>
    <s v="Son las actividades del plan anual del sistema de gestión de la seguiridad y salud en el trabajo desarrolladas."/>
    <s v="(Actividades de los subprogramas de gestión desarrolladas/actividades de los suprogramas de gestión programadas)*100"/>
    <n v="47381648"/>
    <d v="2020-01-01T00:00:00"/>
    <d v="2020-12-31T00:00:00"/>
    <s v="Creciente"/>
    <s v="Trimestral"/>
    <n v="0"/>
    <m/>
    <m/>
    <m/>
    <m/>
    <s v="Se realiza cambio del presupuesto programado cambiando a gastos de comercialización. "/>
    <s v="German Matallana Garcia"/>
    <d v="2020-01-29T15:34:06"/>
    <d v="2020-03-05T14:19:17"/>
    <s v="Vivian Paola Tamayo Cardenas"/>
    <s v="En espera"/>
    <s v="Elemento"/>
    <s v="pwa/Plan de Acción Institucional_ANH/Lists/Plan de Accin ANH 2020"/>
    <s v="Indicador Plan de Acción Institucional"/>
    <s v="No Aplica"/>
  </r>
  <r>
    <n v="111"/>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de Talento Humano"/>
    <x v="0"/>
    <s v="No Aplica"/>
    <s v="No Aplica"/>
    <x v="0"/>
    <s v="Determinar el nivel de ejecución del Plan Estratégico de Talento Humano  de la ANH"/>
    <s v="Nivel de ejecución del plan estratégico de talento humano "/>
    <n v="96"/>
    <s v="Porcentaje"/>
    <s v="Promedio de la ejecución de los planes​"/>
    <s v="(Sumatoria del nivel de ejecución de los planes de talento humano en período determinado) / Número de planes de talento humano"/>
    <n v="1117546521"/>
    <d v="2020-01-15T00:00:00"/>
    <d v="2020-12-31T00:00:00"/>
    <s v="Creciente"/>
    <s v="Semestral"/>
    <n v="0"/>
    <m/>
    <m/>
    <n v="569769595"/>
    <n v="24401053"/>
    <s v="Se realiza ajuste en presupuesto programado, cambiando la fuente presupuestal a gastos de comercialización._x000a__x000a_Para la fecha no se evidencia avance cuantitativo ya que la peridicidad es semestral._x000a__x000a_Se reflejan los avances de los compromisos presupuestales y las obligaciones de esos compromisos con corte a 29 de febrero. Los compromisos corresponden al capital humano contratado para la ejeución de los planes."/>
    <s v="Natalia Alejandra Ortiz Valderrama"/>
    <d v="2020-02-07T16:01:59"/>
    <d v="2020-03-06T10:09:05"/>
    <s v="Vivian Paola Tamayo Cardenas"/>
    <s v="En espera"/>
    <s v="Elemento"/>
    <s v="pwa/Plan de Acción Institucional_ANH/Lists/Plan de Accin ANH 2020"/>
    <s v="Indicador Estratégico"/>
    <s v="No Aplica"/>
  </r>
  <r>
    <n v="112"/>
    <s v="Gestión del Talento Humano"/>
    <s v="Talento Humano"/>
    <x v="1"/>
    <x v="7"/>
    <s v="Asegurar la funcionalidad del Sistema de Gestión Integrado y de Control, alcanzando la mejora continua de los procesos."/>
    <s v="Administrar el talento humano, promover su bienestar y potenciar sus habilidades y competencias"/>
    <s v="Nivel de ejecución del plan estratégico de talento humano"/>
    <s v="Plan Estratégico Institucional / Plan Nacional de Desarrollo"/>
    <x v="2"/>
    <s v="No Aplica"/>
    <s v="No Aplica"/>
    <x v="0"/>
    <s v="Realizar la evalucion de satisfaccion del talento humano de la ANH."/>
    <s v="Nivel de satisfación del talento humano "/>
    <n v="3.8"/>
    <s v="Porcentaje"/>
    <s v="Encuesta satisfacción del talento humano y resultado de la misma"/>
    <s v="encuesta realizadas a los funcionarios "/>
    <n v="0"/>
    <d v="2020-01-15T00:00:00"/>
    <d v="2020-12-31T00:00:00"/>
    <s v="Creciente"/>
    <s v="Anual"/>
    <n v="0"/>
    <m/>
    <m/>
    <m/>
    <m/>
    <m/>
    <s v="Natalia Alejandra Ortiz Valderrama"/>
    <d v="2020-02-07T16:36:02"/>
    <d v="2020-02-12T16:15:14"/>
    <s v="Natalia Alejandra Ortiz Valderrama"/>
    <s v="En espera"/>
    <s v="Elemento"/>
    <s v="pwa/Plan de Acción Institucional_ANH/Lists/Plan de Accin ANH 2020"/>
    <s v="Indicador Estratégico"/>
    <m/>
  </r>
  <r>
    <n v="84"/>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Institucional de Archivos –PINAR"/>
    <x v="2"/>
    <s v="No Aplica"/>
    <s v="No Aplica"/>
    <x v="0"/>
    <s v="Potencializar el sistema de Gestión Documental SGDEA"/>
    <s v="Sistema de gestión documental electrónico de archivo SGDEA CONTROLDOC actualizado y mejorado"/>
    <n v="100"/>
    <s v="Porcentaje"/>
    <s v="​Permite controlar y evaluar el porcentaje de ejecución de la actualización y mejoramiento del Sistema de Gestión Documental Electrónico de Archivo - SGDEA ControlDoc  ​"/>
    <s v="(Número de Módulos Actualizados/Número de Módulos por Actualizar)*100"/>
    <n v="0"/>
    <d v="2020-02-03T00:00:00"/>
    <d v="2020-12-30T00:00:00"/>
    <s v="Creciente"/>
    <s v="Semestral"/>
    <n v="0"/>
    <m/>
    <m/>
    <m/>
    <m/>
    <m/>
    <s v="Alexandra Galvis Lizarazo"/>
    <d v="2020-01-30T10:04:38"/>
    <d v="2020-02-21T13:06:40"/>
    <s v="Alexandra Galvis Lizarazo"/>
    <s v="En espera"/>
    <s v="Elemento"/>
    <s v="pwa/Plan de Acción Institucional_ANH/Lists/Plan de Accin ANH 2020"/>
    <s v="Indicador Plan de Acción Institucional"/>
    <m/>
  </r>
  <r>
    <n v="85"/>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x v="0"/>
    <s v="Potencializar el Sistema de Gestión Documental SGDEA."/>
    <s v="Consulta en expedientes de contratos E&amp;P en el sistema de gestión documental electrónico de archivo - SGDEA"/>
    <n v="100"/>
    <s v="Porcentaje"/>
    <s v="Consiste en la organización, digitalización e indexación de los documentos de la serie Contratos E&amp;P en el Sistema de Gestión Documental Electrónico de Archivo - SGDEA para la consulta. "/>
    <s v="(Número de Contratos E&amp;P digitalizados/Números de Contratos E&amp;P)*100"/>
    <n v="0"/>
    <d v="2020-01-15T00:00:00"/>
    <d v="2020-12-31T00:00:00"/>
    <s v="Creciente"/>
    <s v="Semestral"/>
    <n v="0"/>
    <m/>
    <m/>
    <m/>
    <m/>
    <m/>
    <s v="Alexandra Galvis Lizarazo"/>
    <d v="2020-01-30T10:11:58"/>
    <d v="2020-02-21T12:56:08"/>
    <s v="Alexandra Galvis Lizarazo"/>
    <s v="En espera"/>
    <s v="Elemento"/>
    <s v="pwa/Plan de Acción Institucional_ANH/Lists/Plan de Accin ANH 2020"/>
    <s v="Indicador Plan de Acción Institucional"/>
    <m/>
  </r>
  <r>
    <n v="86"/>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lan de Conservación Documental"/>
    <x v="2"/>
    <s v="No Aplica"/>
    <s v="No Aplica"/>
    <x v="0"/>
    <s v="Potencializar el sistema de Gestión Documental SGDEA"/>
    <s v="Comunicaciones oficiales radicadas en el Sistema de Gestión Documental electrónico de archivo - SGDEA CONTROLDOC"/>
    <n v="100"/>
    <s v="Porcentaje"/>
    <s v="Consiste en la centralización de la radicación de comunicaciones oficiales en el Sistema de Gestión Documental Electrónico de Archivo- SGDEA."/>
    <s v="RADICACIÓN CENTRALIZADA EN EL SGDEA"/>
    <n v="0"/>
    <d v="2020-03-01T00:00:00"/>
    <d v="2020-12-30T00:00:00"/>
    <s v="Creciente"/>
    <s v="Cuatrimestral"/>
    <n v="0"/>
    <m/>
    <m/>
    <m/>
    <m/>
    <m/>
    <s v="Alexandra Galvis Lizarazo"/>
    <d v="2020-01-30T10:19:27"/>
    <d v="2020-02-21T12:55:32"/>
    <s v="Alexandra Galvis Lizarazo"/>
    <s v="En espera"/>
    <s v="Elemento"/>
    <s v="pwa/Plan de Acción Institucional_ANH/Lists/Plan de Accin ANH 2020"/>
    <s v="Indicador Plan de Acción Institucional"/>
    <m/>
  </r>
  <r>
    <n v="87"/>
    <s v="Gestión Documental"/>
    <s v="Información y Comunicación"/>
    <x v="1"/>
    <x v="1"/>
    <s v="Contar con una entidad innovadora, flexible y con capacidad de adaptarse al cambio."/>
    <s v="Fortalecer las TICs para la transformación digital de la ANH"/>
    <s v="Nivel de cumplimiento en la implementación de soluciones digitales"/>
    <s v="Programa de Gestión Documental"/>
    <x v="2"/>
    <s v="No Aplica"/>
    <s v="No Aplica"/>
    <x v="0"/>
    <s v="Adaptar e implementar el documento del Sistema Integrado de Conservación SIC  de la ANH."/>
    <s v="Documento del Sistema Integrado de Conservación - SIC de la ANH implementado"/>
    <n v="1"/>
    <s v="Unidad"/>
    <s v="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
    <s v="Documento del sic normalizado en SIGC"/>
    <n v="317000000"/>
    <d v="2020-04-01T00:00:00"/>
    <d v="2020-12-30T00:00:00"/>
    <s v="Constante"/>
    <s v="Anual"/>
    <n v="0"/>
    <m/>
    <m/>
    <m/>
    <m/>
    <m/>
    <s v="Alexandra Galvis Lizarazo"/>
    <d v="2020-01-30T10:28:39"/>
    <d v="2020-02-27T18:05:52"/>
    <s v="Patricia Marin Ruiz"/>
    <s v="En espera"/>
    <s v="Elemento"/>
    <s v="pwa/Plan de Acción Institucional_ANH/Lists/Plan de Accin ANH 2020"/>
    <s v="Indicador Plan de Acción Institucional"/>
    <m/>
  </r>
  <r>
    <n v="79"/>
    <s v="Gestión Estratégica"/>
    <s v="Evaluación de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2"/>
    <s v="No Aplica"/>
    <s v="No Aplica"/>
    <x v="0"/>
    <s v="Asesorar la elaboración y consolidar el anteproyecto de presupuesto de inversión y funcionamiento de la entidad, y preparar información para  el Marco de Gasto de Mediano Plazo - MGMP."/>
    <s v="Documento con  información de recursos de inversión y funcionamiento para el anteproyecto de presupuesto consolidado"/>
    <n v="1"/>
    <s v="Unidad"/>
    <s v="​El anteproyecto de recursos de inversión y funcionamiento incluye la solicitud de recursos que por proyecto de inversión y dependencias realizan la ANH para la siguiente vigencia, justificando la respectiva necesidad de recursos. ​"/>
    <s v="Documento con  información de recursos de inversión y funcionamiento para el anteproyecto de presupuesto consolidado remitido al Ministerio de Hacienda y DNP en los plazos establecidos."/>
    <n v="0"/>
    <d v="2020-02-01T00:00:00"/>
    <d v="2020-05-30T00:00:00"/>
    <s v="Constante"/>
    <s v="Anual"/>
    <n v="0"/>
    <m/>
    <m/>
    <m/>
    <m/>
    <m/>
    <s v="Patricia Marin Ruiz"/>
    <d v="2020-01-29T14:37:34"/>
    <d v="2020-02-12T16:40:49"/>
    <s v="Natalia Alejandra Ortiz Valderrama"/>
    <s v="En espera"/>
    <s v="Elemento"/>
    <s v="pwa/Plan de Acción Institucional_ANH/Lists/Plan de Accin ANH 2020"/>
    <s v="Indicador Plan de Acción Institucional"/>
    <m/>
  </r>
  <r>
    <n v="93"/>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x v="0"/>
    <s v="Administrar y gestionar de manera eficiente los recursos financieros de la ANH"/>
    <s v="Solicitudes atendidas"/>
    <n v="95"/>
    <s v="Porcentaje"/>
    <s v="Corresponde a todas las gestiones adelantadas para dar trámite a las solicitudes que se requieran al Grupo Administrativo y Financiero.​"/>
    <s v="(No. de solicitudes recibidas por el Grupo Financiero / No. Solicitudes atendidas) * 100"/>
    <n v="1070383373"/>
    <d v="2020-01-01T00:00:00"/>
    <d v="2020-12-31T00:00:00"/>
    <s v="Constante"/>
    <s v="Mensual"/>
    <n v="0"/>
    <m/>
    <m/>
    <m/>
    <m/>
    <m/>
    <s v="Alexandra Galvis Lizarazo"/>
    <d v="2020-01-30T11:56:39"/>
    <d v="2020-02-12T16:46:19"/>
    <s v="Natalia Alejandra Ortiz Valderrama"/>
    <s v="En espera"/>
    <s v="Elemento"/>
    <s v="pwa/Plan de Acción Institucional_ANH/Lists/Plan de Accin ANH 2020"/>
    <s v="Indicador Plan de Acción Institucional"/>
    <m/>
  </r>
  <r>
    <n v="102"/>
    <s v="Gestión Financiera"/>
    <s v="Gestión con Valores para Resultados"/>
    <x v="1"/>
    <x v="1"/>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2"/>
    <s v="No Aplica"/>
    <s v="No Aplica"/>
    <x v="0"/>
    <s v="Administrar y gestionar de manera eficiente los recursos financieros de la ANH"/>
    <s v="Informes contables, presupuestales y tributarios presentados oportunamente"/>
    <n v="100"/>
    <s v="Porcentaje"/>
    <s v="Corresponde a la presentación oportuna de las declaraciones tributarias, estados financieros y reporte de información propios de la gestión contable y tributaria. ​"/>
    <s v="(No. de informes presentados oportunamente / No. de informes presentados durante el periodo) *100"/>
    <n v="142845161"/>
    <d v="2020-01-01T00:00:00"/>
    <d v="2020-12-31T00:00:00"/>
    <s v="Constante"/>
    <s v="Semestral"/>
    <n v="0"/>
    <m/>
    <m/>
    <m/>
    <m/>
    <m/>
    <s v="Alexandra Galvis Lizarazo"/>
    <d v="2020-01-30T14:29:24"/>
    <d v="2020-02-12T16:48:15"/>
    <s v="Natalia Alejandra Ortiz Valderrama"/>
    <s v="En espera"/>
    <s v="Elemento"/>
    <s v="pwa/Plan de Acción Institucional_ANH/Lists/Plan de Accin ANH 2020"/>
    <s v="Indicador Plan de Acción Institucional"/>
    <m/>
  </r>
  <r>
    <n v="66"/>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 Mejoramiento y actualización del sistema de gestión integral y de control de la ANH."/>
    <s v="Informe de auditorias internas generados"/>
    <n v="2"/>
    <s v="Número"/>
    <s v=" Se refiere a la realización de los informes de las auditorías internas al SIGC."/>
    <s v="Sumatoria de informes de auditoría generados "/>
    <n v="506954153"/>
    <d v="2020-05-05T00:00:00"/>
    <d v="2020-11-30T00:00:00"/>
    <s v="Creciente"/>
    <s v="Anual"/>
    <n v="0"/>
    <m/>
    <m/>
    <m/>
    <m/>
    <m/>
    <s v="Patricia Marin Ruiz"/>
    <d v="2020-01-29T08:47:40"/>
    <d v="2020-02-12T16:50:47"/>
    <s v="Natalia Alejandra Ortiz Valderrama"/>
    <s v="En espera"/>
    <s v="Elemento"/>
    <s v="pwa/Plan de Acción Institucional_ANH/Lists/Plan de Accin ANH 2020"/>
    <s v="Indicador Plan de Acción Institucional"/>
    <m/>
  </r>
  <r>
    <n v="68"/>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 Mejoramiento y actualización del sistema de gestión integral y de control de la ANH."/>
    <s v="Certificaciones internacionales a los sistemas de gestión"/>
    <n v="100"/>
    <s v="Porcentaje"/>
    <s v="Corresponde a las certificaciones que se obtienen al solicitar y recibir la visita del servicio de uditoría de seguimiento con el ente certificador, validado mediante contrato."/>
    <s v="(certificaciones  de mantenimiento a los sistemas de gestión / certificaciones a obetner en la vigencia )*100"/>
    <n v="40000000"/>
    <d v="2020-06-01T00:00:00"/>
    <d v="2020-12-31T00:00:00"/>
    <s v="Constante"/>
    <s v="Anual"/>
    <n v="0"/>
    <m/>
    <m/>
    <m/>
    <m/>
    <m/>
    <s v="Patricia Marin Ruiz"/>
    <d v="2020-01-29T10:48:08"/>
    <d v="2020-02-12T16:52:33"/>
    <s v="Natalia Alejandra Ortiz Valderrama"/>
    <s v="En espera"/>
    <s v="Elemento"/>
    <s v="pwa/Plan de Acción Institucional_ANH/Lists/Plan de Accin ANH 2020"/>
    <s v="Indicador Plan de Acción Institucional"/>
    <m/>
  </r>
  <r>
    <n v="7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Adelantar acciones en el marco del plan de mejoramieno para cerrar las brechas de la evalución del FURAG"/>
    <s v="Plan de mejoramiento para fortalecer la gestión y desempeño desempeño institucional implementado"/>
    <n v="1"/>
    <s v="Año"/>
    <s v="Corresponde al plan para adelantar acciones en el marco del plan de mejoramieno para cerrar las brechas de la evalución."/>
    <s v="Plan de mejoramiento para fortalecer la gestión y desempeño desempeño institucional implementado"/>
    <n v="0"/>
    <d v="2020-04-01T00:00:00"/>
    <d v="2020-12-31T00:00:00"/>
    <s v="Constante"/>
    <s v="Anual"/>
    <n v="0"/>
    <m/>
    <m/>
    <m/>
    <m/>
    <m/>
    <s v="Patricia Marin Ruiz"/>
    <d v="2020-01-29T11:00:50"/>
    <d v="2020-02-12T16:54:08"/>
    <s v="Natalia Alejandra Ortiz Valderrama"/>
    <s v="En espera"/>
    <s v="Elemento"/>
    <s v="pwa/Plan de Acción Institucional_ANH/Lists/Plan de Accin ANH 2020"/>
    <s v="Indicador Plan de Acción Institucional"/>
    <m/>
  </r>
  <r>
    <n v="71"/>
    <s v="Gestión Integral"/>
    <s v="Direccionamiento Estratégico y Planeación"/>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x v="0"/>
    <s v="Realizar monitoreo a las actividades contempladas en el Componente Iniciativas Adicionales, del Plan Anticorrupción y de Atención al Ciudadano "/>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eumatoria de monitoreos realizados a la implementación de las actividades del Componente Gestión del Riesgo de Corrupción, del Plan Anticorrupción y de Atención al Ciudadano   "/>
    <n v="0"/>
    <d v="2020-01-01T00:00:00"/>
    <d v="2020-12-31T00:00:00"/>
    <s v="Creciente"/>
    <s v="Cuatrimestral"/>
    <n v="0"/>
    <m/>
    <m/>
    <m/>
    <m/>
    <m/>
    <s v="Patricia Marin Ruiz"/>
    <d v="2020-01-29T11:09:54"/>
    <d v="2020-02-12T16:56:23"/>
    <s v="Natalia Alejandra Ortiz Valderrama"/>
    <s v="En espera"/>
    <s v="Elemento"/>
    <s v="pwa/Plan de Acción Institucional_ANH/Lists/Plan de Accin ANH 2020"/>
    <s v="Indicador Plan de Acción Institucional"/>
    <m/>
  </r>
  <r>
    <n v="73"/>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x v="0"/>
    <s v="Realizar monitoreo a las actividades contempladas en el Componente  Gestión del Riesgo de Corrupción, del Plan Anticorrupción y de Atención al Ciudadano "/>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d v="2020-01-01T00:00:00"/>
    <d v="2020-12-31T00:00:00"/>
    <s v="Creciente"/>
    <s v="Cuatrimestral"/>
    <n v="0"/>
    <m/>
    <m/>
    <m/>
    <m/>
    <m/>
    <s v="Patricia Marin Ruiz"/>
    <d v="2020-01-29T11:15:02"/>
    <d v="2020-02-12T16:58:29"/>
    <s v="Natalia Alejandra Ortiz Valderrama"/>
    <s v="En espera"/>
    <s v="Elemento"/>
    <s v="pwa/Plan de Acción Institucional_ANH/Lists/Plan de Accin ANH 2020"/>
    <s v="Indicador Plan de Acción Institucional"/>
    <m/>
  </r>
  <r>
    <n v="74"/>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x v="0"/>
    <s v="Realizar monitoreo a las actividades contempladas en el Componente Mecanismos para Mejorar la Atención al Ciudadano, del Plan Anticorrupción y de Atención al Ciudadano"/>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d v="2020-01-01T00:00:00"/>
    <d v="2020-12-31T00:00:00"/>
    <s v="Creciente"/>
    <s v="Cuatrimestral"/>
    <n v="0"/>
    <m/>
    <m/>
    <m/>
    <m/>
    <m/>
    <s v="Patricia Marin Ruiz"/>
    <d v="2020-01-29T11:22:09"/>
    <d v="2020-02-12T16:59:53"/>
    <s v="Natalia Alejandra Ortiz Valderrama"/>
    <s v="En espera"/>
    <s v="Elemento"/>
    <s v="pwa/Plan de Acción Institucional_ANH/Lists/Plan de Accin ANH 2020"/>
    <s v="Indicador Plan de Acción Institucional"/>
    <m/>
  </r>
  <r>
    <n v="75"/>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Anticorrupción y de Atención al Ciudadano"/>
    <x v="0"/>
    <s v="No Aplica"/>
    <s v="No Aplica"/>
    <x v="0"/>
    <s v="Realizar monitoreo a las actividades contempladas en el Componente Rendición de Cuentas, del Plan Anticorrupción y de Atención al Ciudadano "/>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d v="2020-01-01T00:00:00"/>
    <d v="2020-12-31T00:00:00"/>
    <s v="Creciente"/>
    <s v="Cuatrimestral"/>
    <n v="0"/>
    <m/>
    <m/>
    <m/>
    <m/>
    <m/>
    <s v="Patricia Marin Ruiz"/>
    <d v="2020-01-29T12:00:29"/>
    <d v="2020-02-12T17:02:47"/>
    <s v="Natalia Alejandra Ortiz Valderrama"/>
    <s v="En espera"/>
    <s v="Elemento"/>
    <s v="pwa/Plan de Acción Institucional_ANH/Lists/Plan de Accin ANH 2020"/>
    <s v="Indicador Plan de Acción Institucional"/>
    <m/>
  </r>
  <r>
    <n v="110"/>
    <s v="Gestión Integral"/>
    <s v="Gestión con Valores para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0"/>
    <s v="No Aplica"/>
    <s v="No Aplica"/>
    <x v="0"/>
    <s v="Ralizar las revisiones por la Presidencia de la ANH al Sistema de Gestión Integral y de Control "/>
    <s v="Informe de revisión por la Presidencia de la ANH al SGIC realizado "/>
    <n v="1"/>
    <s v="Unidad"/>
    <s v="Corresponde  a las revisiones por la Presidencia al Sistema de Gestión Integral y de control para la Vigencia 2019"/>
    <s v="Informe de revisión por la Presidencia de la ANH al SGIC realizado "/>
    <n v="173797460"/>
    <d v="2020-01-01T00:00:00"/>
    <d v="2020-12-31T00:00:00"/>
    <s v="Constante"/>
    <s v="Anual"/>
    <n v="0"/>
    <m/>
    <m/>
    <m/>
    <m/>
    <m/>
    <s v="Patricia Marin Ruiz"/>
    <d v="2020-01-31T11:40:21"/>
    <d v="2020-02-12T17:05:09"/>
    <s v="Natalia Alejandra Ortiz Valderrama"/>
    <s v="En espera"/>
    <s v="Elemento"/>
    <s v="pwa/Plan de Acción Institucional_ANH/Lists/Plan de Accin ANH 2020"/>
    <s v="Indicador Plan de Acción Institucional"/>
    <m/>
  </r>
  <r>
    <n v="113"/>
    <s v="Gestión Integral"/>
    <s v="Evaluación de Resultados"/>
    <x v="1"/>
    <x v="5"/>
    <s v="Asegurar la funcionalidad del Sistema de Gestión Integrado y de Control, alcanzando la mejora continua de los procesos."/>
    <s v="Fortalecer el desarrollo institucional para la generación de valor público"/>
    <s v="Evaluación de la gestión institucional FURAG II (MIPG-ANH)"/>
    <s v="Plan Estratégico Institucional / Plan Nacional de Desarrollo"/>
    <x v="2"/>
    <s v="No Aplica"/>
    <s v="No Aplica"/>
    <x v="0"/>
    <s v="Evaluación del Modelo Integrado de Planeación y Gestión a trvaés el FURAG"/>
    <s v="Evaluación de la gestión institucional FURAG II (MIPG-ANH)"/>
    <n v="84"/>
    <s v="Porcentaje"/>
    <s v="Se  evalua el modelo a través de la herramienta FRURAG II, que arroja el resultado según la variables evaluadas."/>
    <s v="Resultado de la Evaluación"/>
    <n v="0"/>
    <d v="2020-01-01T00:00:00"/>
    <d v="2020-12-31T00:00:00"/>
    <s v="Creciente"/>
    <s v="Anual"/>
    <n v="0"/>
    <m/>
    <m/>
    <m/>
    <m/>
    <m/>
    <s v="Natalia Alejandra Ortiz Valderrama"/>
    <d v="2020-02-07T16:51:39"/>
    <d v="2020-02-12T17:06:03"/>
    <s v="Natalia Alejandra Ortiz Valderrama"/>
    <s v="En espera"/>
    <s v="Elemento"/>
    <s v="pwa/Plan de Acción Institucional_ANH/Lists/Plan de Accin ANH 2020"/>
    <s v="Indicador Estratégico"/>
    <m/>
  </r>
  <r>
    <n v="1"/>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x v="0"/>
    <s v="Emitir respuestas a solicitudes de conceptos juridicos relacionados con los contratos E&amp;P y TEAS"/>
    <s v="Oportunidad en la emisión de conceptos juri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idicos)*100"/>
    <n v="2262000000"/>
    <d v="2020-01-01T00:00:00"/>
    <d v="2020-12-31T00:00:00"/>
    <s v="Constante"/>
    <s v="Trimestral"/>
    <n v="0"/>
    <s v="​N/A_x000a_"/>
    <s v="​N/A_x000a_"/>
    <n v="0"/>
    <n v="0"/>
    <s v="N/A"/>
    <s v="Maribel Rodriguez Moreno"/>
    <d v="2020-01-15T08:45:44"/>
    <d v="2020-02-25T09:06:08"/>
    <s v="Maribel Rodriguez Moreno"/>
    <s v="En espera"/>
    <s v="Elemento"/>
    <s v="pwa/Plan de Acción Institucional_ANH/Lists/Plan de Accin ANH 2020"/>
    <s v="Indicador Plan de Acción Institucional"/>
    <m/>
  </r>
  <r>
    <n v="2"/>
    <s v="Gestión Legal"/>
    <s v="Gestión con Valores para Resultados"/>
    <x v="2"/>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x v="0"/>
    <s v="Contestar demandas y requerimiento de despachos judiciales "/>
    <s v=" Notificaciones de procesos atendidos"/>
    <n v="80"/>
    <s v="Porcentaje"/>
    <s v="Corresponde a las demandas en contra de la entidad que son notificadas y requerimientos judiciales de procesos especiales a las cuales se les da tramite oportunamente​"/>
    <s v="(Notificaciones atendidas / Notificaciones recibidas)*100"/>
    <n v="1513000000"/>
    <d v="2020-01-01T00:00:00"/>
    <d v="2020-12-31T00:00:00"/>
    <s v="Constante"/>
    <s v="Semestral"/>
    <n v="0"/>
    <s v="​N/A_x000a_"/>
    <s v="​N/A_x000a_"/>
    <n v="0"/>
    <n v="0"/>
    <s v="N/A"/>
    <s v="Maribel Rodriguez Moreno"/>
    <d v="2020-01-15T08:59:36"/>
    <d v="2020-02-25T09:08:40"/>
    <s v="Maribel Rodriguez Moreno"/>
    <s v="En espera"/>
    <s v="Elemento"/>
    <s v="pwa/Plan de Acción Institucional_ANH/Lists/Plan de Accin ANH 2020"/>
    <s v="Indicador Plan de Acción Institucional"/>
    <m/>
  </r>
  <r>
    <n v="4"/>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x v="0"/>
    <s v="Adelantar los procesos para declaración de incumplimiento de los contratos E&amp;P y TEAS"/>
    <s v="Sustanciar Procedimientos de Incumplimiento  "/>
    <n v="60"/>
    <s v="Porcentaje"/>
    <s v="Adelantar los procedimientos para la declaración de incumplimiento de los contratos E&amp;P y TEAS, de conformidad con las normas aplicables y en los tiempos oportunos "/>
    <s v="(Total de procedimientos atenidos / total de procedimientos) *100"/>
    <n v="620004413"/>
    <d v="2020-01-01T00:00:00"/>
    <d v="2020-12-31T00:00:00"/>
    <s v="Constante"/>
    <s v="Semestral"/>
    <n v="0"/>
    <s v="​N/A_x000a_"/>
    <s v="​N/A_x000a_"/>
    <n v="0"/>
    <n v="0"/>
    <s v="N/A"/>
    <s v="Maribel Rodriguez Moreno"/>
    <d v="2020-01-15T15:36:49"/>
    <d v="2020-03-02T10:08:08"/>
    <s v="Maribel Rodriguez Moreno"/>
    <s v="En espera"/>
    <s v="Elemento"/>
    <s v="pwa/Plan de Acción Institucional_ANH/Lists/Plan de Accin ANH 2020"/>
    <s v="Indicador Plan de Acción Institucional"/>
    <s v="No Aplica"/>
  </r>
  <r>
    <n v="5"/>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x v="0"/>
    <s v="Adelantar las labores de secretaría del Consejo Directivo, coordinar el seguimiento y control de la gestión."/>
    <s v="Coordinar sesiones y elaboración de actas del Consejo Directivo"/>
    <n v="90"/>
    <s v="Porcentaje"/>
    <s v="Ejercer la secretaría del Consejo Directivo"/>
    <s v="(Sesiones atendidas/ sesiones programadas)*100"/>
    <n v="206668138"/>
    <d v="2020-01-01T00:00:00"/>
    <d v="2020-12-31T00:00:00"/>
    <s v="Constante"/>
    <s v="Mensual"/>
    <n v="83"/>
    <s v=" En el mes de enero de 2020 se ejerció la secretaria del consejo directivo de la ANH descrito de la siguiente forma: se  gestionó la resolución qu eautoriza los honorarios del Consejo Directivo, se preparó la primera sesión para el 23 de enero y se atendió en la fecha programada, dando cumplimiento a la meta de 8,3% de acuerdo a los compromisos adquiridos en este plan de acción ​_x000a_"/>
    <s v="Resolución No. 015 de 2020 y proyecto de acta de la sesión No. 1 de 2020 que se encuentra en proceso de aprobación por parte del Consejo Directivo​_x000a_"/>
    <n v="0"/>
    <n v="0"/>
    <s v="N/A"/>
    <s v="Maribel Rodriguez Moreno"/>
    <d v="2020-01-15T15:55:06"/>
    <d v="2020-03-06T14:09:12"/>
    <s v="Maribel Rodriguez Moreno"/>
    <s v="En espera"/>
    <s v="Elemento"/>
    <s v="pwa/Plan de Acción Institucional_ANH/Lists/Plan de Accin ANH 2020"/>
    <s v="Indicador Plan de Acción Institucional"/>
    <s v="No Aplica"/>
  </r>
  <r>
    <n v="6"/>
    <s v="Gestión Legal"/>
    <s v="Gestión con Valores para Resultados"/>
    <x v="4"/>
    <x v="2"/>
    <s v="Asegurar la funcionalidad del Sistema de Gestión Integrado y de Control, alcanzando la mejora continua de los procesos."/>
    <s v="Fortalecer el desarrollo institucional para la generación de valor público"/>
    <s v="Evaluación de la gestión institucional FURAG II (MIPG-ANH)"/>
    <s v="Plan de Acción Institucional"/>
    <x v="0"/>
    <s v="No Aplica"/>
    <s v="No Aplica"/>
    <x v="0"/>
    <s v="Asesorar a la presidencia en la elaboración de los proyectos de cualquier tipo de regulación que tengan relación con las funciones de la ANH."/>
    <s v="Manuales, reglamentos, acuerdos requeridos por la Presidencia"/>
    <n v="70"/>
    <s v="Porcentaje"/>
    <s v="Asesorar a la Presidencia en la elaboración de los proyectos de cualquier tipo de regulación que tengan relación con las funciones de la ANH."/>
    <s v="(Total de reglamentos / reglamentos expedidos)*100"/>
    <n v="206668138"/>
    <d v="2020-01-01T00:00:00"/>
    <d v="2020-12-31T00:00:00"/>
    <s v="Constante"/>
    <s v="Anual"/>
    <n v="0"/>
    <s v="​N/A_x000a_"/>
    <s v="​N/A_x000a_"/>
    <n v="0"/>
    <n v="0"/>
    <s v="N/A"/>
    <s v="Maribel Rodriguez Moreno"/>
    <d v="2020-01-15T16:06:45"/>
    <d v="2020-03-02T10:11:28"/>
    <s v="Maribel Rodriguez Moreno"/>
    <s v="En espera"/>
    <s v="Elemento"/>
    <s v="pwa/Plan de Acción Institucional_ANH/Lists/Plan de Accin ANH 2020"/>
    <s v="Indicador Plan de Acción Institucional"/>
    <s v="No Aplica"/>
  </r>
  <r>
    <n v="56"/>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Investigaciones especializadas en YNC"/>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x v="1"/>
    <s v="Gestionar la viabilidad socio ambiental de los proyectos en YNC"/>
    <s v="Estrategia de viabilidad socio ambiental YNC formulada"/>
    <n v="100"/>
    <s v="Porcentaje"/>
    <s v="Corresponde al seguimiento de las actividades para la formulación de la estrategia socio ambiental en YNC, parar el fortaleciendo de la capacidad institucional, el conocimiento socio ambiental de los territorios, y generando confianza de las comunidades._x000a_"/>
    <s v="(Actividades ejecutadas para la formulación de la estrategia socio ambiental YNC/actividades programadas)*100"/>
    <n v="892000000"/>
    <d v="2020-01-01T00:00:00"/>
    <d v="2020-12-31T00:00:00"/>
    <s v="Creciente"/>
    <s v="Trimestral"/>
    <n v="0"/>
    <m/>
    <m/>
    <m/>
    <m/>
    <m/>
    <s v="Anny Lizette Castillo Cittelly"/>
    <d v="2020-01-28T16:07:07"/>
    <d v="2020-02-27T10:19:27"/>
    <s v="Patricia Marin Ruiz"/>
    <s v="En espera"/>
    <s v="Elemento"/>
    <s v="pwa/Plan de Acción Institucional_ANH/Lists/Plan de Accin ANH 2020"/>
    <s v="Indicador YNC"/>
    <m/>
  </r>
  <r>
    <n v="5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x v="1"/>
    <s v="Estrategia Territorial de Hidrocarburos"/>
    <s v=" Municipios atendidos con acciones adelantadas en prevención y atención del conflicto social"/>
    <n v="100"/>
    <s v="Porcentaje"/>
    <s v="Medición de las acciones implementadas para prevenir,  atender, transformar y realizar seguimiento a la conflictividad social presentada en los territorios con actividad hidrocarburífera_x000a_"/>
    <s v="(municipios atendidos/municipios que requieren acciones para la atención de la conflictividad)*100"/>
    <n v="10003000000"/>
    <d v="2020-01-02T00:00:00"/>
    <d v="2020-12-31T00:00:00"/>
    <s v="Constante"/>
    <s v="Trimestral"/>
    <n v="0"/>
    <m/>
    <m/>
    <m/>
    <m/>
    <m/>
    <s v="Anny Lizette Castillo Cittelly"/>
    <d v="2020-01-28T16:26:59"/>
    <d v="2020-02-13T10:01:06"/>
    <s v="Natalia Alejandra Ortiz Valderrama"/>
    <s v="En espera"/>
    <s v="Elemento"/>
    <s v="pwa/Plan de Acción Institucional_ANH/Lists/Plan de Accin ANH 2020"/>
    <s v="Indicador Plan de Acción Institucional"/>
    <m/>
  </r>
  <r>
    <n v="5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x v="2"/>
    <s v="Estrategia Territorial de Hidrocarburos"/>
    <s v="Actores fortalecidos en las regiones priorizadas"/>
    <n v="100"/>
    <s v="Porcentaje"/>
    <s v="Cauntificar la cantidad de actores que han sido fortalecidos con la ETH en regiones priorizadas, buscando mejorar el relacionamiento entre la ANH, las comunidades y la industria"/>
    <s v="(Número actores fortalecidos en las regiones-Línea de transformación/Total de actores en regiones priorizadas)*100"/>
    <n v="456567300"/>
    <d v="2020-01-02T00:00:00"/>
    <d v="2020-12-31T00:00:00"/>
    <s v="Constante"/>
    <s v="Trimestral"/>
    <n v="0"/>
    <m/>
    <m/>
    <m/>
    <m/>
    <m/>
    <s v="Anny Lizette Castillo Cittelly"/>
    <d v="2020-01-28T16:45:41"/>
    <d v="2020-02-13T10:03:19"/>
    <s v="Natalia Alejandra Ortiz Valderrama"/>
    <s v="En espera"/>
    <s v="Elemento"/>
    <s v="pwa/Plan de Acción Institucional_ANH/Lists/Plan de Accin ANH 2020"/>
    <s v="Indicador Plan de Acción Institucional"/>
    <m/>
  </r>
  <r>
    <n v="5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x v="3"/>
    <s v="Proyectos de inversión social con enfoque territorial"/>
    <s v="Proyectos de inversión con enfoque territorial implementados "/>
    <n v="22"/>
    <s v="Número"/>
    <s v="Corresponde a la cuantificación de proyectos de  inversión social implementados con enfoque de desarrollo territorial en regiones con actividad hidrocarburífera_x000a_"/>
    <s v="Sumatoria de proyectos apoyados en territorios priorizados"/>
    <n v="3590000000"/>
    <d v="1931-01-02T00:00:00"/>
    <d v="2020-12-31T00:00:00"/>
    <s v="Creciente"/>
    <s v="Trimestral"/>
    <n v="0"/>
    <m/>
    <m/>
    <m/>
    <m/>
    <m/>
    <s v="Anny Lizette Castillo Cittelly"/>
    <d v="2020-01-28T16:57:50"/>
    <d v="2020-02-13T10:06:26"/>
    <s v="Natalia Alejandra Ortiz Valderrama"/>
    <s v="En espera"/>
    <s v="Elemento"/>
    <s v="pwa/Plan de Acción Institucional_ANH/Lists/Plan de Accin ANH 2020"/>
    <s v="Indicador Plan de Acción Institucional"/>
    <m/>
  </r>
  <r>
    <n v="6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 de divulgación para la atención y disminución de la conflictividad del sector de hidrocarburos"/>
    <x v="4"/>
    <s v="Gestión interinstitucional con los reguladores del sector hidrocarburos"/>
    <s v="Procesos de Consulta Previa del sector hidrocarburos apoyados "/>
    <n v="100"/>
    <s v="Porcentaje"/>
    <s v="Corresponde a los Procesos de Consulta Previa del sector hidrocarburos iniciados ante la Autoridad Nacional de Consulta Previa requeridos para la ejecución de las actividades de exploración y producción de hidrocarburos"/>
    <s v="(Procesos de Consulta Previa Apoyados/Procesos de Consulta Previa del sector hidrocarburos Inciados en la Vigencia 2020)*100"/>
    <n v="2851432700"/>
    <d v="2020-01-02T00:00:00"/>
    <d v="2020-12-31T00:00:00"/>
    <s v="Constante"/>
    <s v="Trimestral"/>
    <n v="0"/>
    <m/>
    <m/>
    <m/>
    <m/>
    <m/>
    <s v="Anny Lizette Castillo Cittelly"/>
    <d v="2020-01-28T17:36:49"/>
    <d v="2020-02-13T10:08:47"/>
    <s v="Natalia Alejandra Ortiz Valderrama"/>
    <s v="En espera"/>
    <s v="Elemento"/>
    <s v="pwa/Plan de Acción Institucional_ANH/Lists/Plan de Accin ANH 2020"/>
    <s v="Indicador Plan de Acción Institucional"/>
    <m/>
  </r>
  <r>
    <n v="61"/>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x v="5"/>
    <s v="Incidencia en los procesos de planificación territorial para la viabilidad de las actividades de exploración y producción de hidrocarburos"/>
    <s v=" Estudios técnicos de planificación territorial con el componente de hidrocarburos"/>
    <n v="2"/>
    <s v="Número"/>
    <s v="Consiste en la elaboración de los estudios técnicos requeridos para la Planificación territorial donde se incorpora el componente de las actividades de hidrocarburos en regiones priorizadas"/>
    <s v="Sumatoria de estudios técnicos de planificación territorial elaborados"/>
    <n v="1950000000"/>
    <d v="2020-01-02T00:00:00"/>
    <d v="2020-12-31T00:00:00"/>
    <s v="Creciente"/>
    <s v="Semestral"/>
    <n v="0"/>
    <m/>
    <m/>
    <m/>
    <m/>
    <m/>
    <s v="Anny Lizette Castillo Cittelly"/>
    <d v="2020-01-28T17:45:33"/>
    <d v="2020-02-13T10:14:50"/>
    <s v="Natalia Alejandra Ortiz Valderrama"/>
    <s v="En espera"/>
    <s v="Elemento"/>
    <s v="pwa/Plan de Acción Institucional_ANH/Lists/Plan de Accin ANH 2020"/>
    <s v="Indicador Plan de Acción Institucional"/>
    <m/>
  </r>
  <r>
    <n v="65"/>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Servicios de apoyo para el desarrollo de proyectos de inversión social en territorios estratégicos para el sector de hidrocarburos"/>
    <x v="6"/>
    <s v="Gestión social con enfoque de Desarrollo Territorial Sostenible en áreas de Interés de Hidrocarburos"/>
    <s v="Proyectos en las regiones priorizadas de inversión social apoyados"/>
    <n v="10"/>
    <s v="Número"/>
    <s v="Consiste en la sumatoria de los proyectos de caracter social que apoya la ANH, que se desarrollan en los municipios o regiones priorizadas"/>
    <s v="(Sumatoria de Proyectos en las regiones apoyados por la ANH)"/>
    <n v="1454000000"/>
    <d v="2020-01-02T00:00:00"/>
    <d v="2020-12-31T00:00:00"/>
    <s v="Creciente"/>
    <s v="Trimestral"/>
    <n v="0"/>
    <m/>
    <m/>
    <m/>
    <m/>
    <m/>
    <s v="Anny Lizette Castillo Cittelly"/>
    <d v="2020-01-29T07:11:34"/>
    <d v="2020-02-13T10:17:34"/>
    <s v="Natalia Alejandra Ortiz Valderrama"/>
    <s v="En espera"/>
    <s v="Elemento"/>
    <s v="pwa/Plan de Acción Institucional_ANH/Lists/Plan de Accin ANH 2020"/>
    <s v="Indicador Plan de Acción Institucional"/>
    <m/>
  </r>
  <r>
    <n v="67"/>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Documentos de investigación"/>
    <x v="7"/>
    <s v="Incidencia en los procesos de planificación territorial para la viabilidad de las actividades de exploración y producción de hidrocarburos"/>
    <s v="Estudios Técnicos de Indentificación de restricciones ambientales en áreas de interés de hidrocarburos elaborados"/>
    <n v="1"/>
    <s v="Número"/>
    <s v="Correspon de al estudio que recopila toda la información ambiental existente en las áreas de interés de hidrocarburo y que permite identificar restricciones para el desarrollo de las actividades de exploración y producción de hidrocarburos"/>
    <s v="Estudio técnico elaborado a partir de la información ambiental en áreas de interés de hidrocarburos"/>
    <n v="5379000000"/>
    <d v="2020-01-02T00:00:00"/>
    <d v="2020-12-31T00:00:00"/>
    <s v="Constante"/>
    <s v="Trimestral"/>
    <n v="0"/>
    <m/>
    <m/>
    <m/>
    <m/>
    <m/>
    <s v="Anny Lizette Castillo Cittelly"/>
    <d v="2020-01-29T10:33:29"/>
    <d v="2020-02-13T10:18:51"/>
    <s v="Natalia Alejandra Ortiz Valderrama"/>
    <s v="En espera"/>
    <s v="Elemento"/>
    <s v="pwa/Plan de Acción Institucional_ANH/Lists/Plan de Accin ANH 2020"/>
    <s v="Indicador Plan de Acción Institucional"/>
    <m/>
  </r>
  <r>
    <n v="6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x v="8"/>
    <s v="Incidencia en los procesos de planificación territorial para la viabilidad de las actividades de exploración y producción de hidrocarburos"/>
    <s v="Estudios técnicos de planificación territorial elaborados"/>
    <n v="2"/>
    <s v="Número"/>
    <s v="Corresponde a los estudios ténicos elaborados para la toma de decisiones sobre el desarrollo de actividades de exploración y producción de hidrocarburos"/>
    <s v="(Sumatoria de estudios técnicos de planificación territorial elaborados en la vigencia)"/>
    <n v="4724000000"/>
    <d v="2020-01-02T00:00:00"/>
    <d v="2020-12-31T00:00:00"/>
    <s v="Creciente"/>
    <s v="Trimestral"/>
    <n v="0"/>
    <m/>
    <m/>
    <m/>
    <m/>
    <m/>
    <s v="Anny Lizette Castillo Cittelly"/>
    <d v="2020-01-29T11:00:12"/>
    <d v="2020-02-13T10:20:23"/>
    <s v="Natalia Alejandra Ortiz Valderrama"/>
    <s v="En espera"/>
    <s v="Elemento"/>
    <s v="pwa/Plan de Acción Institucional_ANH/Lists/Plan de Accin ANH 2020"/>
    <s v="Indicador Plan de Acción Institucional"/>
    <m/>
  </r>
  <r>
    <n v="7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3"/>
    <s v="Aprovechamiento de Hidrocarburos en Territorios Social y Ambientalmente Sostenibles a Nivel Nacional"/>
    <s v="Estudios de pre inversión"/>
    <x v="9"/>
    <s v="Incidencia en los procesos de planificación territorial para la viabilidad de las actividades de exploración y producción de hidrocarburos"/>
    <s v="Estudios técnicos que permitirán definir acciones a implementar en las actividades de hidrocarburos  acciones de mitigación o compensación a impactos específicos."/>
    <n v="2"/>
    <s v="Número"/>
    <s v="Corresponde a los Estudios técnicos elaborados que permitirán definir acciones a implementar en las actividades de hidrocarburos acciones de mitigación o compensación a impactos específicos."/>
    <s v="(Sumatoria de los Estudios técnicos elaborados)"/>
    <n v="3700000000"/>
    <d v="2020-01-02T00:00:00"/>
    <d v="2020-12-31T00:00:00"/>
    <s v="Creciente"/>
    <s v="Trimestral"/>
    <n v="0"/>
    <m/>
    <m/>
    <m/>
    <m/>
    <m/>
    <s v="Anny Lizette Castillo Cittelly"/>
    <d v="2020-01-29T11:14:36"/>
    <d v="2020-02-13T10:22:26"/>
    <s v="Natalia Alejandra Ortiz Valderrama"/>
    <s v="En espera"/>
    <s v="Elemento"/>
    <s v="pwa/Plan de Acción Institucional_ANH/Lists/Plan de Accin ANH 2020"/>
    <s v="Indicador Plan de Acción Institucional"/>
    <m/>
  </r>
  <r>
    <n v="88"/>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0"/>
    <s v="No Aplica"/>
    <s v="No Aplica"/>
    <x v="0"/>
    <s v="Realizar la gestión socioambiental a los contratos de hidrocarburos y procesos misionales de la ANH."/>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4023000000"/>
    <d v="2020-01-01T00:00:00"/>
    <d v="2020-12-31T00:00:00"/>
    <s v="Creciente"/>
    <s v="Mensual"/>
    <n v="25.6"/>
    <s v="El indicador de tramites de la GSCYMA muestra un cumplimiento del 85% con respecto a la meta establecida para el mes de enero donde se dio respuesta a 34 tramites total acumulado de 133 tramites allegados a la GSCYMA con corte al 29 de febrero 2020, para el mes de febrero se estableció una meta del 30% en la respuesta de los tramites. Cabe resaltar que la meta es muy baja debido a la coyuntura en contratación de personal, adicionalmente aún no se ha contratado a la totalidad del personal requerido para el normal funcionamiento de la gerencia, pero de igual manera se aumentará con el pasar de los meses.​_x000a_"/>
    <s v="Seguimiento a Contratos Misionales\SIG\2020\GSCYMA\Indicadores_x000a__x000a_"/>
    <n v="0"/>
    <n v="0"/>
    <s v="Desde la Gerencia de Planeación se cambia fuente de recursos a Gastos de comerciaización, por cuanto otros gastos de funcionamiento no es la que corresponde. "/>
    <s v="Libardo Andres Huertas Cuevas"/>
    <d v="2020-01-30T10:39:53"/>
    <d v="2020-03-06T09:30:10"/>
    <s v="Libardo Andres Huertas Cuevas"/>
    <s v="En espera"/>
    <s v="Elemento"/>
    <s v="pwa/Plan de Acción Institucional_ANH/Lists/Plan de Accin ANH 2020"/>
    <s v="Indicador Plan de Acción Institucional"/>
    <s v="No Aplica"/>
  </r>
  <r>
    <n v="89"/>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Contratos viabilizados con problemas de seguridad y conflictividad social y ambiental"/>
    <s v="Plan Estratégico Institucional / Plan Nacional de Desarrollo"/>
    <x v="2"/>
    <s v="No Aplica"/>
    <s v="No Aplica"/>
    <x v="0"/>
    <s v="Realizar la gestión socioambiental a los contratos de hidrocarburos y procesos misionales de la ANH"/>
    <s v="Contratos viabilizados con problemas de seguridad y conflictividad social"/>
    <n v="10"/>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es de la gestion de la GSCYMA."/>
    <n v="0"/>
    <d v="2020-01-01T00:00:00"/>
    <d v="2020-12-31T00:00:00"/>
    <s v="Creciente"/>
    <s v="Bimestral"/>
    <n v="0"/>
    <m/>
    <m/>
    <m/>
    <m/>
    <s v="Desde la Gerencia de Planeación se ajusta redacción, quitando la palabra gestión general del nombre de la acción correspondiente."/>
    <s v="Libardo Andres Huertas Cuevas"/>
    <d v="2020-01-30T10:53:48"/>
    <d v="2020-02-13T11:44:51"/>
    <s v="Natalia Alejandra Ortiz Valderrama"/>
    <s v="En espera"/>
    <s v="Elemento"/>
    <s v="pwa/Plan de Acción Institucional_ANH/Lists/Plan de Accin ANH 2020"/>
    <s v="Indicador Estratégico"/>
    <m/>
  </r>
  <r>
    <n v="90"/>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0"/>
    <s v="No Aplica"/>
    <s v="No Aplica"/>
    <x v="0"/>
    <s v="Realizar la gestión socioambiental a los contratos de hidrocarburos y procesos misionales de la ANH"/>
    <s v="Procesos de articulación Institucional con entidades de nivel Nacional, Regional y local."/>
    <n v="100"/>
    <s v="Porcentaje"/>
    <s v="El indicador muestra el avance en los recursos ejecutados para los Procesos de articulación Institucional con entidades de nivel Nacional, Regional y local durante la vigencia 2020"/>
    <s v="(Recursos ejecutados / Recursos Apropiados)*100"/>
    <n v="1702000000"/>
    <d v="2020-01-01T00:00:00"/>
    <d v="2020-12-31T00:00:00"/>
    <s v="Creciente"/>
    <s v="Trimestral"/>
    <n v="0"/>
    <m/>
    <m/>
    <m/>
    <m/>
    <s v="Desde la Gerencia de Planeación se cambia fuente de recursos a Gastos de comerciaización, por cuanto otros gastos de funcionamiento no es la que corresponde."/>
    <s v="Libardo Andres Huertas Cuevas"/>
    <d v="2020-01-30T11:22:13"/>
    <d v="2020-02-13T11:46:25"/>
    <s v="Natalia Alejandra Ortiz Valderrama"/>
    <s v="En espera"/>
    <s v="Elemento"/>
    <s v="pwa/Plan de Acción Institucional_ANH/Lists/Plan de Accin ANH 2020"/>
    <s v="Indicador Plan de Acción Institucional"/>
    <m/>
  </r>
  <r>
    <n v="92"/>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0"/>
    <s v="No Aplica"/>
    <s v="No Aplica"/>
    <x v="0"/>
    <s v="Gestión General 1: Realizar la gestión socioambiental a los contratos de hidrocarburos y procesos misionales de la ANH. "/>
    <s v="Definición de los procesos de inversión social bajo las políticas definidas por las entidades del Gobierno Nacional"/>
    <n v="100"/>
    <s v="Porcentaje"/>
    <s v="El indicador muestra el avance en los recursos ejecutados para  la Definición de los procesos de inversión social bajo las políticas definidas por las entidades del Gobierno Nacional durante la vigencia 2020"/>
    <s v="(Recursos Ejecutados / Recursos Apropiados)*100"/>
    <n v="1237000000"/>
    <d v="2020-01-01T00:00:00"/>
    <d v="2020-12-31T00:00:00"/>
    <s v="Creciente"/>
    <s v="Trimestral"/>
    <n v="0"/>
    <m/>
    <m/>
    <m/>
    <m/>
    <s v="Desde la Gerencia de Planeación se cambia fuente de recursos a Gastos de comerciaización, por cuanto otros gastos de funcionamiento no es la que corresponde."/>
    <s v="Libardo Andres Huertas Cuevas"/>
    <d v="2020-01-30T11:31:58"/>
    <d v="2020-02-13T11:52:10"/>
    <s v="Natalia Alejandra Ortiz Valderrama"/>
    <s v="En espera"/>
    <s v="Elemento"/>
    <s v="pwa/Plan de Acción Institucional_ANH/Lists/Plan de Accin ANH 2020"/>
    <s v="Indicador Plan de Acción Institucional"/>
    <m/>
  </r>
  <r>
    <n v="94"/>
    <s v="Gestión Social, HSE y de Seguridad de Contratos de Hidrocarburos"/>
    <s v="Evaluación de Resultados"/>
    <x v="3"/>
    <x v="8"/>
    <s v="Armonizar los intereses del Gobierno Nacional y Territorial, de los ciudadanos y las empresas del sector en el desarrollo de la industria de hidrocarburos."/>
    <s v="Disminuir la conflictividad social y ambiental en las áreas de interés de hidrocarburos"/>
    <s v="No Aplica"/>
    <s v="Plan de Acción Institucional"/>
    <x v="0"/>
    <s v="No Aplica"/>
    <s v="No Aplica"/>
    <x v="0"/>
    <s v="Realizar la gestión socioambiental a los contratos de hidrocarburos y procesos misionales de la ANH"/>
    <s v="Documento de estrategia YNC de caracterización socio ambiental y relacionamiento social"/>
    <n v="100"/>
    <s v="Porcentaje"/>
    <s v="El indicador muestra el avance en los recursos ejecutados para la realización del Documento de estrategia YNC de caracterización socio ambiental y relacionamiento social durante la vigencia 2020"/>
    <s v="(Recursos Ejecutados / Recursos Apropiados)*100"/>
    <n v="465000000"/>
    <d v="2020-01-01T00:00:00"/>
    <d v="2020-12-31T00:00:00"/>
    <s v="Creciente"/>
    <s v="Trimestral"/>
    <n v="0"/>
    <m/>
    <m/>
    <m/>
    <m/>
    <s v="Desde la Gerencia de Planeación se cambia fuente de recursos a Gastos de comerciaización, por cuanto otros gastos de funcionamiento no es la que corresponde."/>
    <s v="Libardo Andres Huertas Cuevas"/>
    <d v="2020-01-30T11:57:14"/>
    <d v="2020-02-13T11:53:59"/>
    <s v="Natalia Alejandra Ortiz Valderrama"/>
    <s v="En espera"/>
    <s v="Elemento"/>
    <s v="pwa/Plan de Acción Institucional_ANH/Lists/Plan de Accin ANH 2020"/>
    <s v="Indicador Plan de Acción Institucional"/>
    <m/>
  </r>
  <r>
    <n v="128"/>
    <s v="Gestión Social, HSE y de Seguridad de Contratos de Hidrocarburos"/>
    <s v="Gestión con Valores para Resultados"/>
    <x v="3"/>
    <x v="8"/>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Promover el desarrollo de proyectos en YNC, mejorando el conocimiento ambiental en los territorios y generando  confianza de las comunidades"/>
    <s v="Estrategia de caracterización ambiental diseñada e implementada "/>
    <n v="100"/>
    <s v="Porcentaje"/>
    <s v="Consiste en promover el desarrollo de proyectos en YNC, mejorando el conocimiento ambiental en los territorios y_x000a_generando confianza de las comunidades."/>
    <s v="(Actividades planeadas/ Actividades ejecutadas)*100"/>
    <n v="0"/>
    <d v="2020-01-01T00:00:00"/>
    <d v="2020-12-31T00:00:00"/>
    <s v="Creciente"/>
    <s v="Semestral"/>
    <n v="0"/>
    <m/>
    <m/>
    <m/>
    <m/>
    <m/>
    <s v="Natalia Alejandra Ortiz Valderrama"/>
    <d v="2020-02-11T15:53:24"/>
    <d v="2020-02-27T16:55:28"/>
    <s v="Patricia Marin Ruiz"/>
    <s v="En espera"/>
    <s v="Elemento"/>
    <s v="pwa/Plan de Acción Institucional_ANH/Lists/Plan de Accin ANH 2020"/>
    <s v="Indicador YNC"/>
    <m/>
  </r>
  <r>
    <n v="129"/>
    <s v="Gestión Social, HSE y de Seguridad de Contratos de Hidrocarburos"/>
    <s v="Gestión con Valores para Resultados"/>
    <x v="3"/>
    <x v="8"/>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Promover el desarrollo de proyectos en YNC, mejorando el conocimiento ambiental en los territorios y generando confianza de las comunidades."/>
    <s v="Estrategia de relacionamiento social diseñada e implementada "/>
    <n v="100"/>
    <s v="Porcentaje"/>
    <s v="Consiste en promover el desarrollo de proyectos en YNC, mejorando el conocimiento ambiental en los territorios y_x000a_generando confianza de las comunidades."/>
    <s v="(Actividades planeadas/ Actividades ejecutadas)*100"/>
    <n v="0"/>
    <d v="2020-01-01T00:00:00"/>
    <d v="2020-12-31T00:00:00"/>
    <s v="Creciente"/>
    <s v="Semestral"/>
    <n v="0"/>
    <m/>
    <m/>
    <m/>
    <m/>
    <m/>
    <s v="Natalia Alejandra Ortiz Valderrama"/>
    <d v="2020-02-11T16:03:11"/>
    <d v="2020-02-27T16:56:02"/>
    <s v="Patricia Marin Ruiz"/>
    <s v="En espera"/>
    <s v="Elemento"/>
    <s v="pwa/Plan de Acción Institucional_ANH/Lists/Plan de Accin ANH 2020"/>
    <s v="Indicador YNC"/>
    <m/>
  </r>
  <r>
    <n v="131"/>
    <s v="Gestión Social, HSE y de Seguridad de Contratos de Hidrocarburos"/>
    <s v="Gestión con Valores para Resultados"/>
    <x v="3"/>
    <x v="8"/>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Apropiar conocimiento técnico y socioambiental de las buenas prácticas en el desarrollo de los YNC a nivel mundial "/>
    <s v="Programa de apropiación del conocimiento en YNC"/>
    <n v="1"/>
    <s v="Unidad"/>
    <s v="Consiste en apropiar conocimiento técnico y socioambiental de las buenas prácticas en el desarrollo de los YNC a nivel mundial"/>
    <s v="Programa de apropiación del conocimiento en YNC."/>
    <n v="0"/>
    <d v="2020-01-01T00:00:00"/>
    <d v="2020-12-31T00:00:00"/>
    <s v="Constante"/>
    <s v="Anual"/>
    <n v="0"/>
    <m/>
    <m/>
    <m/>
    <m/>
    <m/>
    <s v="Natalia Alejandra Ortiz Valderrama"/>
    <d v="2020-02-11T16:34:28"/>
    <d v="2020-02-27T18:06:32"/>
    <s v="Patricia Marin Ruiz"/>
    <s v="En espera"/>
    <s v="Elemento"/>
    <s v="pwa/Plan de Acción Institucional_ANH/Lists/Plan de Accin ANH 2020"/>
    <s v="Indicador YNC"/>
    <m/>
  </r>
  <r>
    <n v="133"/>
    <s v="Gestión Social, HSE y de Seguridad de Contratos de Hidrocarburos"/>
    <s v="Gestión con Valores para Resultados"/>
    <x v="3"/>
    <x v="8"/>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Apoyar desde la ANH el desarrollo de los Proyectos Piloto de Investigación Integral (PPII) de los YNC"/>
    <s v="Lineamiento ambiental con el MADS elaborado."/>
    <n v="1"/>
    <s v="Unidad"/>
    <s v="Consiste apoyar desde la ANH el desarrollo de los Proyectos Piloto de Investigación Integral (PPII) de los YNC"/>
    <s v="Lineaiento ambiental con el MADS elaborado."/>
    <n v="0"/>
    <d v="2020-01-01T00:00:00"/>
    <d v="2020-12-31T00:00:00"/>
    <s v="Constante"/>
    <s v="Anual"/>
    <n v="0"/>
    <m/>
    <m/>
    <m/>
    <m/>
    <m/>
    <s v="Natalia Alejandra Ortiz Valderrama"/>
    <d v="2020-02-12T09:51:09"/>
    <d v="2020-02-27T18:08:42"/>
    <s v="Patricia Marin Ruiz"/>
    <s v="En espera"/>
    <s v="Elemento"/>
    <s v="pwa/Plan de Acción Institucional_ANH/Lists/Plan de Accin ANH 2020"/>
    <s v="Indicador YNC"/>
    <m/>
  </r>
  <r>
    <n v="31"/>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Documentos de lineamientos técnicos"/>
    <x v="10"/>
    <s v="Adopción de buenas prácticas y estándares de TI para el Gobierno Electrónico, la Gestión y el cumplimiento de la Política de Gobierno Digital"/>
    <s v="Documentos de lineamientos técnicos elaborado"/>
    <n v="3"/>
    <s v="Número"/>
    <s v="Documentos de lineamientos técnicos - estrategia de adopción y migración al protocolo IPv6 , Plan de capacidad tecnológica,  Capacidades de Gobierno, Gestión TI y Arquitectura Empresarial."/>
    <s v="Dt = Número de Documentos de lineamientos técnicos elaborados para diferentes tipos de necesidades"/>
    <n v="2000000000"/>
    <d v="2020-02-01T00:00:00"/>
    <d v="2020-12-27T00:00:00"/>
    <s v="Creciente"/>
    <s v="Mensual"/>
    <n v="0"/>
    <s v="La Oficina  de Tecnologías de la Información se encuentra realizando actividades de la etapa precontractuales de los proyectos.​   _x000a_"/>
    <s v="​\\filex.anh.gov.co\sfile\Direccion-Sistemas\CONTRATACION OTI\CONTRATOS 2020​_x000a_"/>
    <n v="0"/>
    <n v="0"/>
    <m/>
    <s v="Jesus Salvador Rios Rodriguez"/>
    <d v="2020-01-27T07:52:43"/>
    <d v="2020-03-05T16:04:26"/>
    <s v="Jesus Salvador Rios Rodriguez"/>
    <s v="En espera"/>
    <s v="Elemento"/>
    <s v="pwa/Plan de Acción Institucional_ANH/Lists/Plan de Accin ANH 2020"/>
    <s v="Indicador Plan de Acción Institucional"/>
    <s v="No Aplica"/>
  </r>
  <r>
    <n v="32"/>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x v="11"/>
    <s v="Servicios de Información Implementados"/>
    <s v="Sistemas de información implementados, servicio de interoperabilidad de los sistemas de información  misionales de la Entidad implementado en producción"/>
    <n v="5"/>
    <s v="Número"/>
    <s v="Sistemas de información actualizados de acuerdo con las capacidades tecnológicas de la entidad, portales web alineados con la política de Gobierno Digital."/>
    <s v="Número de Sistemas Informacion implementados"/>
    <n v="3100000000"/>
    <d v="2020-02-01T00:00:00"/>
    <d v="2020-12-27T00:00:00"/>
    <s v="Creciente"/>
    <s v="Mensual"/>
    <n v="0"/>
    <s v="La Oficina  de Tecnologías de la Información se encuentra realizando actividades de la etapa precontractuales de los proyectos.​_x000a_"/>
    <s v="​\\filex.anh.gov.co\sfile\Direccion-Sistemas\CONTRATACION OTI\CONTRATOS 2020​_x000a_"/>
    <n v="0"/>
    <n v="0"/>
    <m/>
    <s v="Jesus Salvador Rios Rodriguez"/>
    <d v="2020-01-27T09:22:23"/>
    <d v="2020-03-05T16:03:06"/>
    <s v="Jesus Salvador Rios Rodriguez"/>
    <s v="En espera"/>
    <s v="Elemento"/>
    <s v="pwa/Plan de Acción Institucional_ANH/Lists/Plan de Accin ANH 2020"/>
    <s v="Indicador Plan de Acción Institucional"/>
    <s v="No Aplica"/>
  </r>
  <r>
    <n v="33"/>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istemas de información implementados"/>
    <x v="12"/>
    <s v="Servicios de Información Implementados"/>
    <s v="Sistemas de información implementados, servicio de interoperabilidad de los sistemas de información  misionales de la Entidad implementado en producción"/>
    <n v="8"/>
    <s v="Número"/>
    <s v="Modelo de interoperabilidad"/>
    <s v="Número de Sistemas Informacion implementados"/>
    <n v="7192156079"/>
    <d v="2020-02-03T00:00:00"/>
    <d v="2020-12-27T00:00:00"/>
    <s v="Creciente"/>
    <s v="Mensual"/>
    <n v="0"/>
    <s v="La Oficina  de Tecnologías de la Información se encuentra realizando actividades de la etapa precontractuales de los proyectos._x000a_"/>
    <s v="​\\filex.anh.gov.co\sfile\Direccion-Sistemas\CONTRATACION OTI\CONTRATOS 2020​_x000a_"/>
    <n v="0"/>
    <n v="0"/>
    <m/>
    <s v="Jesus Salvador Rios Rodriguez"/>
    <d v="2020-01-27T09:44:53"/>
    <d v="2020-03-05T16:01:44"/>
    <s v="Jesus Salvador Rios Rodriguez"/>
    <s v="En espera"/>
    <s v="Elemento"/>
    <s v="pwa/Plan de Acción Institucional_ANH/Lists/Plan de Accin ANH 2020"/>
    <s v="Indicador Plan de Acción Institucional"/>
    <s v="No Aplica"/>
  </r>
  <r>
    <n v="34"/>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x v="13"/>
    <s v="Servicios de Información Actualizados"/>
    <s v="Sistemas de información actualizados "/>
    <n v="4"/>
    <s v="Número"/>
    <s v="Servicios de Información Actualizados en soluciones de infraestructura tecnológica que permitan soportar y mejorar el rendimiento de la operación de la ANH."/>
    <s v="Número de Sistemas Informacion actualizados"/>
    <n v="3285260860"/>
    <d v="2020-02-03T00:00:00"/>
    <d v="2020-12-27T00:00:00"/>
    <s v="Creciente"/>
    <s v="Mensual"/>
    <n v="0"/>
    <s v="_x000a_La Oficina  de Tecnologías de la Información se encuentra realizando actividades de la etapa precontractuales de los proyectos.​"/>
    <s v="​\\filex.anh.gov.co\sfile\Direccion-Sistemas\CONTRATACION OTI\CONTRATOS 2020​_x000a__x000a_"/>
    <n v="0"/>
    <n v="0"/>
    <m/>
    <s v="Jesus Salvador Rios Rodriguez"/>
    <d v="2020-01-27T10:05:26"/>
    <d v="2020-03-05T16:05:28"/>
    <s v="Jesus Salvador Rios Rodriguez"/>
    <s v="En espera"/>
    <s v="Elemento"/>
    <s v="pwa/Plan de Acción Institucional_ANH/Lists/Plan de Accin ANH 2020"/>
    <s v="Indicador Plan de Acción Institucional"/>
    <s v="No Aplica"/>
  </r>
  <r>
    <n v="35"/>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3"/>
    <s v="Fortalecimiento de las Tecnologías de la Información y las Comunicaciones para la Transformación Digital"/>
    <s v="Servicios de información actualizados"/>
    <x v="14"/>
    <s v="Servicios de Información Actualizados"/>
    <s v="Sistemas de información actualizados "/>
    <n v="2"/>
    <s v="Número"/>
    <s v="Renovación, aduisición de licenciamiento de aplicaciones o sistemas de computación, aseguramiento de la información. "/>
    <s v="Número de Sistemas Informacion actualizados"/>
    <n v="3400000000"/>
    <d v="2020-03-28T00:00:00"/>
    <d v="2020-12-31T00:00:00"/>
    <s v="Creciente"/>
    <s v="Mensual"/>
    <n v="0"/>
    <s v="La Oficina  de Tecnologías de la Información se encuentra realizando actividades de la etapa precontractuales de los proyectos._x000a_"/>
    <s v="​\\filex.anh.gov.co\sfile\Direccion-Sistemas\CONTRATACION OTI\CONTRATOS 2020​_x000a_"/>
    <n v="0"/>
    <n v="0"/>
    <m/>
    <s v="Jesus Salvador Rios Rodriguez"/>
    <d v="2020-01-27T10:16:34"/>
    <d v="2020-03-05T16:06:42"/>
    <s v="Jesus Salvador Rios Rodriguez"/>
    <s v="En espera"/>
    <s v="Elemento"/>
    <s v="pwa/Plan de Acción Institucional_ANH/Lists/Plan de Accin ANH 2020"/>
    <s v="Indicador Plan de Acción Institucional"/>
    <s v="No Aplica"/>
  </r>
  <r>
    <n v="36"/>
    <s v="Gestión TICs"/>
    <s v="Gestión con Valores para Resultados"/>
    <x v="5"/>
    <x v="2"/>
    <s v="Contar con una entidad innovadora, flexible y con capacidad de adaptarse al cambio."/>
    <s v="Fortalecer las TICs para la transformación digital de la ANH"/>
    <s v="No Aplica"/>
    <s v="Plan de Seguridad y Privacidad de la Información"/>
    <x v="0"/>
    <s v="No Aplica"/>
    <s v="No Aplica"/>
    <x v="0"/>
    <s v="Seguridad de la información"/>
    <s v="Acciones implementadas o adoptadasen el sistema de gestión de seguridad de la información desde el componente tecnológico."/>
    <n v="80"/>
    <s v="Porcentaje"/>
    <s v="Acciones que se han ejecutado, implementado o adoptado desde el componente tecnológico para la adopción y mejoramiento del Sistema de Gestión de Seguridad de la Información​"/>
    <s v="(Acciones Implementadas o Adoptadas / Acciones planeadas)*100"/>
    <n v="0"/>
    <d v="2020-01-03T00:00:00"/>
    <d v="2020-12-31T00:00:00"/>
    <s v="Creciente"/>
    <s v="Trimestral"/>
    <n v="76.900000000000006"/>
    <s v="El avance se reporta en medición trimestral por lo que el dato de este indicador se reportará la primera semana de abril de 2020.​​_x000a_"/>
    <s v="Se reportará evidencia en abril de 2020._x000a__x000a_"/>
    <n v="0"/>
    <n v="0"/>
    <m/>
    <s v="Jesus Salvador Rios Rodriguez"/>
    <d v="2020-01-27T10:31:01"/>
    <d v="2020-03-05T15:43:50"/>
    <s v="Jesus Salvador Rios Rodriguez"/>
    <s v="En espera"/>
    <s v="Elemento"/>
    <s v="pwa/Plan de Acción Institucional_ANH/Lists/Plan de Accin ANH 2020"/>
    <s v="Indicador Plan de Acción Institucional"/>
    <s v="No Aplica"/>
  </r>
  <r>
    <n v="37"/>
    <s v="Gestión TICs"/>
    <s v="Gestión con Valores para Resultados"/>
    <x v="5"/>
    <x v="2"/>
    <s v="Contar con una entidad innovadora, flexible y con capacidad de adaptarse al cambio."/>
    <s v="Fortalecer las TICs para la transformación digital de la ANH"/>
    <s v="No Aplica"/>
    <s v="Plan Estratégico Institucional / Plan Nacional de Desarrollo"/>
    <x v="0"/>
    <s v="No Aplica"/>
    <s v="No Aplica"/>
    <x v="0"/>
    <s v="Cumplimiento En la implementación de la estrategia de Gobierno Digital."/>
    <s v="Nivel de cumplimiento en la implementación de la estratégia de Gobierno Digital​"/>
    <n v="80"/>
    <s v="Porcentaje"/>
    <s v="% de implementación de los tres ejes  de la política de Gobierno Digital:_x000a_1. Arquitectura - PETI._x000a_2. Seguridad de la Información._x000a_3. Servicios ciudadanos."/>
    <s v="(% alcanzado / % esperado)"/>
    <n v="0"/>
    <d v="2020-04-01T00:00:00"/>
    <d v="2020-12-12T00:00:00"/>
    <s v="Creciente"/>
    <s v="Trimestral"/>
    <n v="75.2"/>
    <s v="​El avance se reporta en medición trimestral por lo que el dato de este indicador se reportará la primera semana de abril de 2020.​_x000a_"/>
    <s v="N/A_x000a_"/>
    <n v="0"/>
    <n v="0"/>
    <m/>
    <s v="Jesus Salvador Rios Rodriguez"/>
    <d v="2020-01-27T10:47:47"/>
    <d v="2020-03-05T15:39:58"/>
    <s v="Jesus Salvador Rios Rodriguez"/>
    <s v="En espera"/>
    <s v="Elemento"/>
    <s v="pwa/Plan de Acción Institucional_ANH/Lists/Plan de Accin ANH 2020"/>
    <s v="Indicador Estratégico"/>
    <s v="No Aplica"/>
  </r>
  <r>
    <n v="38"/>
    <s v="Gestión TICs"/>
    <s v="Evaluación de Resultados"/>
    <x v="5"/>
    <x v="2"/>
    <s v="Contar con una entidad innovadora, flexible y con capacidad de adaptarse al cambio."/>
    <s v="Fortalecer las TICs para la transformación digital de la ANH"/>
    <s v="No Aplica"/>
    <s v="Plan Estratégico Institucional / Plan Nacional de Desarrollo"/>
    <x v="3"/>
    <s v="No Aplica"/>
    <s v="No Aplica"/>
    <x v="0"/>
    <s v="Implementación de soluciones digitales"/>
    <s v="Nivel de cumplimiento en la implementación de soluciones digitales"/>
    <n v="90"/>
    <s v="Porcentaje"/>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0-04-01T00:00:00"/>
    <d v="2020-12-31T00:00:00"/>
    <s v="Creciente"/>
    <s v="Trimestral"/>
    <n v="0"/>
    <s v="La Oficina  de Tecnologías de la Información se encuentra realizando actividades de la etapa precontractuales de los proyectos.​_x000a_"/>
    <s v="​\\filex.anh.gov.co\sfile\Direccion-Sistemas\CONTRATACION OTI\CONTRATOS 2020​_x000a_"/>
    <n v="0"/>
    <n v="0"/>
    <m/>
    <s v="Jesus Salvador Rios Rodriguez"/>
    <d v="2020-01-27T10:59:48"/>
    <d v="2020-03-05T16:07:34"/>
    <s v="Jesus Salvador Rios Rodriguez"/>
    <s v="En espera"/>
    <s v="Elemento"/>
    <s v="pwa/Plan de Acción Institucional_ANH/Lists/Plan de Accin ANH 2020"/>
    <s v="Indicador Estratégico"/>
    <s v="No Aplica"/>
  </r>
  <r>
    <n v="39"/>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x v="0"/>
    <s v="Operación, soporte y mantenimiento de la infraestructura tecnológica de la ANH"/>
    <s v="Infraestructura tecnológica, operativa, disponible y segura."/>
    <n v="98.5"/>
    <s v="Porcentaje"/>
    <s v="Equipos de datacenter y servicios de almacenamiento  operando, Servicios de red  de datos y telefonía , servicios de respaldo , equipos de cliente final y accesorios."/>
    <s v="Equipos y servicios deTI operando / Servicios de TI que tiene la ANH"/>
    <n v="13120994176"/>
    <d v="2020-02-01T00:00:00"/>
    <d v="2020-12-31T00:00:00"/>
    <s v="Constante"/>
    <s v="Mensual"/>
    <n v="98.9"/>
    <s v="​Se presenta cumplimineto de la meta, se superó la incidencia con el servicio de telefonía, sin embargo dr presentó una breve afectación del servicio en la primera semana de febrero de 2020. ​_x000a_Se suscribió la orden de compra 45593 - Soporte de partes y piezas Oracle - por un valor de $ 1.469.320.071._x000a_Se encuentra en ejecución el contrato 745 de 2019 - que contempla el servicio de centro alterno de datos para garantizar el plan de continuidad del negocio de la entidad por un valor de: $ 3.422.662.173 lo recursos se aprobaron en calidad de vigencia futura en el año 2019._x000a__x000a_se sucribieron 13 contratos de personas naturales, para apoyar la gestión de la Oficina de Tecnologías de la información por un valor de: $ 1.199.693.084_x000a__x000a_Se encuentra en ejecución la orden de compra 44062 celebrada en el año 2019, para proveer el internet principla que requiere la entidad, este servicio fue aprobado como una vigencia futura y su valor es de: $ 35.083.104._x000a_"/>
    <s v="\\filex.anh.gov.co\sfile\Direccion-Sistemas\CONTRATACION OTI​_x000a_"/>
    <n v="6126758432"/>
    <n v="50984759"/>
    <s v="Se ajustan los recursos a la ejecución real de los compromisos"/>
    <s v="Jesus Salvador Rios Rodriguez"/>
    <d v="2020-01-27T12:23:31"/>
    <d v="2020-03-05T14:48:22"/>
    <s v="Jesus Salvador Rios Rodriguez"/>
    <s v="En espera"/>
    <s v="Elemento"/>
    <s v="pwa/Plan de Acción Institucional_ANH/Lists/Plan de Accin ANH 2020"/>
    <s v="Indicador Plan de Acción Institucional"/>
    <s v="No Aplica"/>
  </r>
  <r>
    <n v="40"/>
    <s v="Gestión TICs"/>
    <s v="Gestión con Valores para Resultados"/>
    <x v="5"/>
    <x v="2"/>
    <s v="Contar con una entidad innovadora, flexible y con capacidad de adaptarse al cambio."/>
    <s v="Fortalecer las TICs para la transformación digital de la ANH"/>
    <s v="No Aplica"/>
    <s v="Plan Estratégico Tecnologías de la Información y las Comunicaciones - PETIC"/>
    <x v="0"/>
    <s v="No Aplica"/>
    <s v="No Aplica"/>
    <x v="0"/>
    <s v="Operación , soporte y mantenimiento de sistemas de información"/>
    <s v="Sistemas de información operando"/>
    <n v="98.5"/>
    <s v="Porcentaje"/>
    <s v="Sistemas de información operando, con soporte y mantenimiento vigente."/>
    <s v="sistemas  de información operando / Sistemas de información con los que cuenta  la ANH"/>
    <n v="954538897"/>
    <d v="2020-02-03T00:00:00"/>
    <d v="2020-12-31T00:00:00"/>
    <s v="Constante"/>
    <s v="Mensual"/>
    <n v="99.9"/>
    <s v="​Los sistemas se encuentran operando, los proyectos para la contración de soporte y mantenimiento, cuentan con recursos y personal asignado para su elaboración. _x000a_"/>
    <s v="​​\\filex.anh.gov.co\sfile\OperacionOTI\Gestión TIC Calidad​_x000a_"/>
    <n v="0"/>
    <n v="0"/>
    <m/>
    <s v="Jesus Salvador Rios Rodriguez"/>
    <d v="2020-01-27T12:32:40"/>
    <d v="2020-03-05T14:22:44"/>
    <s v="Jesus Salvador Rios Rodriguez"/>
    <s v="En espera"/>
    <s v="Elemento"/>
    <s v="pwa/Plan de Acción Institucional_ANH/Lists/Plan de Accin ANH 2020"/>
    <s v="Indicador Plan de Acción Institucional"/>
    <s v="No Aplica"/>
  </r>
  <r>
    <n v="43"/>
    <s v="Identificación de Oportunidades Exploratorias"/>
    <s v="Evaluación de Resultados"/>
    <x v="6"/>
    <x v="9"/>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0"/>
    <s v="No Aplica"/>
    <s v="No Aplica"/>
    <x v="0"/>
    <s v="Evaluación Geológica y Geofísica de las áreas disponibles (Evaluación, análisis e interpretación de áreas)"/>
    <s v="Paquetes de información geológica y geofísica actualizados"/>
    <n v="15"/>
    <s v="Número"/>
    <s v="Los paquetes de información corresponden a archivos consolidados de información técnica espacial, geológica y geofísica, recopilada, analizada e interpretada de las áreas de hidrocarburos."/>
    <s v="Sumatoria de los paquetes de información generados"/>
    <n v="10281598831"/>
    <d v="2020-06-01T00:00:00"/>
    <d v="2020-12-31T00:00:00"/>
    <s v="Creciente"/>
    <s v="Trimestral"/>
    <n v="0"/>
    <s v="​Se encuentran en preparación la información sobre áreas. Se contrato personal que apoya la actividad."/>
    <s v="​no apllica"/>
    <n v="1678911811"/>
    <n v="40117243"/>
    <s v="Se actualizó presupuesto programado de acuerdo a lo asignado en gasto de comercialización."/>
    <s v="Diana Patricia Londono Navarro"/>
    <d v="2020-01-28T10:36:46"/>
    <d v="2020-03-04T09:49:32"/>
    <s v="Franklin Edgard Rodriguez Gonzalez"/>
    <s v="En espera"/>
    <s v="Elemento"/>
    <s v="pwa/Plan de Acción Institucional_ANH/Lists/Plan de Accin ANH 2020"/>
    <s v="Indicador Plan de Acción Institucional"/>
    <s v="No Aplica"/>
  </r>
  <r>
    <n v="49"/>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Servicio de evaluación del potencial mineral de las áreas de interés"/>
    <x v="15"/>
    <s v="Análisis e integración de información técnica"/>
    <s v="Informes técnicos de evaluación entregados "/>
    <n v="3"/>
    <s v="Número"/>
    <s v="Corresponde a los informes obtenidos del ánálisis e integración de información técnica de las cuencas sedimentarias definidas por la ANH."/>
    <s v="Sumatoria de informes técnicos de evaluación - análisis e integración de información de las cuencas sedimentarias"/>
    <n v="11000000000"/>
    <d v="2020-06-01T00:00:00"/>
    <d v="2020-12-31T00:00:00"/>
    <s v="Constante"/>
    <s v="Semestral"/>
    <n v="0"/>
    <m/>
    <m/>
    <n v="0"/>
    <n v="0"/>
    <m/>
    <s v="Diana Carolina Echeverry Restrepo"/>
    <d v="2020-01-28T11:53:54"/>
    <d v="2020-02-20T10:37:35"/>
    <s v="Natalia Alejandra Ortiz Valderrama"/>
    <s v="En espera"/>
    <s v="Elemento"/>
    <s v="pwa/Plan de Acción Institucional_ANH/Lists/Plan de Accin ANH 2020"/>
    <s v="Indicador Plan de Acción Institucional"/>
    <m/>
  </r>
  <r>
    <n v="62"/>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Servicio de evaluación del potencial mineral de las áreas de interés"/>
    <x v="16"/>
    <s v="Análisis e integración de información técnica"/>
    <s v="Áreas ofertadas en procesos competitivos"/>
    <n v="15"/>
    <s v="Número"/>
    <s v="Corresponde al numero de nuevas regiones de interés prospectivo para la exploración de hidrocarburos áreas"/>
    <s v="Numero de áreas ofertadas en procesos competitivos"/>
    <n v="2250000000"/>
    <d v="2020-02-10T00:00:00"/>
    <d v="2020-12-31T00:00:00"/>
    <s v="Creciente"/>
    <s v="Semestral"/>
    <n v="0"/>
    <m/>
    <m/>
    <n v="0"/>
    <n v="0"/>
    <s v="Desde la Gerencia de Planeación de ajusta el Indicador Estratégico, porque corresponde a las Áreas ofertadas en procesos competitivos."/>
    <s v="Diana Carolina Echeverry Restrepo"/>
    <d v="2020-01-28T17:48:35"/>
    <d v="2020-03-05T18:50:17"/>
    <s v="Patricia Marin Ruiz"/>
    <s v="En espera"/>
    <s v="Elemento"/>
    <s v="pwa/Plan de Acción Institucional_ANH/Lists/Plan de Accin ANH 2020"/>
    <s v="Indicador Estratégico"/>
    <s v="No Aplica"/>
  </r>
  <r>
    <n v="63"/>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x v="17"/>
    <s v="Muestreo de subsuelo onshore"/>
    <s v="Documentos de investigación realizados"/>
    <n v="2"/>
    <s v="Número"/>
    <s v="Corresponden a los documentos técnicos de investigacion en yacimientos no convencionales y convencionales en las cuencas de interés"/>
    <s v="Numero de documentos de investigación realizados"/>
    <n v="118664000000"/>
    <d v="2020-06-01T00:00:00"/>
    <d v="2020-12-31T00:00:00"/>
    <s v="Creciente"/>
    <s v="Semestral"/>
    <n v="0"/>
    <m/>
    <m/>
    <n v="0"/>
    <n v="0"/>
    <m/>
    <s v="Diana Carolina Echeverry Restrepo"/>
    <d v="2020-01-28T18:03:24"/>
    <d v="2020-02-27T10:34:50"/>
    <s v="Patricia Marin Ruiz"/>
    <s v="En espera"/>
    <s v="Elemento"/>
    <s v="pwa/Plan de Acción Institucional_ANH/Lists/Plan de Accin ANH 2020"/>
    <s v="Indicador Plan de Acción Institucional"/>
    <m/>
  </r>
  <r>
    <n v="64"/>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x v="18"/>
    <s v="Fortalecer y actualizar la información geológica y geofísica existente"/>
    <s v="Documentos de investigación realizados  "/>
    <n v="1"/>
    <s v="Unidad"/>
    <s v="Corresponde al numero de documentos técnicos de mejoramiento y fortalecimiento de información técnica"/>
    <s v="Numero de documentos de investigación realizados  "/>
    <n v="20000000000"/>
    <d v="2020-06-01T00:00:00"/>
    <d v="2020-12-31T00:00:00"/>
    <s v="Constante"/>
    <s v="Semestral"/>
    <n v="0"/>
    <m/>
    <m/>
    <n v="0"/>
    <n v="0"/>
    <m/>
    <s v="Diana Carolina Echeverry Restrepo"/>
    <d v="2020-01-28T18:10:26"/>
    <d v="2020-02-27T18:11:12"/>
    <s v="Patricia Marin Ruiz"/>
    <s v="En espera"/>
    <s v="Elemento"/>
    <s v="pwa/Plan de Acción Institucional_ANH/Lists/Plan de Accin ANH 2020"/>
    <s v="Indicador Plan de Acción Institucional"/>
    <m/>
  </r>
  <r>
    <n v="115"/>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x v="17"/>
    <s v="Análisis de información para la evaluación de cuentas de interés misional"/>
    <s v="Documentos de investigación realizados"/>
    <n v="1"/>
    <s v="Unidad"/>
    <s v="Corresponde a los documentos técnicos de investigacion en yacimientos no convencionales y convencionales en las cuencas de interés"/>
    <s v="Numero de documentos de investigación realizados"/>
    <n v="29350000000"/>
    <d v="2020-06-01T00:00:00"/>
    <d v="2020-12-31T00:00:00"/>
    <s v="Constante"/>
    <s v="Semestral"/>
    <n v="0"/>
    <m/>
    <m/>
    <m/>
    <m/>
    <m/>
    <s v="Diana Carolina Echeverry Restrepo"/>
    <d v="2020-02-10T11:58:31"/>
    <d v="2020-02-27T18:11:46"/>
    <s v="Patricia Marin Ruiz"/>
    <s v="En espera"/>
    <s v="Elemento"/>
    <s v="pwa/Plan de Acción Institucional_ANH/Lists/Plan de Accin ANH 2020"/>
    <s v="Indicador Plan de Acción Institucional"/>
    <m/>
  </r>
  <r>
    <n v="116"/>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Estratégico Institucional / Plan Nacional de Desarrollo"/>
    <x v="3"/>
    <s v="Identificación de Recursos Exploratorios de Hidrocarburos Nacional"/>
    <s v="Documentos de investigación"/>
    <x v="17"/>
    <s v="Exploración offshore"/>
    <s v="Documentos de investigación realizados"/>
    <n v="2"/>
    <s v="Número"/>
    <s v="Corresponden a los documentos técnicos de investigacion en yacimientos no convencionales y convencionales en las cuencas de interés"/>
    <s v="Numero de documentos de investigación realizados"/>
    <n v="37486000000"/>
    <d v="2020-06-01T00:00:00"/>
    <d v="2020-12-31T00:00:00"/>
    <s v="Creciente"/>
    <s v="Semestral"/>
    <n v="0"/>
    <m/>
    <m/>
    <m/>
    <m/>
    <m/>
    <s v="Diana Carolina Echeverry Restrepo"/>
    <d v="2020-02-10T12:03:06"/>
    <d v="2020-02-27T17:52:19"/>
    <s v="Patricia Marin Ruiz"/>
    <s v="En espera"/>
    <s v="Elemento"/>
    <s v="pwa/Plan de Acción Institucional_ANH/Lists/Plan de Accin ANH 2020"/>
    <s v="Indicador Plan de Acción Institucional"/>
    <m/>
  </r>
  <r>
    <n v="117"/>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2"/>
    <s v="No Aplica"/>
    <s v="No Aplica"/>
    <x v="0"/>
    <s v="Adelantar estudios especializados en Yacimientos No Convencionales - YNC"/>
    <s v="Investigaciones especializadas en YNC"/>
    <n v="2"/>
    <s v="Número"/>
    <s v="Coresponde a estudios que se realizan para adquirir información técnica en YNC en Colombia"/>
    <s v="Número de investigaciones especializadas en YNC realizadas"/>
    <n v="0"/>
    <d v="2020-01-01T00:00:00"/>
    <d v="2020-12-31T00:00:00"/>
    <s v="Creciente"/>
    <s v="Anual"/>
    <n v="0"/>
    <m/>
    <m/>
    <m/>
    <m/>
    <m/>
    <s v="Natalia Alejandra Ortiz Valderrama"/>
    <d v="2020-02-10T16:14:37"/>
    <d v="2020-02-27T10:40:14"/>
    <s v="Patricia Marin Ruiz"/>
    <s v="En espera"/>
    <s v="Elemento"/>
    <s v="pwa/Plan de Acción Institucional_ANH/Lists/Plan de Accin ANH 2020"/>
    <s v="Indicador Estratégico"/>
    <m/>
  </r>
  <r>
    <n v="120"/>
    <s v="Identificación de Oportunidades Exploratorias"/>
    <s v="Evaluación de Resultados"/>
    <x v="6"/>
    <x v="10"/>
    <s v="Contribuir al desarrollo de la seguridad energética y en la generación de excedentes de exportación de hidrocarburos."/>
    <s v="Asegurar la información y conocimiento para la oferta de áreas"/>
    <s v="Número de áreas ofertadas en procesos competitivos"/>
    <s v="Plan Nuevo Horizonte"/>
    <x v="3"/>
    <s v="Identificación de Recursos Exploratorios de Hidrocarburos Nacional"/>
    <s v="Documentos de investigación"/>
    <x v="17"/>
    <s v="Sísmica multi-cliente Caribe “ Offshore"/>
    <s v="Sísmica 3D (adquisición y procesamiento)"/>
    <n v="50000"/>
    <s v="Kilómetro cuadrado"/>
    <s v="Consiste en adelantar procesos de adquisición de sísmica multi-cliente en el Caribe &quot;offshore&quot;: Estructuración técnica, financiera y jurídica (ANH y empresas de geofísica); selección de empresas de geofísica; adquisición y procesamiento"/>
    <s v="sumatoria de kilómetros cuadrados de Sísmica 3D (adquisición y procesamiento)"/>
    <n v="0"/>
    <d v="2020-01-01T00:00:00"/>
    <d v="2020-12-31T00:00:00"/>
    <s v="Creciente"/>
    <s v="Anual"/>
    <n v="0"/>
    <m/>
    <m/>
    <m/>
    <m/>
    <m/>
    <s v="Natalia Alejandra Ortiz Valderrama"/>
    <d v="2020-02-11T11:47:19"/>
    <d v="2020-02-27T17:32:16"/>
    <s v="Patricia Marin Ruiz"/>
    <s v="En espera"/>
    <s v="Elemento"/>
    <s v="pwa/Plan de Acción Institucional_ANH/Lists/Plan de Accin ANH 2020"/>
    <s v="Indicador Plan Nuevo Horizonte"/>
    <m/>
  </r>
  <r>
    <n v="121"/>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No Aplica"/>
    <s v="No Aplica"/>
    <x v="0"/>
    <s v="Adelantar estudios que permitan la caracterización de la roca generadora/reservorio para evaluar el potencial de Shale Oil y Shale Gas y evaluar el potencial  de CBM y arenas bituminosas."/>
    <s v="Pozos muestreo de roca generadora "/>
    <n v="2"/>
    <s v="Número"/>
    <s v="Muestreo de pozos de roca generadora "/>
    <s v="Pozos muestreo roca generadora "/>
    <n v="0"/>
    <d v="2020-01-01T00:00:00"/>
    <d v="2020-12-31T00:00:00"/>
    <s v="Creciente"/>
    <s v="Semestral"/>
    <n v="0"/>
    <m/>
    <m/>
    <m/>
    <m/>
    <m/>
    <s v="Natalia Alejandra Ortiz Valderrama"/>
    <d v="2020-02-11T13:34:37"/>
    <d v="2020-02-27T11:04:56"/>
    <s v="Patricia Marin Ruiz"/>
    <s v="En espera"/>
    <s v="Elemento"/>
    <s v="pwa/Plan de Acción Institucional_ANH/Lists/Plan de Accin ANH 2020"/>
    <s v="Indicador YNC"/>
    <m/>
  </r>
  <r>
    <n v="122"/>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No Aplica"/>
    <s v="No Aplica"/>
    <x v="0"/>
    <s v="Adelantar estudios que permitan la caracterización de la roca generadora/reservorio para evaluar el potencial de Shale Oil y Shale Gas y evaluar el potencial de CBM Y arenas bituminosas."/>
    <s v="Estudio integrado de nucleos "/>
    <n v="1"/>
    <s v="Unidad"/>
    <s v="Estudio integrado de núcleo "/>
    <s v="Estudio integrado de núcleo "/>
    <n v="0"/>
    <d v="2020-01-01T00:00:00"/>
    <d v="2020-12-31T00:00:00"/>
    <s v="Constante"/>
    <s v="Anual"/>
    <n v="0"/>
    <m/>
    <m/>
    <m/>
    <m/>
    <m/>
    <s v="Natalia Alejandra Ortiz Valderrama"/>
    <d v="2020-02-11T13:52:34"/>
    <d v="2020-02-27T18:14:15"/>
    <s v="Patricia Marin Ruiz"/>
    <s v="En espera"/>
    <s v="Elemento"/>
    <s v="pwa/Plan de Acción Institucional_ANH/Lists/Plan de Accin ANH 2020"/>
    <s v="Indicador YNC"/>
    <m/>
  </r>
  <r>
    <n v="123"/>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Identificación de Recursos Exploratorios de Hidrocarburos Nacional"/>
    <s v="No Aplica"/>
    <x v="0"/>
    <s v="Adelantar estudios que permitan la caracterización de la roca generadora/reservorio para evaluar el potencial de Shale Oil y Shale Gas y evaluar el potencial de CBM y arenas bituminosas."/>
    <s v="Estudio potencial de arenas biutuminosas "/>
    <n v="1"/>
    <s v="Unidad"/>
    <s v="Estudio potencial de arenas biutuminosas "/>
    <s v="Estudio potencial de arenas biutuminosas "/>
    <n v="0"/>
    <d v="2020-01-01T00:00:00"/>
    <d v="2020-12-31T00:00:00"/>
    <s v="Constante"/>
    <s v="Anual"/>
    <n v="0"/>
    <m/>
    <m/>
    <m/>
    <m/>
    <m/>
    <s v="Natalia Alejandra Ortiz Valderrama"/>
    <d v="2020-02-11T14:09:39"/>
    <d v="2020-02-27T18:15:03"/>
    <s v="Patricia Marin Ruiz"/>
    <s v="En espera"/>
    <s v="Elemento"/>
    <s v="pwa/Plan de Acción Institucional_ANH/Lists/Plan de Accin ANH 2020"/>
    <s v="Indicador YNC"/>
    <m/>
  </r>
  <r>
    <n v="124"/>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Fortalecimiento de la Ciencia y Tecnología para el Sector Hidrocarburos a Nivel Nacional"/>
    <s v="Documentos de investigación"/>
    <x v="3"/>
    <s v="Construir Modelos hidrogeológicos conceptuales y matemáticos multiescala de Gestión Integral del Agua que permita el análisis de incertidumbre de la información para la evaluación ambiental."/>
    <s v="Informe del modelo multiescala de gestión integral del agua en un área  estrategicá  del VMM"/>
    <n v="1"/>
    <s v="Unidad"/>
    <s v="Consiste en construir un modelo hidrogeológicos conceptuales y matemáticos multiescala de gestión Integral del Agua que permita el análisis de incertidumbre de la información para la evaluación ambiental de áreas estratégicas para las cuencas del VMM y Cesar Ranchería "/>
    <s v="Informe del modelo multiescala de gestión integral del agua en un área  estrategicá  del VMM."/>
    <n v="0"/>
    <d v="2020-01-01T00:00:00"/>
    <d v="2020-12-31T00:00:00"/>
    <s v="Constante"/>
    <s v="Anual"/>
    <n v="0"/>
    <m/>
    <m/>
    <m/>
    <m/>
    <m/>
    <s v="Natalia Alejandra Ortiz Valderrama"/>
    <d v="2020-02-11T14:47:08"/>
    <d v="2020-02-27T18:15:33"/>
    <s v="Patricia Marin Ruiz"/>
    <s v="En espera"/>
    <s v="Elemento"/>
    <s v="pwa/Plan de Acción Institucional_ANH/Lists/Plan de Accin ANH 2020"/>
    <s v="Indicador YNC"/>
    <m/>
  </r>
  <r>
    <n v="125"/>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No Aplica"/>
    <s v="No Aplica"/>
    <x v="0"/>
    <s v="Construir Modelos hidrogeológicos conceptuales y matemáticos multiescala de Gestión Integral del Agua que permita el análisis de incertidumbre de la información para la evaluación ambiental."/>
    <s v="Informe del Modelo hidrogeológico regional conceptual y numérico validado con datos piezométricos en Cesar Ranchería "/>
    <n v="1"/>
    <s v="Unidad"/>
    <s v="Consiste en construir un Modelos hidrogeológicos conceptuales y matemáticos multiescala de Gestión Integral del Agua que permita el análisis de incertidumbre de la información para la evaluación ambiental de áreas estratégicas para las cuencas del VMM y Cesar Ranchería_x000a_"/>
    <s v="Informe del Modelo hidrogeológico regional conceptual y numérico validado con datos piezométricos en Cesar Ranchería "/>
    <n v="0"/>
    <d v="2020-01-01T00:00:00"/>
    <d v="2020-12-31T00:00:00"/>
    <s v="Constante"/>
    <s v="Anual"/>
    <n v="0"/>
    <m/>
    <m/>
    <m/>
    <m/>
    <m/>
    <s v="Natalia Alejandra Ortiz Valderrama"/>
    <d v="2020-02-11T14:55:17"/>
    <d v="2020-02-27T18:16:25"/>
    <s v="Patricia Marin Ruiz"/>
    <s v="En espera"/>
    <s v="Elemento"/>
    <s v="pwa/Plan de Acción Institucional_ANH/Lists/Plan de Accin ANH 2020"/>
    <s v="Indicador YNC"/>
    <m/>
  </r>
  <r>
    <n v="127"/>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2"/>
    <s v="No Aplica"/>
    <s v="No Aplica"/>
    <x v="0"/>
    <s v="Mejorar el acceso a la información con criterios de transparencia en YNC"/>
    <s v="Pagina web ANH actualizada en YNC conforme defininiciones de información autorizada."/>
    <n v="1"/>
    <s v="Unidad"/>
    <s v="Consiste  en mejorar el acceso a la información con criterios de transparencia en YNC"/>
    <s v="Pagina web ANH actualizada en YNC conforme defininiciones de información autorizada."/>
    <n v="0"/>
    <d v="2020-01-01T00:00:00"/>
    <d v="2020-12-31T00:00:00"/>
    <s v="Constante"/>
    <s v="Anual"/>
    <n v="0"/>
    <m/>
    <m/>
    <m/>
    <m/>
    <s v="Se aclara que la OTI es la dependencia a cargo de la administración de la pagina web, la informacion sera suministrada por la VT "/>
    <s v="Natalia Alejandra Ortiz Valderrama"/>
    <d v="2020-02-11T15:37:49"/>
    <d v="2020-02-27T18:16:53"/>
    <s v="Patricia Marin Ruiz"/>
    <s v="En espera"/>
    <s v="Elemento"/>
    <s v="pwa/Plan de Acción Institucional_ANH/Lists/Plan de Accin ANH 2020"/>
    <s v="Indicador YNC"/>
    <m/>
  </r>
  <r>
    <n v="134"/>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Apoyar desde la ANH el desarrollo de los Proyectos Piloto de Investigación Integral (PPII) de los YNC"/>
    <s v="Lineamiento técnicos con el MME elaborado"/>
    <n v="1"/>
    <s v="Unidad"/>
    <s v="Consiste en apoyar desde la ANH el desarrollo de los Proyectos Piloto de Investigación Integral (PPII) de los YNC"/>
    <s v="Lineamiento técnicos con el MME elaborado"/>
    <n v="0"/>
    <d v="2020-01-01T00:00:00"/>
    <d v="2020-12-31T00:00:00"/>
    <s v="Constante"/>
    <s v="Anual"/>
    <n v="0"/>
    <m/>
    <m/>
    <m/>
    <m/>
    <m/>
    <s v="Natalia Alejandra Ortiz Valderrama"/>
    <d v="2020-02-12T09:57:42"/>
    <d v="2020-02-27T18:17:22"/>
    <s v="Patricia Marin Ruiz"/>
    <s v="En espera"/>
    <s v="Elemento"/>
    <s v="pwa/Plan de Acción Institucional_ANH/Lists/Plan de Accin ANH 2020"/>
    <s v="Indicador YNC"/>
    <m/>
  </r>
  <r>
    <n v="135"/>
    <s v="Identificación de Oportunidades Exploratorias"/>
    <s v="Gestión con Valores para Resultados"/>
    <x v="6"/>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Aprovechamiento de Hidrocarburos en Territorios Social y Ambientalmente Sostenibles a Nivel Nacional"/>
    <s v="No Aplica"/>
    <x v="0"/>
    <s v="Apoyar desde la ANH el desarrollo de los Proyectos Piloto de Investigación Integral (PPII) de los YNC"/>
    <s v="Informe de la comisión de expertos del CATI elaborado"/>
    <n v="1"/>
    <s v="Unidad"/>
    <s v="Consiste en apoyar desde la ANH el desarrollo de los Proyectos Piloto de Investigación Integral (PPII) de los YNC"/>
    <s v="Informe de la comisión de expertos del CATI elaborado"/>
    <n v="0"/>
    <d v="2020-01-01T00:00:00"/>
    <d v="2020-12-31T00:00:00"/>
    <s v="Constante"/>
    <s v="Anual"/>
    <n v="0"/>
    <m/>
    <m/>
    <m/>
    <m/>
    <m/>
    <s v="Natalia Alejandra Ortiz Valderrama"/>
    <d v="2020-02-12T10:08:16"/>
    <d v="2020-02-27T18:17:53"/>
    <s v="Patricia Marin Ruiz"/>
    <s v="En espera"/>
    <s v="Elemento"/>
    <s v="pwa/Plan de Acción Institucional_ANH/Lists/Plan de Accin ANH 2020"/>
    <s v="Indicador YNC"/>
    <m/>
  </r>
  <r>
    <n v="46"/>
    <s v="Participación Ciudadana y Comunicaciones"/>
    <s v="Información y Comunicación"/>
    <x v="1"/>
    <x v="2"/>
    <s v="Asegurar la funcionalidad del Sistema de Gestión Integrado y de Control, alcanzando la mejora continua de los procesos."/>
    <s v="Disminuir la conflictividad social y ambiental en las áreas de interés de hidrocarburos"/>
    <s v="No Aplica"/>
    <s v="Plan Anticorrupción y de Atención al Ciudadano"/>
    <x v="0"/>
    <s v="No Aplica"/>
    <s v="No Aplica"/>
    <x v="0"/>
    <s v="Atender al ciudadano en los distintos tramites (peticiones, quejas, reclamos, sugerencias y denuncia) presentadas a la entidad, efectuando un seguimiento continuo para su priorizacion. "/>
    <s v="Efectividad en las respuestas a las solicitudes ciudadanas presentadas a la ANH. "/>
    <n v="100"/>
    <s v="Porcentaje"/>
    <s v="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
    <s v="(Número de solicitudes atendidas oportunamente/ número de solicitudes presntadas)*100"/>
    <n v="0"/>
    <d v="2020-01-02T00:00:00"/>
    <d v="2020-12-31T00:00:00"/>
    <s v="Constante"/>
    <s v="Cuatrimestral"/>
    <n v="0"/>
    <m/>
    <m/>
    <n v="0"/>
    <n v="0"/>
    <m/>
    <s v="Ronald de Jesus Landinez Rey"/>
    <d v="2020-01-28T10:46:41"/>
    <d v="2020-03-18T17:03:16"/>
    <s v="Natalia Alejandra Ortiz Valderrama"/>
    <s v="Aprobado"/>
    <s v="Elemento"/>
    <s v="pwa/Plan de Acción Institucional_ANH/Lists/Plan de Accin ANH 2020"/>
    <s v="Indicador Plan de Acción Institucional"/>
    <s v="No Aplica"/>
  </r>
  <r>
    <n v="50"/>
    <s v="Participación Ciudadana y Comunicaciones"/>
    <s v="Información y Comunicación"/>
    <x v="1"/>
    <x v="2"/>
    <s v="Contar con una entidad innovadora, flexible y con capacidad de adaptarse al cambio."/>
    <s v="Fortalecer el desarrollo institucional para la generación de valor público"/>
    <s v="No Aplica"/>
    <s v="Plan Anticorrupción y de Atención al Ciudadano"/>
    <x v="0"/>
    <s v="No Aplica"/>
    <s v="No Aplica"/>
    <x v="0"/>
    <s v="Consolidar informacion y generacion de documentos de caracterizacion de usuarios y grupos de valor a traves de bases de datos y encuestas. "/>
    <s v="Base de datos Consolidada. "/>
    <n v="1"/>
    <s v="Unidad"/>
    <s v="El indicador mide el consolidado de  información y generación de documento de caracterización de usuarios y grupos de valor a través de bases de datos y encuestas. ​"/>
    <s v="Documneto Base de datos consolidada"/>
    <n v="137000000"/>
    <d v="2020-01-02T00:00:00"/>
    <d v="2020-12-31T00:00:00"/>
    <s v="Constante"/>
    <s v="Anual"/>
    <n v="0"/>
    <m/>
    <m/>
    <m/>
    <m/>
    <m/>
    <s v="Ronald de Jesus Landinez Rey"/>
    <d v="2020-01-28T12:03:58"/>
    <d v="2020-03-18T17:06:25"/>
    <s v="Natalia Alejandra Ortiz Valderrama"/>
    <s v="Aprobado"/>
    <s v="Elemento"/>
    <s v="pwa/Plan de Acción Institucional_ANH/Lists/Plan de Accin ANH 2020"/>
    <s v="Indicador Plan de Acción Institucional"/>
    <s v="No Aplica"/>
  </r>
  <r>
    <n v="51"/>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x v="0"/>
    <s v="caracterizar la población "/>
    <s v="informe de caracterización colgado en pagina web ANH "/>
    <n v="1"/>
    <s v="Unidad"/>
    <s v="​El indicador mide el consolidado de información y generación de documento de caracterización de usuarios y grupos de valor a través de bases de datos y encuestas."/>
    <s v="informe de caracterización colgado en pagina web ANH"/>
    <n v="64000000"/>
    <d v="2020-01-02T00:00:00"/>
    <d v="2020-12-31T00:00:00"/>
    <s v="Constante"/>
    <s v="Anual"/>
    <n v="0"/>
    <s v="0​"/>
    <m/>
    <m/>
    <m/>
    <m/>
    <s v="Ronald de Jesus Landinez Rey"/>
    <d v="2020-01-28T14:40:15"/>
    <d v="2020-03-18T17:09:28"/>
    <s v="Natalia Alejandra Ortiz Valderrama"/>
    <s v="Aprobado"/>
    <s v="Elemento"/>
    <s v="pwa/Plan de Acción Institucional_ANH/Lists/Plan de Accin ANH 2020"/>
    <s v="Indicador Plan de Acción Institucional"/>
    <s v="No Aplica"/>
  </r>
  <r>
    <n v="52"/>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x v="0"/>
    <s v="Aplicar encuesta de satisfaccion a clientes atendidos "/>
    <s v="informe resultados de encuesta de satisfacción "/>
    <n v="1"/>
    <s v="Unidad"/>
    <s v="El indicador mide el consolidado de información y generación de documento de caracterización de usuarios y grupos de valor a través de bases de datos y encuestas. ​"/>
    <s v="informe resultados de encuesta de satisfacción "/>
    <n v="86000000"/>
    <d v="2020-01-02T00:00:00"/>
    <d v="2020-12-31T00:00:00"/>
    <s v="Constante"/>
    <s v="Anual"/>
    <n v="0"/>
    <m/>
    <m/>
    <m/>
    <m/>
    <m/>
    <s v="Ronald de Jesus Landinez Rey"/>
    <d v="2020-01-28T14:54:35"/>
    <d v="2020-03-18T17:17:05"/>
    <s v="Natalia Alejandra Ortiz Valderrama"/>
    <s v="Aprobado"/>
    <s v="Elemento"/>
    <s v="pwa/Plan de Acción Institucional_ANH/Lists/Plan de Accin ANH 2020"/>
    <s v="Indicador Plan de Acción Institucional"/>
    <s v="No Aplica"/>
  </r>
  <r>
    <n v="54"/>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x v="0"/>
    <s v="Adelantar acciones para la evaluacion de la atencion de los tramites de PQRDS, y mejorar la participacion ciudadana, servicio al ciudadano y la rendicion de cuentas"/>
    <s v="documentos plan de mejora 2020"/>
    <n v="1"/>
    <s v="Unidad"/>
    <s v="Documentos con informacion sobre los planes a mejorar"/>
    <s v="Documento realizado plan de mejora "/>
    <n v="65000000"/>
    <d v="2020-01-01T00:00:00"/>
    <d v="2020-12-31T00:00:00"/>
    <s v="Constante"/>
    <s v="Anual"/>
    <n v="0"/>
    <m/>
    <m/>
    <m/>
    <m/>
    <m/>
    <s v="Ronald de Jesus Landinez Rey"/>
    <d v="2020-01-28T15:31:10"/>
    <d v="2020-03-18T17:26:39"/>
    <s v="Natalia Alejandra Ortiz Valderrama"/>
    <s v="Aprobado"/>
    <s v="Elemento"/>
    <s v="pwa/Plan de Acción Institucional_ANH/Lists/Plan de Accin ANH 2020"/>
    <s v="Indicador Plan de Acción Institucional"/>
    <s v="No Aplica"/>
  </r>
  <r>
    <n v="55"/>
    <s v="Participación Ciudadana y Comunicaciones"/>
    <s v="Información y Comunicación"/>
    <x v="1"/>
    <x v="2"/>
    <s v="Asegurar la funcionalidad del Sistema de Gestión Integrado y de Control, alcanzando la mejora continua de los procesos."/>
    <s v="Fortalecer el desarrollo institucional para la generación de valor público"/>
    <s v="No Aplica"/>
    <s v="Plan Anticorrupción y de Atención al Ciudadano"/>
    <x v="0"/>
    <s v="No Aplica"/>
    <s v="No Aplica"/>
    <x v="0"/>
    <s v="Realizar tallleres de capacitación en servicio al ciudadano y rendición de cuentas."/>
    <s v="Informe de talleres realizados de capacitación de servicio al ciudadano y rendición de cuentas "/>
    <n v="100"/>
    <s v="Porcentaje"/>
    <s v="Sensibilizar al equipo de atencion al ciudadano en temas afines, de servicio al ciudadana,rendicion de cuentas y participacion ciudadana  "/>
    <s v="Numero de capacitaciones programadas / Numero de capacitaciones realizadas. "/>
    <n v="283542688"/>
    <d v="2020-01-01T00:00:00"/>
    <d v="2020-12-31T00:00:00"/>
    <s v="Constante"/>
    <s v="Anual"/>
    <n v="0"/>
    <m/>
    <m/>
    <m/>
    <m/>
    <s v="Se relaciona $151.542.688 a esta actividad debido que se realizara la rendicion de cuentas. "/>
    <s v="Ronald de Jesus Landinez Rey"/>
    <d v="2020-01-28T16:02:01"/>
    <d v="2020-03-18T17:28:34"/>
    <s v="Natalia Alejandra Ortiz Valderrama"/>
    <s v="Aprobado"/>
    <s v="Elemento"/>
    <s v="pwa/Plan de Acción Institucional_ANH/Lists/Plan de Accin ANH 2020"/>
    <s v="Indicador Plan de Acción Institucional"/>
    <s v="No Aplica"/>
  </r>
  <r>
    <n v="10"/>
    <s v="Promoción y Asignación de Áreas"/>
    <s v="Evaluación de Resultados"/>
    <x v="7"/>
    <x v="2"/>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x v="3"/>
    <s v="Fortalecimiento en la Implementación del Modelo de Promoción para Incrementar la Inversión Nacional"/>
    <s v="Documentos de investigación"/>
    <x v="19"/>
    <s v="Investigaciones para la Promoción y Asignación de Áreas"/>
    <s v="Estudio para evaluar la satisfacción al cliente"/>
    <n v="1"/>
    <s v="Unidad"/>
    <s v="Presentar  un estudio de mercado que le permita a la ANH contar con una evaluación de la percepción  de los inversionistas frente a los servicios prestados por la entidad"/>
    <s v="Número de compañías encuestadas"/>
    <n v="500000000"/>
    <d v="2020-04-01T00:00:00"/>
    <d v="2020-12-31T00:00:00"/>
    <s v="Constante"/>
    <s v="Semestral"/>
    <n v="0"/>
    <s v="​No aplica_x000a_"/>
    <s v="​​No aplica​"/>
    <n v="0"/>
    <n v="0"/>
    <s v="Se incluye la fórmula del indicador"/>
    <s v="David Emilio Negrete Barguil"/>
    <d v="2020-01-24T10:36:11"/>
    <d v="2020-03-04T15:15:41"/>
    <s v="David Emilio Negrete Barguil"/>
    <s v="En espera"/>
    <s v="Elemento"/>
    <s v="pwa/Plan de Acción Institucional_ANH/Lists/Plan de Accin ANH 2020"/>
    <s v="Indicador Plan de Acción Institucional"/>
    <s v="No Aplica"/>
  </r>
  <r>
    <n v="11"/>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3"/>
    <s v="Fortalecimiento en la Implementación del Modelo de Promoción para Incrementar la Inversión Nacional"/>
    <s v="Documentos de investigación"/>
    <x v="20"/>
    <s v="Investigaciones para la Promoción y Asignación de Áreas"/>
    <s v="Informe de evaluación de las capacidades de las compañías"/>
    <n v="18"/>
    <s v="Año"/>
    <s v="Corresponde a la evaluacion de Compañías E&amp;P interesadas en el potencial geológico colombiano (verificación de capacidades jurídicas, financieras, técnica operacional, medio ambiental y en materia de responsabilidad social empresarial)_x000a_"/>
    <s v="Número de compañías evaluadas"/>
    <n v="600000000"/>
    <d v="2020-03-16T00:00:00"/>
    <d v="2020-12-31T00:00:00"/>
    <s v="Creciente"/>
    <s v="Cuatrimestral"/>
    <n v="0"/>
    <s v="​No aplica_x000a_"/>
    <s v="No aplica​"/>
    <n v="0"/>
    <n v="0"/>
    <s v="Se incluye la fórmula del indicador . Desde la Gerencia de Planeación de ajusta la redacción del Indicador Estratégico, por error en la redacción."/>
    <s v="David Emilio Negrete Barguil"/>
    <d v="2020-01-24T10:47:41"/>
    <d v="2020-03-05T18:44:47"/>
    <s v="Patricia Marin Ruiz"/>
    <s v="En espera"/>
    <s v="Elemento"/>
    <s v="pwa/Plan de Acción Institucional_ANH/Lists/Plan de Accin ANH 2020"/>
    <s v="Indicador Plan de Acción Institucional"/>
    <s v="No Aplica"/>
  </r>
  <r>
    <n v="12"/>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3"/>
    <s v="Fortalecimiento en la Implementación del Modelo de Promoción para Incrementar la Inversión Nacional"/>
    <s v="Documentos de investigación"/>
    <x v="20"/>
    <s v="Investigaciones para la Promoción y Asignación de Áreas"/>
    <s v="Lineamientos para la nueva reglamentación de asignación de áreas."/>
    <n v="100"/>
    <s v="Porcentaje"/>
    <s v="Correspondea la propuesta de modificación del Acuerdo No. 2 de 2017, incluyendo los lineamientos para la asignación de campos marginales"/>
    <s v="Modificación del reglamento de asignación de áreas"/>
    <n v="616700000"/>
    <d v="2020-01-31T00:00:00"/>
    <d v="2020-12-31T00:00:00"/>
    <s v="Creciente"/>
    <s v="Mensual"/>
    <n v="16.600000000000001"/>
    <s v="​El contratista llevó a cabo mesas de trabajo con la ANH para discutir el informe de las consultoras internacionales._x000a_Proyectó adenda No. 10 al Proceso Permanente de Asignación de Areas."/>
    <s v="La ANH suscribió el Contrato No. 129 de 2020 con la firma MANTILLA McCORMICK SAS​​"/>
    <n v="616700000"/>
    <n v="14095999"/>
    <s v="Se incluye la fórmula del indicador. Desde la Gerencia de Planeación de ajusta la redacción del Indicador Estratégico, por error en la redacción."/>
    <s v="David Emilio Negrete Barguil"/>
    <d v="2020-01-24T11:03:45"/>
    <d v="2020-03-05T18:45:24"/>
    <s v="Patricia Marin Ruiz"/>
    <s v="En espera"/>
    <s v="Elemento"/>
    <s v="pwa/Plan de Acción Institucional_ANH/Lists/Plan de Accin ANH 2020"/>
    <s v="Indicador Plan de Acción Institucional"/>
    <s v="No Aplica"/>
  </r>
  <r>
    <n v="13"/>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3"/>
    <s v="Fortalecimiento en la Implementación del Modelo de Promoción para Incrementar la Inversión Nacional"/>
    <s v="Documentos de investigación"/>
    <x v="20"/>
    <s v="Investigaciones para la Promoción y Asignación de Áreas"/>
    <s v="Reportes de inteligencia de mercados para asignación de áreas."/>
    <n v="100"/>
    <s v="Porcentaje"/>
    <s v="Corresponde a las consustas realizadas en la herramienta de base de datos de inteligencia de mercados para asignación de areas"/>
    <s v="Contratación de herramienta de investigación"/>
    <n v="208901286"/>
    <d v="2020-03-02T00:00:00"/>
    <d v="2020-12-31T00:00:00"/>
    <s v="Constante"/>
    <s v="Mensual"/>
    <n v="0"/>
    <s v="​No aplica_x000a_"/>
    <s v="No aplica​"/>
    <n v="0"/>
    <n v="0"/>
    <s v="Se incluye la fórmula del indicador. Desde la Gerencia de Planeación de ajusta la redacción del Indicador Estratégico, por error en la redacción."/>
    <s v="David Emilio Negrete Barguil"/>
    <d v="2020-01-24T11:12:31"/>
    <d v="2020-03-05T18:45:59"/>
    <s v="Patricia Marin Ruiz"/>
    <s v="En espera"/>
    <s v="Elemento"/>
    <s v="pwa/Plan de Acción Institucional_ANH/Lists/Plan de Accin ANH 2020"/>
    <s v="Indicador Plan de Acción Institucional"/>
    <s v="No Aplica"/>
  </r>
  <r>
    <n v="14"/>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3"/>
    <s v="Fortalecimiento en la Implementación del Modelo de Promoción para Incrementar la Inversión Nacional"/>
    <s v="Documentos de investigación"/>
    <x v="20"/>
    <s v="Investigaciones para la Promoción y Asignación de Áreas"/>
    <s v="Reportes de validación de compañías en ranking  Top 100."/>
    <n v="100"/>
    <s v="Porcentaje"/>
    <s v="Corresponde a las consultas especializadas a la herramienta de investigación de mercados Top 100, como insumo para realizar la evaluación de la capacidad economico financiera de las compañias"/>
    <s v="Contratación de herramienta TOP 100"/>
    <n v="50000000"/>
    <d v="2020-05-09T00:00:00"/>
    <d v="2020-12-31T00:00:00"/>
    <s v="Constante"/>
    <s v="Anual"/>
    <n v="0"/>
    <s v="​No  aplica_x000a_"/>
    <s v="No aplica​"/>
    <n v="0"/>
    <n v="0"/>
    <s v="Se incluye la fórmula del indicador. Desde la Gerencia de Planeación de ajusta la redacción del Indicador Estratégico, por error en la redacción."/>
    <s v="David Emilio Negrete Barguil"/>
    <d v="2020-01-24T11:22:17"/>
    <d v="2020-03-05T18:46:35"/>
    <s v="Patricia Marin Ruiz"/>
    <s v="En espera"/>
    <s v="Elemento"/>
    <s v="pwa/Plan de Acción Institucional_ANH/Lists/Plan de Accin ANH 2020"/>
    <s v="Indicador Plan de Acción Institucional"/>
    <s v="No Aplica"/>
  </r>
  <r>
    <n v="15"/>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3"/>
    <s v="Fortalecimiento en la Implementación del Modelo de Promoción para Incrementar la Inversión Nacional"/>
    <s v="Documentos de investigación"/>
    <x v="20"/>
    <s v="Investigaciones para la Promoción y Asignación de Áreas"/>
    <s v="Servicio de Traducción de documentos de compañías de E&amp;P."/>
    <n v="100"/>
    <s v="Porcentaje"/>
    <s v="Corresponde a la prestación de servicios de traducción oficial de documentos requeridos por la ANH, necesarios para la eficiente promoción y divulgación de los recursos hidrocarburiferos del país a nivel internacional y para la asignación de áreas."/>
    <s v="Contratación del servicio de traducción"/>
    <n v="63000000"/>
    <d v="2020-03-01T00:00:00"/>
    <d v="2020-12-31T00:00:00"/>
    <s v="Constante"/>
    <s v="Mensual"/>
    <n v="0"/>
    <s v="​No aplica_x000a_"/>
    <s v="No aplica​"/>
    <n v="0"/>
    <n v="0"/>
    <s v="Se incluye la fórmula del indicador. Desde la Gerencia de Planeación de ajusta la redacción del Indicador Estratégico, por error en la redacción."/>
    <s v="David Emilio Negrete Barguil"/>
    <d v="2020-01-24T11:31:05"/>
    <d v="2020-03-05T18:47:09"/>
    <s v="Patricia Marin Ruiz"/>
    <s v="En espera"/>
    <s v="Elemento"/>
    <s v="pwa/Plan de Acción Institucional_ANH/Lists/Plan de Accin ANH 2020"/>
    <s v="Indicador Plan de Acción Institucional"/>
    <s v="No Aplica"/>
  </r>
  <r>
    <n v="16"/>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x v="21"/>
    <s v="Promoción del sector de hidrocarburos para la atracción de nuevos inversionistas"/>
    <s v="Eventos estratégicos en lo que participa la ANH parar promocionar oportunidades de inversión en hidrocarburos."/>
    <n v="16"/>
    <s v="Número"/>
    <s v="Corresponde a la participación estratégica de la ANH en foros, congresos y eventos priorizados a nivel nacional e internacional."/>
    <s v="Número de eventos estratégicos en los que participa la ANH"/>
    <n v="5500000000"/>
    <d v="2020-02-02T00:00:00"/>
    <d v="2020-11-30T00:00:00"/>
    <s v="Creciente"/>
    <s v="Mensual"/>
    <n v="0"/>
    <s v="​La ANH hasta la fecha no ha participado en ningun evento estratégico que le permita promocionar los procesos de asignación de areas a nivel nacional e internacional​. Sin embargo en el rubro de viaticos se obligaron $ 406.524._x000a_"/>
    <s v="​Comisiones de servicios tramitadas ante la VAF.​_x000a_"/>
    <n v="275283684"/>
    <n v="406524"/>
    <s v="Se incluye la fórmula del indicador"/>
    <s v="David Emilio Negrete Barguil"/>
    <d v="2020-01-24T11:41:07"/>
    <d v="2020-03-04T16:07:56"/>
    <s v="David Emilio Negrete Barguil"/>
    <s v="En espera"/>
    <s v="Elemento"/>
    <s v="pwa/Plan de Acción Institucional_ANH/Lists/Plan de Accin ANH 2020"/>
    <s v="Indicador Plan de Acción Institucional"/>
    <s v="No Aplica"/>
  </r>
  <r>
    <n v="17"/>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3"/>
    <s v="Fortalecimiento en la Implementación del Modelo de Promoción para Incrementar la Inversión Nacional"/>
    <s v="Servicio de divulgación para la promoción y posicionamiento de los recursos hidrocarburíferos"/>
    <x v="22"/>
    <s v="Promoción del sector de hidrocarburos para la atracción de nuevos inversionistas"/>
    <s v="Publicación de pautas en medios de comunicación nacionales y extranjeros"/>
    <n v="10"/>
    <s v="Número"/>
    <s v="Corresponde  a las publicaciones de pautas promocionales en medios de comunicación nacionales y extranjeros."/>
    <s v="Numero de pautas publicadas"/>
    <n v="900000000"/>
    <d v="2020-02-17T00:00:00"/>
    <d v="2020-11-30T00:00:00"/>
    <s v="Creciente"/>
    <s v="Mensual"/>
    <n v="0"/>
    <s v="​No aplica_x000a_"/>
    <s v="No aplica​"/>
    <n v="0"/>
    <n v="0"/>
    <s v="Se incluye la fórmula del indicador"/>
    <s v="David Emilio Negrete Barguil"/>
    <d v="2020-01-24T11:54:13"/>
    <d v="2020-03-04T16:09:32"/>
    <s v="David Emilio Negrete Barguil"/>
    <s v="En espera"/>
    <s v="Elemento"/>
    <s v="pwa/Plan de Acción Institucional_ANH/Lists/Plan de Accin ANH 2020"/>
    <s v="Indicador Plan de Acción Institucional"/>
    <s v="No Aplica"/>
  </r>
  <r>
    <n v="18"/>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x v="0"/>
    <s v="Apoyar la gestión comercial y operativa para la Promoción y Asignación de Áreas"/>
    <s v="Solicitudes de gestión para la promoción y asignación de áreas atendidas"/>
    <n v="100"/>
    <s v="Porcentaje"/>
    <s v="Corresponde a la necesidad de contar con profesionales de apoyo a la gestión de la  VPAA"/>
    <s v="Número de profesionales contratados"/>
    <n v="2946292022"/>
    <d v="2020-01-17T00:00:00"/>
    <d v="2020-12-31T00:00:00"/>
    <s v="Creciente"/>
    <s v="Mensual"/>
    <n v="65"/>
    <s v="​Se han suscrito 26 contratos de prestación de servicios profesionales y de apoyo a la gestión_x000a_"/>
    <s v="Carpeta compartida de la VPAA/Promoción/2020/CTO CONTRATACION​"/>
    <n v="1913166435"/>
    <n v="33055226"/>
    <s v="Se incluye la fórmula del indicador"/>
    <s v="David Emilio Negrete Barguil"/>
    <d v="2020-01-24T14:54:35"/>
    <d v="2020-03-06T15:06:27"/>
    <s v="David Emilio Negrete Barguil"/>
    <s v="En espera"/>
    <s v="Elemento"/>
    <s v="pwa/Plan de Acción Institucional_ANH/Lists/Plan de Accin ANH 2020"/>
    <s v="Indicador Plan de Acción Institucional"/>
    <s v="No Aplica"/>
  </r>
  <r>
    <n v="19"/>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x v="0"/>
    <s v="Apoyar la gestión comercial y operativa para la Promoción y Asignación de Áreas"/>
    <s v="Estrategia sombrilla de comunicaciones"/>
    <n v="100"/>
    <s v="Porcentaje"/>
    <s v="Corresponde a la definición de la estrategia para la promoción de asignación de areas a traves de medios de comunicación"/>
    <s v="Número de interacciones logradas con potenciales inversionistas"/>
    <n v="653707978"/>
    <d v="2020-02-17T00:00:00"/>
    <d v="2020-11-30T00:00:00"/>
    <s v="Creciente"/>
    <s v="Trimestral"/>
    <n v="0"/>
    <s v="​No aplica_x000a_"/>
    <s v="No aplica​"/>
    <n v="0"/>
    <n v="0"/>
    <s v="Se incluye la fórmula del indicador"/>
    <s v="David Emilio Negrete Barguil"/>
    <d v="2020-01-24T15:24:08"/>
    <d v="2020-03-04T16:34:07"/>
    <s v="David Emilio Negrete Barguil"/>
    <s v="En espera"/>
    <s v="Elemento"/>
    <s v="pwa/Plan de Acción Institucional_ANH/Lists/Plan de Accin ANH 2020"/>
    <s v="Indicador Plan de Acción Institucional"/>
    <s v="No Aplica"/>
  </r>
  <r>
    <n v="20"/>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x v="0"/>
    <s v="Apoyar la gestión comercial y operativa para la Promoción y Asignación de Áreas"/>
    <s v="Estudio de investigación referenta a campos de gas"/>
    <n v="1"/>
    <s v="Número"/>
    <s v="Corresponde a realizar un estudio integral enfocado en la identificación, evaluación y desarrollo de nuevos campos de gas en Colombia y potencializar la producción en los campos de gas ya existentes con miras a aumentar las reservas en el corto y mediano plazo para la atracción de nuevos inversionistas"/>
    <s v="Número de estudio realizado"/>
    <n v="2000000000"/>
    <d v="2020-02-28T00:00:00"/>
    <d v="2020-07-31T00:00:00"/>
    <s v="Creciente"/>
    <s v="Mensual"/>
    <n v="0"/>
    <s v="​No aplica_x000a_"/>
    <s v="No aplica​"/>
    <n v="0"/>
    <n v="0"/>
    <s v="Se incluye la fórmula del indicador"/>
    <s v="David Emilio Negrete Barguil"/>
    <d v="2020-01-24T15:42:55"/>
    <d v="2020-03-04T16:35:35"/>
    <s v="David Emilio Negrete Barguil"/>
    <s v="En espera"/>
    <s v="Elemento"/>
    <s v="pwa/Plan de Acción Institucional_ANH/Lists/Plan de Accin ANH 2020"/>
    <s v="Indicador Plan de Acción Institucional"/>
    <s v="No Aplica"/>
  </r>
  <r>
    <n v="41"/>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x v="0"/>
    <s v="Apoyar la gestión comercial y operativa para la Promoción y Asignación de Áreas"/>
    <s v="Eventos estratégicos (Ref. Depósitos de Ofertas, Contraofertas y otros  Eventos Promocionales)"/>
    <n v="2"/>
    <s v="Número"/>
    <s v="Corresponde a los eventos estrátegicos que soportan los procesos de asignación de áreas"/>
    <s v="Número de ciclos realizados"/>
    <n v="0"/>
    <d v="2020-04-20T00:00:00"/>
    <d v="2020-11-30T00:00:00"/>
    <s v="Creciente"/>
    <s v="Trimestral"/>
    <n v="0"/>
    <s v="​No aplica_x000a_"/>
    <s v="​No aplica_x000a_"/>
    <n v="0"/>
    <n v="0"/>
    <s v="Se incluye la fórmula del indicador._x000a_Se disminuye la meta de 6 a 2 audiencias, toda vez que se tenia programado realizar 3 ciclos que cada uno estaria compuesto po 2 audiencias. Ahora se cambia para realizar un solo ciclo en el que se realizaran 2 audiencias programadas para el ultimo trimestre del año 2020"/>
    <s v="David Emilio Negrete Barguil"/>
    <d v="2020-01-27T14:56:32"/>
    <d v="2020-03-04T18:32:43"/>
    <s v="David Emilio Negrete Barguil"/>
    <s v="En espera"/>
    <s v="Elemento"/>
    <s v="pwa/Plan de Acción Institucional_ANH/Lists/Plan de Accin ANH 2020"/>
    <s v="Indicador Plan de Acción Institucional"/>
    <s v="No Aplica"/>
  </r>
  <r>
    <n v="114"/>
    <s v="Promoción y Asignación de Áreas"/>
    <s v="Evaluación de Resultados"/>
    <x v="7"/>
    <x v="2"/>
    <s v="Contribuir al desarrollo de la seguridad energética y en la generación de excedentes de exportación de hidrocarburos."/>
    <s v="Dinamizar los procesos de asignación de áreas"/>
    <s v="Porcentaje de áreas asignadas en los procesos competitivos"/>
    <s v="Plan Estratégico Institucional / Plan Nacional de Desarrollo"/>
    <x v="0"/>
    <s v="No Aplica"/>
    <s v="No Aplica"/>
    <x v="0"/>
    <s v="Realizar el Proceso Permanente de Asignación de Areas y la incorporación de nuevas áreas solicitadas por las empresas habilitadas"/>
    <s v="% de áreas asignadas en los procesos competitivos"/>
    <n v="25"/>
    <s v="Porcentaje"/>
    <s v="Areas asignadas para la celebracion de contratos."/>
    <s v="(Numeros de areas asignadas/ (Numeros de areas ofrecidas por iniciativa de la ANH + numeros de areas incorporadas))*100"/>
    <n v="0"/>
    <d v="2020-02-01T00:00:00"/>
    <d v="2020-12-31T00:00:00"/>
    <s v="Creciente"/>
    <s v="Trimestral"/>
    <n v="0"/>
    <s v="​No aplica_x000a_"/>
    <s v="​No aplica_x000a_"/>
    <n v="0"/>
    <n v="0"/>
    <s v="Sin modificación."/>
    <s v="Natalia Alejandra Ortiz Valderrama"/>
    <d v="2020-02-07T17:22:51"/>
    <d v="2020-03-05T11:48:03"/>
    <s v="David Emilio Negrete Barguil"/>
    <s v="En espera"/>
    <s v="Elemento"/>
    <s v="pwa/Plan de Acción Institucional_ANH/Lists/Plan de Accin ANH 2020"/>
    <s v="Indicador Estratégico"/>
    <s v="No Aplica"/>
  </r>
  <r>
    <n v="118"/>
    <s v="Promoción y Asignación de Áreas"/>
    <s v="Evaluación de Resultados"/>
    <x v="7"/>
    <x v="2"/>
    <s v="Contribuir al desarrollo de la seguridad energética y en la generación de excedentes de exportación de hidrocarburos."/>
    <s v="Dinamizar los procesos de asignación de áreas"/>
    <s v="nivel de satisfacción de inversionistas y operaciones"/>
    <s v="Plan Estratégico Institucional / Plan Nacional de Desarrollo"/>
    <x v="0"/>
    <s v="No Aplica"/>
    <s v="No Aplica"/>
    <x v="0"/>
    <s v="Realizar el analisis cualitativo y cuantitativo de la percepción general de los inversionistas y las compañias operadoras del sector de hidrocarburos"/>
    <s v="Nivel de satisfacción de inversionistas y operadores"/>
    <n v="3.6"/>
    <s v="Número"/>
    <s v="​Realizar un análisis cualitativo y cuantitativo anual, de la percepción del inversionista para generar estratégias de mercadeo"/>
    <s v="Porcentaje de satisfacción"/>
    <n v="0"/>
    <d v="2020-05-06T00:00:00"/>
    <d v="2020-12-31T00:00:00"/>
    <s v="Creciente"/>
    <s v="Anual"/>
    <n v="0"/>
    <s v="​No aplica_x000a_"/>
    <s v="​No aplica_x000a_"/>
    <n v="0"/>
    <n v="0"/>
    <s v="Se incluye fórmula del indicador"/>
    <s v="Natalia Alejandra Ortiz Valderrama"/>
    <d v="2020-02-10T16:31:33"/>
    <d v="2020-03-05T11:48:30"/>
    <s v="David Emilio Negrete Barguil"/>
    <s v="En espera"/>
    <s v="Elemento"/>
    <s v="pwa/Plan de Acción Institucional_ANH/Lists/Plan de Accin ANH 2020"/>
    <s v="Indicador Estratégico"/>
    <s v="No Aplica"/>
  </r>
  <r>
    <n v="137"/>
    <s v="Promoción y Asignación de Áreas"/>
    <s v="Evaluación de Resultados"/>
    <x v="7"/>
    <x v="2"/>
    <s v="Contribuir al desarrollo de la seguridad energética y en la generación de excedentes de exportación de hidrocarburos."/>
    <s v="Dinamizar los procesos de asignación de áreas"/>
    <s v="Número de contratos E&amp;P firmados"/>
    <s v="Plan Estratégico Institucional / Plan Nacional de Desarrollo"/>
    <x v="0"/>
    <s v="No Aplica"/>
    <s v="No Aplica"/>
    <x v="0"/>
    <s v="Realizar la gestión para la suscripción de contratos E&amp;P"/>
    <s v="Número de contratos E&amp;P firmados "/>
    <n v="15"/>
    <s v="Número"/>
    <s v="Corresponde a contratos que se suscriben como resultado de un proceso de asignación. En los casos de los procesos competitivos, el contrato que se suscribe es el que se publica y hace parte de los Términos de Referencia"/>
    <s v="Número de contratos E&amp;P firmados "/>
    <n v="0"/>
    <d v="2020-01-01T00:00:00"/>
    <d v="2020-12-31T00:00:00"/>
    <s v="Creciente"/>
    <s v="Mensual"/>
    <n v="0"/>
    <s v="​No aplica_x000a_"/>
    <s v="​No aplica_x000a_"/>
    <n v="0"/>
    <n v="0"/>
    <s v="Se incluye la fórmula del indicador. Desde la Gerencia de Planeación de ajusta la redacción del Indicador Estratégico, por error en la redacción."/>
    <s v="Natalia Alejandra Ortiz Valderrama"/>
    <d v="2020-02-28T00:03:28"/>
    <d v="2020-03-05T18:47:37"/>
    <s v="Patricia Marin Ruiz"/>
    <s v="En espera"/>
    <s v="Elemento"/>
    <s v="pwa/Plan de Acción Institucional_ANH/Lists/Plan de Accin ANH 2020"/>
    <s v="Indicador Estratégico"/>
    <s v="No Aplica"/>
  </r>
  <r>
    <n v="21"/>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x v="23"/>
    <s v="Documentos de Investigación en C&amp;T"/>
    <s v="Convenio suscrito para proyectos de investigación TRL superiores"/>
    <n v="1"/>
    <s v="Unidad"/>
    <s v="Mide el numero de convenios suscritos."/>
    <m/>
    <n v="13580000000"/>
    <d v="2020-07-02T00:00:00"/>
    <d v="2020-12-31T00:00:00"/>
    <s v="Constante"/>
    <s v="Anual"/>
    <n v="0"/>
    <s v="​_x000a_"/>
    <s v="​​No Aplica_x000a_"/>
    <m/>
    <m/>
    <m/>
    <s v="Maria Eugenia Tovar Celis"/>
    <d v="2020-01-24T16:10:27"/>
    <d v="2020-03-06T10:47:59"/>
    <s v="Mario Fernando Meza Revelo"/>
    <s v="En espera"/>
    <s v="Elemento"/>
    <s v="pwa/Plan de Acción Institucional_ANH/Lists/Plan de Accin ANH 2020"/>
    <s v="Indicador Plan de Acción Institucional"/>
    <s v="No Aplica"/>
  </r>
  <r>
    <n v="22"/>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Documentos de investigación"/>
    <x v="24"/>
    <s v="Documentos de Investigación en C&amp;T"/>
    <s v="Convocatoria o invitación a grupos de investigación"/>
    <n v="1"/>
    <s v="Unidad"/>
    <s v="Mide el numero de convovcatorias o invitaciones a grupos de investigación realizadas._x000a_"/>
    <m/>
    <n v="420000000"/>
    <d v="2020-07-02T00:00:00"/>
    <d v="2020-12-31T00:00:00"/>
    <s v="Constante"/>
    <s v="Anual"/>
    <n v="0"/>
    <s v="​_x000a_"/>
    <m/>
    <m/>
    <m/>
    <m/>
    <s v="Maria Eugenia Tovar Celis"/>
    <d v="2020-01-24T16:16:54"/>
    <d v="2020-02-17T09:38:04"/>
    <s v="Natalia Alejandra Ortiz Valderrama"/>
    <s v="En espera"/>
    <s v="Elemento"/>
    <s v="pwa/Plan de Acción Institucional_ANH/Lists/Plan de Accin ANH 2020"/>
    <s v="Indicador Plan de Acción Institucional"/>
    <m/>
  </r>
  <r>
    <n v="23"/>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3"/>
    <s v="Fortalecimiento de la Ciencia y Tecnología para el Sector Hidrocarburos a Nivel Nacional"/>
    <s v="Servicio de educación informal en temas de hidrocarburos"/>
    <x v="25"/>
    <s v="Formación especializada en exploración y producción de hidrocarburos "/>
    <s v="Espacios de formación en recobro mejorado (EOR), Yacimientos No Convencionales (YNC) y exploración y producción costa afuera (OFFSHORE) realizados"/>
    <n v="2"/>
    <s v="Número"/>
    <s v="Mide el número de espacios de formación en  recobro mejorado (EOR), Yacimientos No Convencionales (YNC) y exploración y producción costa afuera (OFFSHORE) realizados."/>
    <m/>
    <n v="1000000000"/>
    <d v="2020-02-01T00:00:00"/>
    <d v="2020-12-31T00:00:00"/>
    <s v="Constante"/>
    <s v="Anual"/>
    <n v="0"/>
    <m/>
    <m/>
    <m/>
    <m/>
    <m/>
    <s v="Maria Eugenia Tovar Celis"/>
    <d v="2020-01-24T16:22:54"/>
    <d v="2020-02-17T09:27:49"/>
    <s v="Natalia Alejandra Ortiz Valderrama"/>
    <s v="En espera"/>
    <s v="Elemento"/>
    <s v="pwa/Plan de Acción Institucional_ANH/Lists/Plan de Accin ANH 2020"/>
    <s v="Indicador Plan de Acción Institucional"/>
    <m/>
  </r>
  <r>
    <n v="24"/>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Analizar el comportamiento de los recursos y reservas de hidrocarburos de propiedad de la nación."/>
    <s v="Nivel de ejecución del plan para la revisión y consolidación de reservas "/>
    <n v="100"/>
    <s v="Porcentaje"/>
    <s v="El indicador mide la eficacia en la ejecución de las actividades del proceso de Revisión y Consolidación de Reservas"/>
    <m/>
    <n v="896000000"/>
    <d v="2020-01-20T00:00:00"/>
    <d v="2020-12-31T00:00:00"/>
    <s v="Creciente"/>
    <s v="Trimestral"/>
    <n v="0"/>
    <m/>
    <m/>
    <m/>
    <m/>
    <m/>
    <s v="Maria Eugenia Tovar Celis"/>
    <d v="2020-01-24T16:31:26"/>
    <d v="2020-03-06T11:09:40"/>
    <s v="Mario Fernando Meza Revelo"/>
    <s v="En espera"/>
    <s v="Elemento"/>
    <s v="pwa/Plan de Acción Institucional_ANH/Lists/Plan de Accin ANH 2020"/>
    <s v="Indicador Plan de Acción Institucional"/>
    <s v="No Aplica"/>
  </r>
  <r>
    <n v="25"/>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Analizar el comportamiento de los recursos y reservas de hidrocarburos de propiedad de la nación"/>
    <s v="Estudio de identificación de escenarios de incorporación de reservas probadas de petróleo y gas para los próximos 30 años."/>
    <n v="1"/>
    <s v="Unidad"/>
    <s v="Mide la recepción del informe con  estudio de identificación de escenarios de incorporación de reservas probadas de petróleo y gas para los próximos 30 años."/>
    <m/>
    <n v="2000000000"/>
    <d v="2020-03-01T00:00:00"/>
    <d v="2020-12-31T00:00:00"/>
    <s v="Constante"/>
    <s v="Anual"/>
    <n v="0"/>
    <m/>
    <m/>
    <m/>
    <m/>
    <s v="Valores presupuestales tentativos, pueden ser objeto de ajuste ya que que están sujetos a análisis de sondeos de mercado."/>
    <s v="Maria Eugenia Tovar Celis"/>
    <d v="2020-01-24T16:34:58"/>
    <d v="2020-03-06T11:00:12"/>
    <s v="Mario Fernando Meza Revelo"/>
    <s v="En espera"/>
    <s v="Elemento"/>
    <s v="pwa/Plan de Acción Institucional_ANH/Lists/Plan de Accin ANH 2020"/>
    <s v="Indicador Plan de Acción Institucional"/>
    <s v="No Aplica"/>
  </r>
  <r>
    <n v="27"/>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Analizar el comportamiento de los recursos y reservas de hidrocarburos de propiedad de la nación"/>
    <s v="Informe con identificación de brechas y diseño de estrategia para incorporación de recursos no convencionales"/>
    <n v="1"/>
    <s v="Unidad"/>
    <s v="Mide la recepción del informe  con identificación de brechas y diseño de estrategia para incorporación de recursos no convencionales."/>
    <m/>
    <n v="2200000000"/>
    <d v="2020-03-01T00:00:00"/>
    <d v="2020-12-31T00:00:00"/>
    <s v="Constante"/>
    <s v="Anual"/>
    <n v="0"/>
    <s v="​Valores presupuestales  tentativos, pueden ser objeto de ajuste ya que están sujetos a análisis de sondeos de mercado.​_x000a_"/>
    <m/>
    <m/>
    <m/>
    <m/>
    <s v="Maria Eugenia Tovar Celis"/>
    <d v="2020-01-24T16:55:56"/>
    <d v="2020-03-06T15:01:40"/>
    <s v="Mario Fernando Meza Revelo"/>
    <s v="En espera"/>
    <s v="Elemento"/>
    <s v="pwa/Plan de Acción Institucional_ANH/Lists/Plan de Accin ANH 2020"/>
    <s v="Indicador Plan de Acción Institucional"/>
    <s v="No Aplica"/>
  </r>
  <r>
    <n v="28"/>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Analizar el comportamiento de los recursos y reservas de hidrocarburos de propiedad de la nación"/>
    <s v="Aplicativo SOLAR actualizado"/>
    <n v="1"/>
    <s v="Unidad"/>
    <s v="Verificación del modulo GR SOLAR Actualizado. Indica la adecuación y operabilidad de la plataforma, para la recepción de información de recursos y reservas._x000a_"/>
    <m/>
    <n v="88774448"/>
    <d v="2020-02-01T00:00:00"/>
    <d v="2020-12-31T00:00:00"/>
    <s v="Constante"/>
    <s v="Anual"/>
    <n v="0"/>
    <m/>
    <m/>
    <m/>
    <m/>
    <m/>
    <s v="Maria Eugenia Tovar Celis"/>
    <d v="2020-01-24T17:01:57"/>
    <d v="2020-03-06T11:15:02"/>
    <s v="Mario Fernando Meza Revelo"/>
    <s v="En espera"/>
    <s v="Elemento"/>
    <s v="pwa/Plan de Acción Institucional_ANH/Lists/Plan de Accin ANH 2020"/>
    <s v="Indicador Plan de Acción Institucional"/>
    <s v="No Aplica"/>
  </r>
  <r>
    <n v="29"/>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Identificar mecanismos para incentivar el incremento de las reservas de hidrocarburos y mejora del factor de recobro."/>
    <s v="Nivel de ejecución del plan de seguimiento a las actividades de incremento de reservas y proyectos de Ciencia y Tecnología"/>
    <n v="100"/>
    <s v="Porcentaje"/>
    <s v="El indicador mide la eficacia en la ejecución de las actividades de incremento de reservas y proyectos de Ciencia y Tecnología. (Nivel de Ejecución de las actividades del proceso en el periodo) / (Meta de ejecución de las actividades en el periodo de acuerdo con cronograma establecido) "/>
    <m/>
    <n v="691092229"/>
    <d v="2020-02-01T00:00:00"/>
    <d v="2020-12-31T00:00:00"/>
    <s v="Creciente"/>
    <s v="Trimestral"/>
    <n v="0"/>
    <m/>
    <m/>
    <m/>
    <m/>
    <m/>
    <s v="Maria Eugenia Tovar Celis"/>
    <d v="2020-01-24T17:07:10"/>
    <d v="2020-03-06T11:19:01"/>
    <s v="Mario Fernando Meza Revelo"/>
    <s v="En espera"/>
    <s v="Elemento"/>
    <s v="pwa/Plan de Acción Institucional_ANH/Lists/Plan de Accin ANH 2020"/>
    <s v="Indicador Plan de Acción Institucional"/>
    <s v="No Aplica"/>
  </r>
  <r>
    <n v="30"/>
    <s v="Revisión y Consolidación de Reservas de Hidrocarburos"/>
    <s v="Gestión del Conocimiento y la Innovación"/>
    <x v="0"/>
    <x v="11"/>
    <s v="Contribuir al desarrollo de la seguridad energética y en la generación de excedentes de exportación de hidrocarburos."/>
    <s v="Mantener niveles de reservas y producción de hidrocarburos"/>
    <s v="Reservas probadas de crudo"/>
    <s v="Plan de Acción Institucional"/>
    <x v="0"/>
    <s v="No Aplica"/>
    <s v="No Aplica"/>
    <x v="0"/>
    <s v="Identificar mecanismos para incentivar el incremento de las reservas de hidrocarburos y mejora del factor de recobro."/>
    <s v="Informe con diagnóstico integral de técnicas de recobro mejorado para la cuenca del Putumayo"/>
    <n v="1"/>
    <s v="Unidad"/>
    <s v="Mide la recepción del informe  con diagnóstico integral de técnicas de recobro mejorado para cuenca del Putumayo"/>
    <m/>
    <n v="1920000000"/>
    <d v="2020-03-01T00:00:00"/>
    <d v="2020-12-31T00:00:00"/>
    <s v="Constante"/>
    <s v="Anual"/>
    <n v="0"/>
    <s v="​Valores presupuestales  tentativos, pueden ser objeto de ajuste ya que están sujetos a análisis de sondeos de mercado​_x000a_"/>
    <m/>
    <m/>
    <m/>
    <m/>
    <s v="Maria Eugenia Tovar Celis"/>
    <d v="2020-01-24T17:10:18"/>
    <d v="2020-03-06T15:02:31"/>
    <s v="Mario Fernando Meza Revelo"/>
    <s v="En espera"/>
    <s v="Elemento"/>
    <s v="pwa/Plan de Acción Institucional_ANH/Lists/Plan de Accin ANH 2020"/>
    <s v="Indicador Plan de Acción Institucional"/>
    <s v="No Aplica"/>
  </r>
  <r>
    <n v="42"/>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Reservas probadas de crudo"/>
    <s v="Plan Estratégico Institucional / Plan Nacional de Desarrollo"/>
    <x v="0"/>
    <s v="No Aplica"/>
    <s v="No Aplica"/>
    <x v="0"/>
    <s v="Mantener niveles de reservas y producción de hidrocarburos"/>
    <s v="Reservas probadas de crudo (petróleo)"/>
    <n v="1804"/>
    <s v="Millones de barriles (MBBL)"/>
    <s v="​Mide en Millones de barriles (Mbls) el volumen de reservas probadas (1P) de crudo de la vigencia correspondiente​"/>
    <s v="Sumatoria del valor de reservas probadas de crudo reportadas por las compañías operadoras y consolidadas por la ANH para cada vigencia."/>
    <n v="0"/>
    <d v="2020-01-01T00:00:00"/>
    <d v="2020-12-31T00:00:00"/>
    <s v="Constante"/>
    <s v="Anual"/>
    <n v="0"/>
    <m/>
    <m/>
    <m/>
    <m/>
    <m/>
    <s v="Maria Eugenia Tovar Celis"/>
    <d v="2020-01-28T10:05:24"/>
    <d v="2020-02-26T18:20:55"/>
    <s v="Patricia Marin Ruiz"/>
    <s v="En espera"/>
    <s v="Elemento"/>
    <s v="pwa/Plan de Acción Institucional_ANH/Lists/Plan de Accin ANH 2020"/>
    <s v="Indicador Plan Nacional de Desarrollo"/>
    <m/>
  </r>
  <r>
    <n v="45"/>
    <s v="Revisión y Consolidación de Reservas de Hidrocarburos"/>
    <s v="Gestión con Valores para Resultados"/>
    <x v="0"/>
    <x v="11"/>
    <s v="Contribuir al desarrollo de la seguridad energética y en la generación de excedentes de exportación de hidrocarburos."/>
    <s v="Mantener niveles de reservas y producción de hidrocarburos"/>
    <s v="Años de Reservas Probadas de crudo"/>
    <s v="Plan Estratégico Institucional / Plan Nacional de Desarrollo"/>
    <x v="0"/>
    <s v="No Aplica"/>
    <s v="No Aplica"/>
    <x v="0"/>
    <s v="Mantener niveles de reservas y producción de hidrocarburos"/>
    <s v="Años de Reservas Probadas de crudo"/>
    <n v="5.7"/>
    <s v="Año"/>
    <s v="​Mide en años, la vida media de las reservas probadas de crudo, como indicativo de la sostenibilidad en el abastecimiento de crudo del país.​"/>
    <s v="Vm= (R/P); donde: Vm= Vida media de las reservas probadas en años; R= Reservas Probadas estimadas para la vigencia, en Millones de barriles por año; P= Producción anual de crudo para la vigencia, en Millones de barriles por año"/>
    <n v="0"/>
    <d v="2020-01-01T00:00:00"/>
    <d v="2020-12-31T00:00:00"/>
    <s v="Constante"/>
    <s v="Anual"/>
    <n v="0"/>
    <m/>
    <m/>
    <m/>
    <m/>
    <m/>
    <s v="Maria Eugenia Tovar Celis"/>
    <d v="2020-01-28T10:45:51"/>
    <d v="2020-02-26T18:22:08"/>
    <s v="Patricia Marin Ruiz"/>
    <s v="En espera"/>
    <s v="Elemento"/>
    <s v="pwa/Plan de Acción Institucional_ANH/Lists/Plan de Accin ANH 2020"/>
    <s v="Indicador Plan Nacional de Desarrollo"/>
    <m/>
  </r>
  <r>
    <n v="119"/>
    <s v="Revisión y Consolidación de Reservas de Hidrocarburos"/>
    <s v="Gestión del Conocimiento y la Innovación"/>
    <x v="0"/>
    <x v="11"/>
    <s v="Contar con una entidad innovadora, flexible y con capacidad de adaptarse al cambio."/>
    <s v="Fomentar los procesos de innovación que impulsen el desarrollo del sector"/>
    <s v="Ejecución proyectos de innovación"/>
    <s v="Plan Estratégico Institucional / Plan Nacional de Desarrollo"/>
    <x v="2"/>
    <s v="No Aplica"/>
    <s v="No Aplica"/>
    <x v="0"/>
    <s v="Gestionar proyectos de innovación en C&amp;T desde convocatoria, selección, contratación de financiamiento, seguimiento técnico-financiero, hasta evaluación y calificación final de estudios"/>
    <s v="Ejecución proyectos de innovación"/>
    <n v="2"/>
    <s v="Número"/>
    <s v="​Mide el número de proyectos financiados"/>
    <s v="Numero de proyectos financiados "/>
    <n v="0"/>
    <d v="2020-01-01T00:00:00"/>
    <d v="2020-12-31T00:00:00"/>
    <s v="Creciente"/>
    <s v="Anual"/>
    <n v="0"/>
    <m/>
    <m/>
    <m/>
    <m/>
    <m/>
    <s v="Natalia Alejandra Ortiz Valderrama"/>
    <d v="2020-02-11T10:00:52"/>
    <d v="2020-02-17T09:36:32"/>
    <s v="Natalia Alejandra Ortiz Valderrama"/>
    <s v="En espera"/>
    <s v="Elemento"/>
    <s v="pwa/Plan de Acción Institucional_ANH/Lists/Plan de Accin ANH 2020"/>
    <s v="Indicador Estratégico"/>
    <m/>
  </r>
  <r>
    <n v="126"/>
    <s v="Revisión y Consolidación de Reservas de Hidrocarburos"/>
    <s v="Gestión con Valores para Resultados"/>
    <x v="0"/>
    <x v="10"/>
    <s v="Contribuir al desarrollo de la seguridad energética y en la generación de excedentes de exportación de hidrocarburos."/>
    <s v="Generar nuevas oportunidades en Yacimientos No Convencionales - YNC"/>
    <s v="Investigaciones especializadas en YNC"/>
    <s v="Plan Estratégico Institucional / Plan Nacional de Desarrollo"/>
    <x v="3"/>
    <s v="No Aplica"/>
    <s v="No Aplica"/>
    <x v="0"/>
    <s v="Generar la metodología y el marco regulatorio para que las operadoras entreguen la información de recursos y reservas de YNC a la ANH, ajustando los requerimientos del aplicativo SOLAR-GR para YNC."/>
    <s v="Metodología para estimación y evaluación de recursos y reservas No Convencionales"/>
    <n v="1"/>
    <s v="Unidad"/>
    <s v="Consiste en generar la metodología y el marco regulatorio para que las operadoras entreguen la información de recursos y reservas de YNC a la ANH, ajustando los requerimientos del aplicativo SOLAR-GR para YNC. Durante el 2020 se realizará un estudio para establecer la metodologia para la estimación y evaluación de recursos y reservas No Convencionales."/>
    <m/>
    <n v="1800000000"/>
    <d v="2020-03-01T00:00:00"/>
    <d v="2020-12-31T00:00:00"/>
    <s v="Constante"/>
    <s v="Anual"/>
    <n v="0"/>
    <s v="​Valores presupuestales  tentativos, pueden ser objeto de ajuste ya que están sujetos a análisis de sondeos de mercado​_x000a_"/>
    <m/>
    <m/>
    <m/>
    <s v="Se ajustó el indicador y la descripciòn del indicador, aclarando que en el 2020 se realizará un estudio para establecer la metodología para estimación y evaluación de Recursos y Reservas No Convencionales. Se ajustó también la fecha de inicio al 01/03/2020"/>
    <s v="Natalia Alejandra Ortiz Valderrama"/>
    <d v="2020-02-11T15:05:44"/>
    <d v="2020-03-06T12:21:45"/>
    <s v="Mario Fernando Meza Revelo"/>
    <s v="En espera"/>
    <s v="Elemento"/>
    <s v="pwa/Plan de Acción Institucional_ANH/Lists/Plan de Accin ANH 2020"/>
    <s v="Indicador YNC"/>
    <s v="No Apl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4" firstHeaderRow="1" firstDataRow="1" firstDataCol="1"/>
  <pivotFields count="39">
    <pivotField numFmtId="1" showAll="0"/>
    <pivotField showAll="0"/>
    <pivotField showAll="0"/>
    <pivotField axis="axisRow" showAll="0">
      <items count="9">
        <item x="2"/>
        <item x="5"/>
        <item x="4"/>
        <item x="1"/>
        <item x="3"/>
        <item x="0"/>
        <item x="7"/>
        <item x="6"/>
        <item t="default"/>
      </items>
    </pivotField>
    <pivotField axis="axisRow" showAll="0">
      <items count="13">
        <item x="1"/>
        <item x="9"/>
        <item x="10"/>
        <item x="2"/>
        <item x="5"/>
        <item x="6"/>
        <item x="11"/>
        <item x="0"/>
        <item x="3"/>
        <item x="4"/>
        <item x="8"/>
        <item x="7"/>
        <item t="default"/>
      </items>
    </pivotField>
    <pivotField showAll="0"/>
    <pivotField showAll="0"/>
    <pivotField showAll="0"/>
    <pivotField showAll="0"/>
    <pivotField axis="axisRow" showAll="0">
      <items count="5">
        <item x="0"/>
        <item h="1" x="2"/>
        <item h="1" x="3"/>
        <item h="1" x="1"/>
        <item t="default"/>
      </items>
    </pivotField>
    <pivotField showAll="0"/>
    <pivotField showAll="0"/>
    <pivotField axis="axisRow" showAll="0">
      <items count="27">
        <item x="3"/>
        <item x="10"/>
        <item x="17"/>
        <item x="8"/>
        <item x="23"/>
        <item x="16"/>
        <item x="6"/>
        <item x="22"/>
        <item x="20"/>
        <item x="1"/>
        <item x="2"/>
        <item x="13"/>
        <item x="24"/>
        <item x="7"/>
        <item x="12"/>
        <item x="9"/>
        <item x="4"/>
        <item x="5"/>
        <item x="15"/>
        <item x="18"/>
        <item x="0"/>
        <item x="11"/>
        <item x="21"/>
        <item x="19"/>
        <item x="25"/>
        <item x="14"/>
        <item t="default"/>
      </items>
    </pivotField>
    <pivotField showAll="0"/>
    <pivotField showAll="0"/>
    <pivotField numFmtId="164" showAll="0" defaultSubtotal="0"/>
    <pivotField showAll="0"/>
    <pivotField showAll="0"/>
    <pivotField showAll="0"/>
    <pivotField dataField="1" numFmtId="165" showAll="0" sumSubtotal="1"/>
    <pivotField numFmtId="14" showAll="0"/>
    <pivotField numFmtId="14" showAll="0"/>
    <pivotField showAll="0"/>
    <pivotField showAll="0"/>
    <pivotField numFmtId="164" showAll="0"/>
    <pivotField showAll="0"/>
    <pivotField showAll="0"/>
    <pivotField showAll="0"/>
    <pivotField showAll="0"/>
    <pivotField showAll="0"/>
    <pivotField showAll="0" defaultSubtotal="0"/>
    <pivotField numFmtId="49" showAll="0" defaultSubtotal="0"/>
    <pivotField numFmtId="22" showAll="0"/>
    <pivotField showAll="0"/>
    <pivotField showAll="0"/>
    <pivotField showAll="0"/>
    <pivotField showAll="0"/>
    <pivotField showAll="0" defaultSubtotal="0"/>
    <pivotField showAll="0"/>
  </pivotFields>
  <rowFields count="4">
    <field x="3"/>
    <field x="4"/>
    <field x="9"/>
    <field x="12"/>
  </rowFields>
  <rowItems count="51">
    <i>
      <x/>
    </i>
    <i r="1">
      <x v="3"/>
    </i>
    <i r="2">
      <x/>
    </i>
    <i r="3">
      <x v="20"/>
    </i>
    <i>
      <x v="1"/>
    </i>
    <i r="1">
      <x v="3"/>
    </i>
    <i r="2">
      <x/>
    </i>
    <i r="3">
      <x v="20"/>
    </i>
    <i>
      <x v="2"/>
    </i>
    <i r="1">
      <x v="3"/>
    </i>
    <i r="2">
      <x/>
    </i>
    <i r="3">
      <x v="20"/>
    </i>
    <i>
      <x v="3"/>
    </i>
    <i r="1">
      <x v="3"/>
    </i>
    <i r="2">
      <x/>
    </i>
    <i r="3">
      <x v="20"/>
    </i>
    <i r="1">
      <x v="4"/>
    </i>
    <i r="2">
      <x/>
    </i>
    <i r="3">
      <x v="20"/>
    </i>
    <i r="1">
      <x v="11"/>
    </i>
    <i r="2">
      <x/>
    </i>
    <i r="3">
      <x v="20"/>
    </i>
    <i>
      <x v="4"/>
    </i>
    <i r="1">
      <x v="8"/>
    </i>
    <i r="2">
      <x/>
    </i>
    <i r="3">
      <x v="20"/>
    </i>
    <i r="1">
      <x v="9"/>
    </i>
    <i r="2">
      <x/>
    </i>
    <i r="3">
      <x v="20"/>
    </i>
    <i r="1">
      <x v="10"/>
    </i>
    <i r="2">
      <x/>
    </i>
    <i r="3">
      <x v="20"/>
    </i>
    <i>
      <x v="5"/>
    </i>
    <i r="1">
      <x v="5"/>
    </i>
    <i r="2">
      <x/>
    </i>
    <i r="3">
      <x v="20"/>
    </i>
    <i r="1">
      <x v="6"/>
    </i>
    <i r="2">
      <x/>
    </i>
    <i r="3">
      <x v="20"/>
    </i>
    <i r="1">
      <x v="7"/>
    </i>
    <i r="2">
      <x/>
    </i>
    <i r="3">
      <x v="20"/>
    </i>
    <i>
      <x v="6"/>
    </i>
    <i r="1">
      <x v="3"/>
    </i>
    <i r="2">
      <x/>
    </i>
    <i r="3">
      <x v="20"/>
    </i>
    <i>
      <x v="7"/>
    </i>
    <i r="1">
      <x v="1"/>
    </i>
    <i r="2">
      <x/>
    </i>
    <i r="3">
      <x v="20"/>
    </i>
    <i t="grand">
      <x/>
    </i>
  </rowItems>
  <colItems count="1">
    <i/>
  </colItems>
  <dataFields count="1">
    <dataField name="Suma de Presupuesto Programado" fld="19" baseField="3" baseItem="3" numFmtId="3"/>
  </dataFields>
  <formats count="31">
    <format dxfId="61">
      <pivotArea field="3" type="button" dataOnly="0" labelOnly="1" outline="0" axis="axisRow" fieldPosition="0"/>
    </format>
    <format dxfId="60">
      <pivotArea dataOnly="0" labelOnly="1" fieldPosition="0">
        <references count="1">
          <reference field="3" count="0"/>
        </references>
      </pivotArea>
    </format>
    <format dxfId="59">
      <pivotArea dataOnly="0" labelOnly="1" grandRow="1" outline="0" fieldPosition="0"/>
    </format>
    <format dxfId="58">
      <pivotArea dataOnly="0" labelOnly="1" fieldPosition="0">
        <references count="2">
          <reference field="3" count="1" selected="0">
            <x v="0"/>
          </reference>
          <reference field="9" count="1">
            <x v="0"/>
          </reference>
        </references>
      </pivotArea>
    </format>
    <format dxfId="57">
      <pivotArea dataOnly="0" labelOnly="1" fieldPosition="0">
        <references count="2">
          <reference field="3" count="1" selected="0">
            <x v="1"/>
          </reference>
          <reference field="9" count="2">
            <x v="0"/>
            <x v="2"/>
          </reference>
        </references>
      </pivotArea>
    </format>
    <format dxfId="56">
      <pivotArea dataOnly="0" labelOnly="1" fieldPosition="0">
        <references count="2">
          <reference field="3" count="1" selected="0">
            <x v="2"/>
          </reference>
          <reference field="9" count="1">
            <x v="0"/>
          </reference>
        </references>
      </pivotArea>
    </format>
    <format dxfId="55">
      <pivotArea dataOnly="0" labelOnly="1" fieldPosition="0">
        <references count="2">
          <reference field="3" count="1" selected="0">
            <x v="3"/>
          </reference>
          <reference field="9" count="3">
            <x v="0"/>
            <x v="1"/>
            <x v="3"/>
          </reference>
        </references>
      </pivotArea>
    </format>
    <format dxfId="54">
      <pivotArea dataOnly="0" labelOnly="1" fieldPosition="0">
        <references count="2">
          <reference field="3" count="1" selected="0">
            <x v="4"/>
          </reference>
          <reference field="9" count="3">
            <x v="0"/>
            <x v="1"/>
            <x v="2"/>
          </reference>
        </references>
      </pivotArea>
    </format>
    <format dxfId="53">
      <pivotArea dataOnly="0" labelOnly="1" fieldPosition="0">
        <references count="2">
          <reference field="3" count="1" selected="0">
            <x v="5"/>
          </reference>
          <reference field="9" count="3">
            <x v="0"/>
            <x v="2"/>
            <x v="3"/>
          </reference>
        </references>
      </pivotArea>
    </format>
    <format dxfId="52">
      <pivotArea dataOnly="0" labelOnly="1" fieldPosition="0">
        <references count="2">
          <reference field="3" count="1" selected="0">
            <x v="6"/>
          </reference>
          <reference field="9" count="2">
            <x v="0"/>
            <x v="2"/>
          </reference>
        </references>
      </pivotArea>
    </format>
    <format dxfId="51">
      <pivotArea dataOnly="0" labelOnly="1" fieldPosition="0">
        <references count="2">
          <reference field="3" count="1" selected="0">
            <x v="7"/>
          </reference>
          <reference field="9" count="2">
            <x v="0"/>
            <x v="2"/>
          </reference>
        </references>
      </pivotArea>
    </format>
    <format dxfId="50">
      <pivotArea dataOnly="0" labelOnly="1" fieldPosition="0">
        <references count="3">
          <reference field="3" count="1" selected="0">
            <x v="0"/>
          </reference>
          <reference field="9" count="1" selected="0">
            <x v="0"/>
          </reference>
          <reference field="12" count="1">
            <x v="20"/>
          </reference>
        </references>
      </pivotArea>
    </format>
    <format dxfId="49">
      <pivotArea dataOnly="0" labelOnly="1" fieldPosition="0">
        <references count="3">
          <reference field="3" count="1" selected="0">
            <x v="1"/>
          </reference>
          <reference field="9" count="1" selected="0">
            <x v="0"/>
          </reference>
          <reference field="12" count="1">
            <x v="20"/>
          </reference>
        </references>
      </pivotArea>
    </format>
    <format dxfId="48">
      <pivotArea dataOnly="0" labelOnly="1" fieldPosition="0">
        <references count="3">
          <reference field="3" count="1" selected="0">
            <x v="1"/>
          </reference>
          <reference field="9" count="1" selected="0">
            <x v="2"/>
          </reference>
          <reference field="12" count="6">
            <x v="1"/>
            <x v="11"/>
            <x v="14"/>
            <x v="20"/>
            <x v="21"/>
            <x v="25"/>
          </reference>
        </references>
      </pivotArea>
    </format>
    <format dxfId="47">
      <pivotArea dataOnly="0" labelOnly="1" fieldPosition="0">
        <references count="3">
          <reference field="3" count="1" selected="0">
            <x v="2"/>
          </reference>
          <reference field="9" count="1" selected="0">
            <x v="0"/>
          </reference>
          <reference field="12" count="1">
            <x v="20"/>
          </reference>
        </references>
      </pivotArea>
    </format>
    <format dxfId="46">
      <pivotArea dataOnly="0" labelOnly="1" fieldPosition="0">
        <references count="3">
          <reference field="3" count="1" selected="0">
            <x v="3"/>
          </reference>
          <reference field="9" count="1" selected="0">
            <x v="0"/>
          </reference>
          <reference field="12" count="1">
            <x v="20"/>
          </reference>
        </references>
      </pivotArea>
    </format>
    <format dxfId="45">
      <pivotArea dataOnly="0" labelOnly="1" fieldPosition="0">
        <references count="3">
          <reference field="3" count="1" selected="0">
            <x v="3"/>
          </reference>
          <reference field="9" count="1" selected="0">
            <x v="1"/>
          </reference>
          <reference field="12" count="1">
            <x v="20"/>
          </reference>
        </references>
      </pivotArea>
    </format>
    <format dxfId="44">
      <pivotArea dataOnly="0" labelOnly="1" fieldPosition="0">
        <references count="3">
          <reference field="3" count="1" selected="0">
            <x v="3"/>
          </reference>
          <reference field="9" count="1" selected="0">
            <x v="3"/>
          </reference>
          <reference field="12" count="1">
            <x v="20"/>
          </reference>
        </references>
      </pivotArea>
    </format>
    <format dxfId="43">
      <pivotArea dataOnly="0" labelOnly="1" fieldPosition="0">
        <references count="3">
          <reference field="3" count="1" selected="0">
            <x v="4"/>
          </reference>
          <reference field="9" count="1" selected="0">
            <x v="0"/>
          </reference>
          <reference field="12" count="1">
            <x v="20"/>
          </reference>
        </references>
      </pivotArea>
    </format>
    <format dxfId="42">
      <pivotArea dataOnly="0" labelOnly="1" fieldPosition="0">
        <references count="3">
          <reference field="3" count="1" selected="0">
            <x v="4"/>
          </reference>
          <reference field="9" count="1" selected="0">
            <x v="1"/>
          </reference>
          <reference field="12" count="1">
            <x v="20"/>
          </reference>
        </references>
      </pivotArea>
    </format>
    <format dxfId="41">
      <pivotArea dataOnly="0" labelOnly="1" fieldPosition="0">
        <references count="3">
          <reference field="3" count="1" selected="0">
            <x v="4"/>
          </reference>
          <reference field="9" count="1" selected="0">
            <x v="2"/>
          </reference>
          <reference field="12" count="9">
            <x v="0"/>
            <x v="3"/>
            <x v="6"/>
            <x v="9"/>
            <x v="10"/>
            <x v="13"/>
            <x v="15"/>
            <x v="16"/>
            <x v="17"/>
          </reference>
        </references>
      </pivotArea>
    </format>
    <format dxfId="40">
      <pivotArea dataOnly="0" labelOnly="1" fieldPosition="0">
        <references count="3">
          <reference field="3" count="1" selected="0">
            <x v="5"/>
          </reference>
          <reference field="9" count="1" selected="0">
            <x v="0"/>
          </reference>
          <reference field="12" count="1">
            <x v="20"/>
          </reference>
        </references>
      </pivotArea>
    </format>
    <format dxfId="39">
      <pivotArea dataOnly="0" labelOnly="1" fieldPosition="0">
        <references count="3">
          <reference field="3" count="1" selected="0">
            <x v="5"/>
          </reference>
          <reference field="9" count="1" selected="0">
            <x v="2"/>
          </reference>
          <reference field="12" count="3">
            <x v="4"/>
            <x v="12"/>
            <x v="24"/>
          </reference>
        </references>
      </pivotArea>
    </format>
    <format dxfId="38">
      <pivotArea dataOnly="0" labelOnly="1" fieldPosition="0">
        <references count="3">
          <reference field="3" count="1" selected="0">
            <x v="5"/>
          </reference>
          <reference field="9" count="1" selected="0">
            <x v="3"/>
          </reference>
          <reference field="12" count="1">
            <x v="20"/>
          </reference>
        </references>
      </pivotArea>
    </format>
    <format dxfId="37">
      <pivotArea dataOnly="0" labelOnly="1" fieldPosition="0">
        <references count="3">
          <reference field="3" count="1" selected="0">
            <x v="6"/>
          </reference>
          <reference field="9" count="1" selected="0">
            <x v="0"/>
          </reference>
          <reference field="12" count="1">
            <x v="20"/>
          </reference>
        </references>
      </pivotArea>
    </format>
    <format dxfId="36">
      <pivotArea dataOnly="0" labelOnly="1" fieldPosition="0">
        <references count="3">
          <reference field="3" count="1" selected="0">
            <x v="6"/>
          </reference>
          <reference field="9" count="1" selected="0">
            <x v="2"/>
          </reference>
          <reference field="12" count="4">
            <x v="7"/>
            <x v="8"/>
            <x v="22"/>
            <x v="23"/>
          </reference>
        </references>
      </pivotArea>
    </format>
    <format dxfId="35">
      <pivotArea dataOnly="0" labelOnly="1" fieldPosition="0">
        <references count="3">
          <reference field="3" count="1" selected="0">
            <x v="7"/>
          </reference>
          <reference field="9" count="1" selected="0">
            <x v="0"/>
          </reference>
          <reference field="12" count="1">
            <x v="20"/>
          </reference>
        </references>
      </pivotArea>
    </format>
    <format dxfId="34">
      <pivotArea dataOnly="0" labelOnly="1" fieldPosition="0">
        <references count="3">
          <reference field="3" count="1" selected="0">
            <x v="7"/>
          </reference>
          <reference field="9" count="1" selected="0">
            <x v="2"/>
          </reference>
          <reference field="12" count="4">
            <x v="2"/>
            <x v="5"/>
            <x v="18"/>
            <x v="19"/>
          </reference>
        </references>
      </pivotArea>
    </format>
    <format dxfId="33">
      <pivotArea field="3" type="button" dataOnly="0" labelOnly="1" outline="0" axis="axisRow" fieldPosition="0"/>
    </format>
    <format dxfId="32">
      <pivotArea dataOnly="0" labelOnly="1" outline="0" axis="axisValues" fieldPosition="0"/>
    </format>
    <format dxfId="3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54" firstHeaderRow="1" firstDataRow="1" firstDataCol="1"/>
  <pivotFields count="39">
    <pivotField numFmtId="1" showAll="0"/>
    <pivotField showAll="0"/>
    <pivotField showAll="0"/>
    <pivotField axis="axisRow" showAll="0">
      <items count="9">
        <item x="2"/>
        <item x="5"/>
        <item x="4"/>
        <item x="1"/>
        <item x="3"/>
        <item x="0"/>
        <item x="7"/>
        <item x="6"/>
        <item t="default"/>
      </items>
    </pivotField>
    <pivotField axis="axisRow" showAll="0">
      <items count="13">
        <item x="1"/>
        <item x="9"/>
        <item x="10"/>
        <item x="2"/>
        <item x="5"/>
        <item x="6"/>
        <item x="11"/>
        <item x="0"/>
        <item x="3"/>
        <item x="4"/>
        <item x="8"/>
        <item x="7"/>
        <item t="default"/>
      </items>
    </pivotField>
    <pivotField showAll="0"/>
    <pivotField showAll="0"/>
    <pivotField showAll="0"/>
    <pivotField showAll="0"/>
    <pivotField axis="axisRow" showAll="0">
      <items count="5">
        <item h="1" x="0"/>
        <item h="1" x="2"/>
        <item x="3"/>
        <item h="1" x="1"/>
        <item t="default"/>
      </items>
    </pivotField>
    <pivotField showAll="0"/>
    <pivotField showAll="0"/>
    <pivotField axis="axisRow" showAll="0">
      <items count="27">
        <item x="3"/>
        <item x="10"/>
        <item x="17"/>
        <item x="8"/>
        <item x="23"/>
        <item x="16"/>
        <item x="6"/>
        <item x="22"/>
        <item x="20"/>
        <item x="1"/>
        <item x="2"/>
        <item x="13"/>
        <item x="24"/>
        <item x="7"/>
        <item x="12"/>
        <item x="9"/>
        <item x="4"/>
        <item x="5"/>
        <item x="15"/>
        <item x="18"/>
        <item x="0"/>
        <item x="11"/>
        <item x="21"/>
        <item x="19"/>
        <item x="25"/>
        <item x="14"/>
        <item t="default"/>
      </items>
    </pivotField>
    <pivotField showAll="0"/>
    <pivotField showAll="0"/>
    <pivotField numFmtId="164" showAll="0" defaultSubtotal="0"/>
    <pivotField showAll="0"/>
    <pivotField showAll="0"/>
    <pivotField showAll="0"/>
    <pivotField dataField="1" numFmtId="165" showAll="0" sumSubtotal="1"/>
    <pivotField numFmtId="14" showAll="0"/>
    <pivotField numFmtId="14" showAll="0"/>
    <pivotField showAll="0"/>
    <pivotField showAll="0"/>
    <pivotField numFmtId="164" showAll="0"/>
    <pivotField showAll="0"/>
    <pivotField showAll="0"/>
    <pivotField showAll="0"/>
    <pivotField showAll="0"/>
    <pivotField showAll="0"/>
    <pivotField showAll="0" defaultSubtotal="0"/>
    <pivotField numFmtId="49" showAll="0" defaultSubtotal="0"/>
    <pivotField numFmtId="22" showAll="0"/>
    <pivotField showAll="0"/>
    <pivotField showAll="0"/>
    <pivotField showAll="0"/>
    <pivotField showAll="0"/>
    <pivotField showAll="0" defaultSubtotal="0"/>
    <pivotField showAll="0"/>
  </pivotFields>
  <rowFields count="4">
    <field x="3"/>
    <field x="4"/>
    <field x="9"/>
    <field x="12"/>
  </rowFields>
  <rowItems count="51">
    <i>
      <x v="1"/>
    </i>
    <i r="1">
      <x v="3"/>
    </i>
    <i r="2">
      <x v="2"/>
    </i>
    <i r="3">
      <x v="1"/>
    </i>
    <i r="3">
      <x v="11"/>
    </i>
    <i r="3">
      <x v="14"/>
    </i>
    <i r="3">
      <x v="20"/>
    </i>
    <i r="3">
      <x v="21"/>
    </i>
    <i r="3">
      <x v="25"/>
    </i>
    <i>
      <x v="4"/>
    </i>
    <i r="1">
      <x v="3"/>
    </i>
    <i r="2">
      <x v="2"/>
    </i>
    <i r="3">
      <x v="20"/>
    </i>
    <i r="1">
      <x v="10"/>
    </i>
    <i r="2">
      <x v="2"/>
    </i>
    <i r="3">
      <x/>
    </i>
    <i r="3">
      <x v="3"/>
    </i>
    <i r="3">
      <x v="6"/>
    </i>
    <i r="3">
      <x v="9"/>
    </i>
    <i r="3">
      <x v="10"/>
    </i>
    <i r="3">
      <x v="13"/>
    </i>
    <i r="3">
      <x v="15"/>
    </i>
    <i r="3">
      <x v="16"/>
    </i>
    <i r="3">
      <x v="17"/>
    </i>
    <i r="3">
      <x v="20"/>
    </i>
    <i>
      <x v="5"/>
    </i>
    <i r="1">
      <x v="2"/>
    </i>
    <i r="2">
      <x v="2"/>
    </i>
    <i r="3">
      <x v="20"/>
    </i>
    <i r="1">
      <x v="6"/>
    </i>
    <i r="2">
      <x v="2"/>
    </i>
    <i r="3">
      <x v="4"/>
    </i>
    <i r="3">
      <x v="12"/>
    </i>
    <i r="3">
      <x v="24"/>
    </i>
    <i>
      <x v="6"/>
    </i>
    <i r="1">
      <x v="3"/>
    </i>
    <i r="2">
      <x v="2"/>
    </i>
    <i r="3">
      <x v="7"/>
    </i>
    <i r="3">
      <x v="8"/>
    </i>
    <i r="3">
      <x v="22"/>
    </i>
    <i r="3">
      <x v="23"/>
    </i>
    <i>
      <x v="7"/>
    </i>
    <i r="1">
      <x v="2"/>
    </i>
    <i r="2">
      <x v="2"/>
    </i>
    <i r="3">
      <x/>
    </i>
    <i r="3">
      <x v="2"/>
    </i>
    <i r="3">
      <x v="5"/>
    </i>
    <i r="3">
      <x v="18"/>
    </i>
    <i r="3">
      <x v="19"/>
    </i>
    <i r="3">
      <x v="20"/>
    </i>
    <i t="grand">
      <x/>
    </i>
  </rowItems>
  <colItems count="1">
    <i/>
  </colItems>
  <dataFields count="1">
    <dataField name="Suma de Presupuesto Programado" fld="19" baseField="3" baseItem="3" numFmtId="3"/>
  </dataFields>
  <formats count="31">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dataOnly="0" labelOnly="1" fieldPosition="0">
        <references count="2">
          <reference field="3" count="1" selected="0">
            <x v="0"/>
          </reference>
          <reference field="9" count="1">
            <x v="0"/>
          </reference>
        </references>
      </pivotArea>
    </format>
    <format dxfId="26">
      <pivotArea dataOnly="0" labelOnly="1" fieldPosition="0">
        <references count="2">
          <reference field="3" count="1" selected="0">
            <x v="1"/>
          </reference>
          <reference field="9" count="2">
            <x v="0"/>
            <x v="2"/>
          </reference>
        </references>
      </pivotArea>
    </format>
    <format dxfId="25">
      <pivotArea dataOnly="0" labelOnly="1" fieldPosition="0">
        <references count="2">
          <reference field="3" count="1" selected="0">
            <x v="2"/>
          </reference>
          <reference field="9" count="1">
            <x v="0"/>
          </reference>
        </references>
      </pivotArea>
    </format>
    <format dxfId="24">
      <pivotArea dataOnly="0" labelOnly="1" fieldPosition="0">
        <references count="2">
          <reference field="3" count="1" selected="0">
            <x v="3"/>
          </reference>
          <reference field="9" count="3">
            <x v="0"/>
            <x v="1"/>
            <x v="3"/>
          </reference>
        </references>
      </pivotArea>
    </format>
    <format dxfId="23">
      <pivotArea dataOnly="0" labelOnly="1" fieldPosition="0">
        <references count="2">
          <reference field="3" count="1" selected="0">
            <x v="4"/>
          </reference>
          <reference field="9" count="3">
            <x v="0"/>
            <x v="1"/>
            <x v="2"/>
          </reference>
        </references>
      </pivotArea>
    </format>
    <format dxfId="22">
      <pivotArea dataOnly="0" labelOnly="1" fieldPosition="0">
        <references count="2">
          <reference field="3" count="1" selected="0">
            <x v="5"/>
          </reference>
          <reference field="9" count="3">
            <x v="0"/>
            <x v="2"/>
            <x v="3"/>
          </reference>
        </references>
      </pivotArea>
    </format>
    <format dxfId="21">
      <pivotArea dataOnly="0" labelOnly="1" fieldPosition="0">
        <references count="2">
          <reference field="3" count="1" selected="0">
            <x v="6"/>
          </reference>
          <reference field="9" count="2">
            <x v="0"/>
            <x v="2"/>
          </reference>
        </references>
      </pivotArea>
    </format>
    <format dxfId="20">
      <pivotArea dataOnly="0" labelOnly="1" fieldPosition="0">
        <references count="2">
          <reference field="3" count="1" selected="0">
            <x v="7"/>
          </reference>
          <reference field="9" count="2">
            <x v="0"/>
            <x v="2"/>
          </reference>
        </references>
      </pivotArea>
    </format>
    <format dxfId="19">
      <pivotArea dataOnly="0" labelOnly="1" fieldPosition="0">
        <references count="3">
          <reference field="3" count="1" selected="0">
            <x v="0"/>
          </reference>
          <reference field="9" count="1" selected="0">
            <x v="0"/>
          </reference>
          <reference field="12" count="1">
            <x v="20"/>
          </reference>
        </references>
      </pivotArea>
    </format>
    <format dxfId="18">
      <pivotArea dataOnly="0" labelOnly="1" fieldPosition="0">
        <references count="3">
          <reference field="3" count="1" selected="0">
            <x v="1"/>
          </reference>
          <reference field="9" count="1" selected="0">
            <x v="0"/>
          </reference>
          <reference field="12" count="1">
            <x v="20"/>
          </reference>
        </references>
      </pivotArea>
    </format>
    <format dxfId="17">
      <pivotArea dataOnly="0" labelOnly="1" fieldPosition="0">
        <references count="3">
          <reference field="3" count="1" selected="0">
            <x v="1"/>
          </reference>
          <reference field="9" count="1" selected="0">
            <x v="2"/>
          </reference>
          <reference field="12" count="6">
            <x v="1"/>
            <x v="11"/>
            <x v="14"/>
            <x v="20"/>
            <x v="21"/>
            <x v="25"/>
          </reference>
        </references>
      </pivotArea>
    </format>
    <format dxfId="16">
      <pivotArea dataOnly="0" labelOnly="1" fieldPosition="0">
        <references count="3">
          <reference field="3" count="1" selected="0">
            <x v="2"/>
          </reference>
          <reference field="9" count="1" selected="0">
            <x v="0"/>
          </reference>
          <reference field="12" count="1">
            <x v="20"/>
          </reference>
        </references>
      </pivotArea>
    </format>
    <format dxfId="15">
      <pivotArea dataOnly="0" labelOnly="1" fieldPosition="0">
        <references count="3">
          <reference field="3" count="1" selected="0">
            <x v="3"/>
          </reference>
          <reference field="9" count="1" selected="0">
            <x v="0"/>
          </reference>
          <reference field="12" count="1">
            <x v="20"/>
          </reference>
        </references>
      </pivotArea>
    </format>
    <format dxfId="14">
      <pivotArea dataOnly="0" labelOnly="1" fieldPosition="0">
        <references count="3">
          <reference field="3" count="1" selected="0">
            <x v="3"/>
          </reference>
          <reference field="9" count="1" selected="0">
            <x v="1"/>
          </reference>
          <reference field="12" count="1">
            <x v="20"/>
          </reference>
        </references>
      </pivotArea>
    </format>
    <format dxfId="13">
      <pivotArea dataOnly="0" labelOnly="1" fieldPosition="0">
        <references count="3">
          <reference field="3" count="1" selected="0">
            <x v="3"/>
          </reference>
          <reference field="9" count="1" selected="0">
            <x v="3"/>
          </reference>
          <reference field="12" count="1">
            <x v="20"/>
          </reference>
        </references>
      </pivotArea>
    </format>
    <format dxfId="12">
      <pivotArea dataOnly="0" labelOnly="1" fieldPosition="0">
        <references count="3">
          <reference field="3" count="1" selected="0">
            <x v="4"/>
          </reference>
          <reference field="9" count="1" selected="0">
            <x v="0"/>
          </reference>
          <reference field="12" count="1">
            <x v="20"/>
          </reference>
        </references>
      </pivotArea>
    </format>
    <format dxfId="11">
      <pivotArea dataOnly="0" labelOnly="1" fieldPosition="0">
        <references count="3">
          <reference field="3" count="1" selected="0">
            <x v="4"/>
          </reference>
          <reference field="9" count="1" selected="0">
            <x v="1"/>
          </reference>
          <reference field="12" count="1">
            <x v="20"/>
          </reference>
        </references>
      </pivotArea>
    </format>
    <format dxfId="10">
      <pivotArea dataOnly="0" labelOnly="1" fieldPosition="0">
        <references count="3">
          <reference field="3" count="1" selected="0">
            <x v="4"/>
          </reference>
          <reference field="9" count="1" selected="0">
            <x v="2"/>
          </reference>
          <reference field="12" count="9">
            <x v="0"/>
            <x v="3"/>
            <x v="6"/>
            <x v="9"/>
            <x v="10"/>
            <x v="13"/>
            <x v="15"/>
            <x v="16"/>
            <x v="17"/>
          </reference>
        </references>
      </pivotArea>
    </format>
    <format dxfId="9">
      <pivotArea dataOnly="0" labelOnly="1" fieldPosition="0">
        <references count="3">
          <reference field="3" count="1" selected="0">
            <x v="5"/>
          </reference>
          <reference field="9" count="1" selected="0">
            <x v="0"/>
          </reference>
          <reference field="12" count="1">
            <x v="20"/>
          </reference>
        </references>
      </pivotArea>
    </format>
    <format dxfId="8">
      <pivotArea dataOnly="0" labelOnly="1" fieldPosition="0">
        <references count="3">
          <reference field="3" count="1" selected="0">
            <x v="5"/>
          </reference>
          <reference field="9" count="1" selected="0">
            <x v="2"/>
          </reference>
          <reference field="12" count="3">
            <x v="4"/>
            <x v="12"/>
            <x v="24"/>
          </reference>
        </references>
      </pivotArea>
    </format>
    <format dxfId="7">
      <pivotArea dataOnly="0" labelOnly="1" fieldPosition="0">
        <references count="3">
          <reference field="3" count="1" selected="0">
            <x v="5"/>
          </reference>
          <reference field="9" count="1" selected="0">
            <x v="3"/>
          </reference>
          <reference field="12" count="1">
            <x v="20"/>
          </reference>
        </references>
      </pivotArea>
    </format>
    <format dxfId="6">
      <pivotArea dataOnly="0" labelOnly="1" fieldPosition="0">
        <references count="3">
          <reference field="3" count="1" selected="0">
            <x v="6"/>
          </reference>
          <reference field="9" count="1" selected="0">
            <x v="0"/>
          </reference>
          <reference field="12" count="1">
            <x v="20"/>
          </reference>
        </references>
      </pivotArea>
    </format>
    <format dxfId="5">
      <pivotArea dataOnly="0" labelOnly="1" fieldPosition="0">
        <references count="3">
          <reference field="3" count="1" selected="0">
            <x v="6"/>
          </reference>
          <reference field="9" count="1" selected="0">
            <x v="2"/>
          </reference>
          <reference field="12" count="4">
            <x v="7"/>
            <x v="8"/>
            <x v="22"/>
            <x v="23"/>
          </reference>
        </references>
      </pivotArea>
    </format>
    <format dxfId="4">
      <pivotArea dataOnly="0" labelOnly="1" fieldPosition="0">
        <references count="3">
          <reference field="3" count="1" selected="0">
            <x v="7"/>
          </reference>
          <reference field="9" count="1" selected="0">
            <x v="0"/>
          </reference>
          <reference field="12" count="1">
            <x v="20"/>
          </reference>
        </references>
      </pivotArea>
    </format>
    <format dxfId="3">
      <pivotArea dataOnly="0" labelOnly="1" fieldPosition="0">
        <references count="3">
          <reference field="3" count="1" selected="0">
            <x v="7"/>
          </reference>
          <reference field="9" count="1" selected="0">
            <x v="2"/>
          </reference>
          <reference field="12" count="4">
            <x v="2"/>
            <x v="5"/>
            <x v="18"/>
            <x v="19"/>
          </reference>
        </references>
      </pivotArea>
    </format>
    <format dxfId="2">
      <pivotArea field="3" type="button" dataOnly="0" labelOnly="1" outline="0" axis="axisRow"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backgroundRefresh="0" connectionId="1" xr16:uid="{00000000-0016-0000-0000-000000000000}" autoFormatId="16" applyNumberFormats="0" applyBorderFormats="0" applyFontFormats="0" applyPatternFormats="0" applyAlignmentFormats="0" applyWidthHeightFormats="0">
  <queryTableRefresh nextId="42">
    <queryTableFields count="30">
      <queryTableField id="33"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5"/>
      <queryTableField id="15" name="Meta de la Vigencia 2019" tableColumnId="16"/>
      <queryTableField id="16" name="Unidad de Medida" tableColumnId="17"/>
      <queryTableField id="17" name="Descripción del Indicador" tableColumnId="18"/>
      <queryTableField id="32" name="Fórmula del Indicador" tableColumnId="19"/>
      <queryTableField id="25" name="Presupuesto Programado" tableColumnId="20"/>
      <queryTableField id="26" name="Fecha Inicio" tableColumnId="21"/>
      <queryTableField id="27" name="Fecha Fin" tableColumnId="22"/>
      <queryTableField id="22" name="Tendencia" tableColumnId="23"/>
      <queryTableField id="23" name="Periodicidad de Seguimiento" tableColumnId="24"/>
      <queryTableField id="18" name="Avance Cuantitativo" tableColumnId="25"/>
      <queryTableField id="24" name="Descripción del Avance o Justificación del Incumplimiento" tableColumnId="26"/>
      <queryTableField id="19" name="Evidencia del Avance Registrado" tableColumnId="27"/>
      <queryTableField id="20" name="Ejecución Presupuestal Compromiso" tableColumnId="28"/>
      <queryTableField id="21" name="Ejecución Presupuestal Obligación" tableColumnId="29"/>
      <queryTableField id="36" name="Clasificación General Indicador" tableColumnId="36"/>
    </queryTableFields>
    <queryTableDeletedFields count="9">
      <deletedField name="Cambios Solicitados por la Dependencia"/>
      <deletedField name="Creado por"/>
      <deletedField name="Creado"/>
      <deletedField name="Modificado"/>
      <deletedField name="Modificado por"/>
      <deletedField name="Estado de aprobación"/>
      <deletedField name="Tipo de elemento"/>
      <deletedField name="Ruta de acceso"/>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 displayName="Tabla_owssvr" ref="A2:AD149" tableType="queryTable" totalsRowShown="0">
  <autoFilter ref="A2:AD149" xr:uid="{2DD09F20-3F0F-4BC2-80E8-1699A8B5BBEE}"/>
  <tableColumns count="30">
    <tableColumn id="1" xr3:uid="{00000000-0010-0000-0000-000001000000}" uniqueName="ID" name="ID" queryTableFieldId="33" dataDxfId="91"/>
    <tableColumn id="2" xr3:uid="{00000000-0010-0000-0000-000002000000}" uniqueName="Proceso_x005f_x0020_Sistema_x005f_x0020_Inte" name="Proceso Sistema Integral de Gestión y Control - SGIC" queryTableFieldId="5" dataDxfId="90"/>
    <tableColumn id="3" xr3:uid="{00000000-0010-0000-0000-000003000000}" uniqueName="Dimensi_x005f_x00f3_n_x005f_x0020_MIPG" name="Dimensión MIPG" queryTableFieldId="6" dataDxfId="89"/>
    <tableColumn id="4" xr3:uid="{00000000-0010-0000-0000-000004000000}" uniqueName="Dependencia" name="Dependencia" queryTableFieldId="1" dataDxfId="88"/>
    <tableColumn id="5" xr3:uid="{00000000-0010-0000-0000-000005000000}" uniqueName="Grupo_x005f_x0020_Interno_x005f_x0020_de_x00" name="Grupo Interno de Trabajo" queryTableFieldId="2" dataDxfId="87"/>
    <tableColumn id="6" xr3:uid="{00000000-0010-0000-0000-000006000000}" uniqueName="Objetivo_x005f_x0020_Estrat_x005f_x00e9_gico" name="Objetivo Estratégico" queryTableFieldId="3" dataDxfId="86"/>
    <tableColumn id="7" xr3:uid="{00000000-0010-0000-0000-000007000000}" uniqueName="Estrategia" name="Estrategia" queryTableFieldId="4" dataDxfId="85"/>
    <tableColumn id="8" xr3:uid="{00000000-0010-0000-0000-000008000000}" uniqueName="Indicador_x005f_x0020_Estrat_x005f_x00e9_gic" name="Indicador Estratégico" queryTableFieldId="13" dataDxfId="84"/>
    <tableColumn id="9" xr3:uid="{00000000-0010-0000-0000-000009000000}" uniqueName="Plan_x005f_x0020_o_x005f_x0020_Programa" name="Plan o Programa" queryTableFieldId="7" dataDxfId="83"/>
    <tableColumn id="10" xr3:uid="{00000000-0010-0000-0000-00000A000000}" uniqueName="Fuente_x005f_x0020_Presupuestal" name="Fuente Presupuestal" queryTableFieldId="9" dataDxfId="82"/>
    <tableColumn id="11" xr3:uid="{00000000-0010-0000-0000-00000B000000}" uniqueName="Proyecto_x005f_x0020_de_x005f_x0020_Inversi_" name="Proyecto de Inversión DNP" queryTableFieldId="8" dataDxfId="81"/>
    <tableColumn id="12" xr3:uid="{00000000-0010-0000-0000-00000C000000}" uniqueName="Producto_x005f_x0020_Cadena_x005f_x0020_de_x" name="Producto Cadena de Valor DNP" queryTableFieldId="11" dataDxfId="80"/>
    <tableColumn id="13" xr3:uid="{00000000-0010-0000-0000-00000D000000}" uniqueName="Actividad_x005f_x0020_Cadena_x005f_x0020_de_" name="Actividad Cadena de Valor DNP" queryTableFieldId="10" dataDxfId="79"/>
    <tableColumn id="14" xr3:uid="{00000000-0010-0000-0000-00000E000000}" uniqueName="Nombre_x005f_x0020_Proyecto_x005f_x0020_Inte" name="Nombre Proyecto Interno o Gestión General" queryTableFieldId="12" dataDxfId="78"/>
    <tableColumn id="15" xr3:uid="{00000000-0010-0000-0000-00000F000000}" uniqueName="Indicador_x005f_x0020_del_x005f_x0020_Entreg" name="Indicador del Entregable o Producto" queryTableFieldId="14" dataDxfId="77"/>
    <tableColumn id="16" xr3:uid="{00000000-0010-0000-0000-000010000000}" uniqueName="Meta_x005f_x0020_de_x005f_x0020_la_x005f_x0020_Vig" name="Meta de la Vigencia 2020" queryTableFieldId="15" dataDxfId="76"/>
    <tableColumn id="17" xr3:uid="{00000000-0010-0000-0000-000011000000}" uniqueName="Unidad_x005f_x0020_de_x005f_x0020_Medida" name="Unidad de Medida" queryTableFieldId="16" dataDxfId="75"/>
    <tableColumn id="18" xr3:uid="{00000000-0010-0000-0000-000012000000}" uniqueName="Descripci_x005f_x00f3_n_x005f_x0020_del_x002" name="Descripción del Indicador" queryTableFieldId="17" dataDxfId="74"/>
    <tableColumn id="19" xr3:uid="{00000000-0010-0000-0000-000013000000}" uniqueName="F_x005f_x00f3_rmula_x005f_x0020_del_x005f_x0020_In" name="Fórmula del Indicador" queryTableFieldId="32" dataDxfId="73"/>
    <tableColumn id="20" xr3:uid="{00000000-0010-0000-0000-000014000000}" uniqueName="Presupuesto_x005f_x0020_Programado" name="Presupuesto Programado" queryTableFieldId="25" dataDxfId="72"/>
    <tableColumn id="21" xr3:uid="{00000000-0010-0000-0000-000015000000}" uniqueName="Fecha_x005f_x0020_Inicio" name="Fecha Inicio" queryTableFieldId="26" dataDxfId="71"/>
    <tableColumn id="22" xr3:uid="{00000000-0010-0000-0000-000016000000}" uniqueName="Fecha_x005f_x0020_Fin" name="Fecha Fin" queryTableFieldId="27" dataDxfId="70"/>
    <tableColumn id="23" xr3:uid="{00000000-0010-0000-0000-000017000000}" uniqueName="Tendencia" name="Tendencia" queryTableFieldId="22" dataDxfId="69"/>
    <tableColumn id="24" xr3:uid="{00000000-0010-0000-0000-000018000000}" uniqueName="Periodicidad_x005f_x0020_de_x005f_x0020_Segu" name="Periodicidad de Seguimiento" queryTableFieldId="23" dataDxfId="68"/>
    <tableColumn id="25" xr3:uid="{00000000-0010-0000-0000-000019000000}" uniqueName="Avance_x005f_x0020_Cuantitativo" name="Avance Cuantitativo" queryTableFieldId="18" dataDxfId="67"/>
    <tableColumn id="26" xr3:uid="{00000000-0010-0000-0000-00001A000000}" uniqueName="Descripci_x005f_x00f3_n_x005f_x0020_del_x0020" name="Descripción del Avance o Justificación del Incumplimiento" queryTableFieldId="24" dataDxfId="66"/>
    <tableColumn id="27" xr3:uid="{00000000-0010-0000-0000-00001B000000}" uniqueName="Evidencia_x005f_x0020_del_x005f_x0020_Avance" name="Evidencia del Avance Registrado" queryTableFieldId="19" dataDxfId="65"/>
    <tableColumn id="28" xr3:uid="{00000000-0010-0000-0000-00001C000000}" uniqueName="Ejecuci_x005f_x00f3_n_x005f_x0020_Presupuest" name="Ejecución Presupuestal Compromiso" queryTableFieldId="20" dataDxfId="64"/>
    <tableColumn id="29" xr3:uid="{00000000-0010-0000-0000-00001D000000}" uniqueName="Ejecuci_x005f_x00f3_n_x005f_x0020_Presupuest0" name="Ejecución Presupuestal Obligación" queryTableFieldId="21" dataDxfId="63"/>
    <tableColumn id="36" xr3:uid="{00000000-0010-0000-0000-000024000000}" uniqueName="Indicador_x005f_x0020_Plan_x005f_x0020_Nacio" name="Clasificación General Indicador" queryTableFieldId="36" dataDxfId="6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50"/>
  <sheetViews>
    <sheetView tabSelected="1" topLeftCell="Z1" zoomScale="80" zoomScaleNormal="80" workbookViewId="0">
      <selection activeCell="AA5" sqref="AA5"/>
    </sheetView>
  </sheetViews>
  <sheetFormatPr baseColWidth="10" defaultRowHeight="15"/>
  <cols>
    <col min="1" max="1" width="6" bestFit="1" customWidth="1"/>
    <col min="2" max="2" width="59.7109375" style="1" customWidth="1"/>
    <col min="3" max="3" width="39.140625" style="1" customWidth="1"/>
    <col min="4" max="4" width="60.7109375" style="1" customWidth="1"/>
    <col min="5" max="5" width="40.5703125" style="1" customWidth="1"/>
    <col min="6" max="6" width="62.140625" style="1" bestFit="1" customWidth="1"/>
    <col min="7" max="7" width="60.5703125" style="1" bestFit="1" customWidth="1"/>
    <col min="8" max="8" width="54.5703125" style="1" customWidth="1"/>
    <col min="9" max="9" width="53.5703125" style="1" customWidth="1"/>
    <col min="10" max="10" width="29.5703125" style="1" customWidth="1"/>
    <col min="11" max="11" width="59.140625" style="1" customWidth="1"/>
    <col min="12" max="12" width="58.28515625" style="1" customWidth="1"/>
    <col min="13" max="13" width="70.5703125" style="1" customWidth="1"/>
    <col min="14" max="14" width="81.140625" style="1" customWidth="1"/>
    <col min="15" max="15" width="71.42578125" style="1" bestFit="1" customWidth="1"/>
    <col min="16" max="16" width="26.7109375" style="1" bestFit="1" customWidth="1"/>
    <col min="17" max="17" width="43" style="1" customWidth="1"/>
    <col min="18" max="18" width="81.140625" style="1" customWidth="1"/>
    <col min="19" max="19" width="70.7109375" style="1" customWidth="1"/>
    <col min="20" max="20" width="26.42578125" style="1" customWidth="1"/>
    <col min="21" max="21" width="14.42578125" style="1" customWidth="1"/>
    <col min="22" max="22" width="12.42578125" style="1" customWidth="1"/>
    <col min="23" max="23" width="13" style="1" customWidth="1"/>
    <col min="24" max="24" width="29.42578125" style="1" bestFit="1" customWidth="1"/>
    <col min="25" max="25" width="22" style="1" bestFit="1" customWidth="1"/>
    <col min="26" max="26" width="81.140625" style="1" bestFit="1" customWidth="1"/>
    <col min="27" max="27" width="81.140625" style="1" customWidth="1"/>
    <col min="28" max="28" width="36" style="1" customWidth="1"/>
    <col min="29" max="29" width="34.140625" style="1" customWidth="1"/>
    <col min="30" max="30" width="34.5703125" style="1" bestFit="1" customWidth="1"/>
  </cols>
  <sheetData>
    <row r="1" spans="1:30" s="1" customFormat="1" ht="88.5" customHeight="1">
      <c r="H1" s="49" t="s">
        <v>1085</v>
      </c>
    </row>
    <row r="2" spans="1:30" ht="22.5" customHeight="1">
      <c r="A2" t="s">
        <v>27</v>
      </c>
      <c r="B2" s="1" t="s">
        <v>4</v>
      </c>
      <c r="C2" s="1" t="s">
        <v>5</v>
      </c>
      <c r="D2" s="1" t="s">
        <v>0</v>
      </c>
      <c r="E2" s="1" t="s">
        <v>1</v>
      </c>
      <c r="F2" s="1" t="s">
        <v>2</v>
      </c>
      <c r="G2" s="1" t="s">
        <v>3</v>
      </c>
      <c r="H2" s="1" t="s">
        <v>12</v>
      </c>
      <c r="I2" s="1" t="s">
        <v>6</v>
      </c>
      <c r="J2" s="1" t="s">
        <v>8</v>
      </c>
      <c r="K2" s="1" t="s">
        <v>7</v>
      </c>
      <c r="L2" s="1" t="s">
        <v>10</v>
      </c>
      <c r="M2" s="1" t="s">
        <v>9</v>
      </c>
      <c r="N2" s="1" t="s">
        <v>11</v>
      </c>
      <c r="O2" s="1" t="s">
        <v>13</v>
      </c>
      <c r="P2" s="1" t="s">
        <v>522</v>
      </c>
      <c r="Q2" s="1" t="s">
        <v>14</v>
      </c>
      <c r="R2" s="1" t="s">
        <v>15</v>
      </c>
      <c r="S2" s="1" t="s">
        <v>26</v>
      </c>
      <c r="T2" s="1" t="s">
        <v>23</v>
      </c>
      <c r="U2" s="1" t="s">
        <v>24</v>
      </c>
      <c r="V2" s="1" t="s">
        <v>25</v>
      </c>
      <c r="W2" s="1" t="s">
        <v>20</v>
      </c>
      <c r="X2" s="1" t="s">
        <v>21</v>
      </c>
      <c r="Y2" s="1" t="s">
        <v>16</v>
      </c>
      <c r="Z2" s="1" t="s">
        <v>22</v>
      </c>
      <c r="AA2" s="1" t="s">
        <v>17</v>
      </c>
      <c r="AB2" s="1" t="s">
        <v>18</v>
      </c>
      <c r="AC2" s="1" t="s">
        <v>19</v>
      </c>
      <c r="AD2" s="1" t="s">
        <v>472</v>
      </c>
    </row>
    <row r="3" spans="1:30" ht="30">
      <c r="A3" s="2">
        <v>139</v>
      </c>
      <c r="B3" s="22" t="s">
        <v>881</v>
      </c>
      <c r="C3" s="22" t="s">
        <v>882</v>
      </c>
      <c r="D3" s="22" t="s">
        <v>880</v>
      </c>
      <c r="E3" s="22" t="s">
        <v>35</v>
      </c>
      <c r="F3" s="22" t="s">
        <v>69</v>
      </c>
      <c r="G3" s="22" t="s">
        <v>70</v>
      </c>
      <c r="H3" s="22" t="s">
        <v>73</v>
      </c>
      <c r="I3" s="22" t="s">
        <v>49</v>
      </c>
      <c r="J3" s="22" t="s">
        <v>72</v>
      </c>
      <c r="K3" s="22" t="s">
        <v>35</v>
      </c>
      <c r="L3" s="22" t="s">
        <v>35</v>
      </c>
      <c r="M3" s="22" t="s">
        <v>35</v>
      </c>
      <c r="N3" s="22" t="s">
        <v>943</v>
      </c>
      <c r="O3" s="22" t="s">
        <v>883</v>
      </c>
      <c r="P3" s="23">
        <v>100</v>
      </c>
      <c r="Q3" s="22" t="s">
        <v>74</v>
      </c>
      <c r="R3" s="1" t="s">
        <v>884</v>
      </c>
      <c r="S3" s="22" t="s">
        <v>885</v>
      </c>
      <c r="T3" s="24">
        <v>0</v>
      </c>
      <c r="U3" s="21">
        <v>43831</v>
      </c>
      <c r="V3" s="21">
        <v>44196</v>
      </c>
      <c r="W3" s="22" t="s">
        <v>55</v>
      </c>
      <c r="X3" s="22" t="s">
        <v>76</v>
      </c>
      <c r="Y3" s="23">
        <v>51.8</v>
      </c>
      <c r="Z3" s="1" t="s">
        <v>958</v>
      </c>
      <c r="AA3" s="1" t="s">
        <v>957</v>
      </c>
      <c r="AB3" s="24">
        <v>0</v>
      </c>
      <c r="AC3" s="24">
        <v>0</v>
      </c>
      <c r="AD3" s="22" t="s">
        <v>523</v>
      </c>
    </row>
    <row r="4" spans="1:30" ht="30">
      <c r="A4" s="2">
        <v>140</v>
      </c>
      <c r="B4" s="22" t="s">
        <v>881</v>
      </c>
      <c r="C4" s="22" t="s">
        <v>882</v>
      </c>
      <c r="D4" s="22" t="s">
        <v>880</v>
      </c>
      <c r="E4" s="22" t="s">
        <v>35</v>
      </c>
      <c r="F4" s="22" t="s">
        <v>69</v>
      </c>
      <c r="G4" s="22" t="s">
        <v>70</v>
      </c>
      <c r="H4" s="22" t="s">
        <v>73</v>
      </c>
      <c r="I4" s="22" t="s">
        <v>49</v>
      </c>
      <c r="J4" s="22" t="s">
        <v>72</v>
      </c>
      <c r="K4" s="22" t="s">
        <v>35</v>
      </c>
      <c r="L4" s="22" t="s">
        <v>35</v>
      </c>
      <c r="M4" s="22" t="s">
        <v>35</v>
      </c>
      <c r="N4" s="22" t="s">
        <v>944</v>
      </c>
      <c r="O4" s="22" t="s">
        <v>886</v>
      </c>
      <c r="P4" s="23">
        <v>100</v>
      </c>
      <c r="Q4" s="22" t="s">
        <v>74</v>
      </c>
      <c r="R4" s="1" t="s">
        <v>887</v>
      </c>
      <c r="S4" s="22" t="s">
        <v>888</v>
      </c>
      <c r="T4" s="24">
        <v>34867238</v>
      </c>
      <c r="U4" s="21">
        <v>43862</v>
      </c>
      <c r="V4" s="21">
        <v>43982</v>
      </c>
      <c r="W4" s="22" t="s">
        <v>55</v>
      </c>
      <c r="X4" s="22" t="s">
        <v>76</v>
      </c>
      <c r="Y4" s="23">
        <v>100</v>
      </c>
      <c r="Z4" s="1" t="s">
        <v>926</v>
      </c>
      <c r="AA4" s="1" t="s">
        <v>925</v>
      </c>
      <c r="AB4" s="24">
        <v>34867238</v>
      </c>
      <c r="AC4" s="24">
        <v>34867238</v>
      </c>
      <c r="AD4" s="22" t="s">
        <v>523</v>
      </c>
    </row>
    <row r="5" spans="1:30" ht="30">
      <c r="A5" s="2">
        <v>141</v>
      </c>
      <c r="B5" s="22" t="s">
        <v>881</v>
      </c>
      <c r="C5" s="22" t="s">
        <v>882</v>
      </c>
      <c r="D5" s="22" t="s">
        <v>880</v>
      </c>
      <c r="E5" s="22" t="s">
        <v>35</v>
      </c>
      <c r="F5" s="22" t="s">
        <v>69</v>
      </c>
      <c r="G5" s="22" t="s">
        <v>70</v>
      </c>
      <c r="H5" s="22" t="s">
        <v>73</v>
      </c>
      <c r="I5" s="22" t="s">
        <v>49</v>
      </c>
      <c r="J5" s="22" t="s">
        <v>72</v>
      </c>
      <c r="K5" s="22" t="s">
        <v>35</v>
      </c>
      <c r="L5" s="22" t="s">
        <v>35</v>
      </c>
      <c r="M5" s="22" t="s">
        <v>35</v>
      </c>
      <c r="N5" s="22" t="s">
        <v>945</v>
      </c>
      <c r="O5" s="22" t="s">
        <v>889</v>
      </c>
      <c r="P5" s="23">
        <v>100</v>
      </c>
      <c r="Q5" s="22" t="s">
        <v>74</v>
      </c>
      <c r="R5" s="1" t="s">
        <v>890</v>
      </c>
      <c r="S5" s="22" t="s">
        <v>891</v>
      </c>
      <c r="T5" s="24">
        <v>17183619</v>
      </c>
      <c r="U5" s="21">
        <v>43862</v>
      </c>
      <c r="V5" s="21">
        <v>44012</v>
      </c>
      <c r="W5" s="22" t="s">
        <v>40</v>
      </c>
      <c r="X5" s="22" t="s">
        <v>76</v>
      </c>
      <c r="Y5" s="23">
        <v>100</v>
      </c>
      <c r="Z5" s="1" t="s">
        <v>960</v>
      </c>
      <c r="AA5" s="1" t="s">
        <v>959</v>
      </c>
      <c r="AB5" s="24">
        <v>17183619</v>
      </c>
      <c r="AC5" s="24">
        <v>17183619</v>
      </c>
      <c r="AD5" s="22" t="s">
        <v>523</v>
      </c>
    </row>
    <row r="6" spans="1:30" ht="30">
      <c r="A6" s="2">
        <v>142</v>
      </c>
      <c r="B6" s="22" t="s">
        <v>881</v>
      </c>
      <c r="C6" s="22" t="s">
        <v>882</v>
      </c>
      <c r="D6" s="22" t="s">
        <v>880</v>
      </c>
      <c r="E6" s="22" t="s">
        <v>35</v>
      </c>
      <c r="F6" s="22" t="s">
        <v>69</v>
      </c>
      <c r="G6" s="22" t="s">
        <v>70</v>
      </c>
      <c r="H6" s="22" t="s">
        <v>73</v>
      </c>
      <c r="I6" s="22" t="s">
        <v>49</v>
      </c>
      <c r="J6" s="22" t="s">
        <v>72</v>
      </c>
      <c r="K6" s="22" t="s">
        <v>35</v>
      </c>
      <c r="L6" s="22" t="s">
        <v>35</v>
      </c>
      <c r="M6" s="22" t="s">
        <v>35</v>
      </c>
      <c r="N6" s="22" t="s">
        <v>946</v>
      </c>
      <c r="O6" s="22" t="s">
        <v>892</v>
      </c>
      <c r="P6" s="23">
        <v>100</v>
      </c>
      <c r="Q6" s="22" t="s">
        <v>74</v>
      </c>
      <c r="R6" s="1" t="s">
        <v>893</v>
      </c>
      <c r="S6" s="22" t="s">
        <v>894</v>
      </c>
      <c r="T6" s="24">
        <v>103101714</v>
      </c>
      <c r="U6" s="21">
        <v>43831</v>
      </c>
      <c r="V6" s="21">
        <v>44196</v>
      </c>
      <c r="W6" s="22" t="s">
        <v>55</v>
      </c>
      <c r="X6" s="22" t="s">
        <v>76</v>
      </c>
      <c r="Y6" s="23">
        <v>28</v>
      </c>
      <c r="Z6" s="1" t="s">
        <v>962</v>
      </c>
      <c r="AA6" s="1" t="s">
        <v>961</v>
      </c>
      <c r="AB6" s="24">
        <v>103101714</v>
      </c>
      <c r="AC6" s="24">
        <v>39979426</v>
      </c>
      <c r="AD6" s="22" t="s">
        <v>523</v>
      </c>
    </row>
    <row r="7" spans="1:30" ht="30">
      <c r="A7" s="2">
        <v>143</v>
      </c>
      <c r="B7" s="22" t="s">
        <v>881</v>
      </c>
      <c r="C7" s="22" t="s">
        <v>882</v>
      </c>
      <c r="D7" s="22" t="s">
        <v>880</v>
      </c>
      <c r="E7" s="22" t="s">
        <v>35</v>
      </c>
      <c r="F7" s="22" t="s">
        <v>69</v>
      </c>
      <c r="G7" s="22" t="s">
        <v>70</v>
      </c>
      <c r="H7" s="22" t="s">
        <v>73</v>
      </c>
      <c r="I7" s="22" t="s">
        <v>49</v>
      </c>
      <c r="J7" s="22" t="s">
        <v>72</v>
      </c>
      <c r="K7" s="22" t="s">
        <v>35</v>
      </c>
      <c r="L7" s="22" t="s">
        <v>35</v>
      </c>
      <c r="M7" s="22" t="s">
        <v>35</v>
      </c>
      <c r="N7" s="22" t="s">
        <v>947</v>
      </c>
      <c r="O7" s="22" t="s">
        <v>895</v>
      </c>
      <c r="P7" s="23">
        <v>100</v>
      </c>
      <c r="Q7" s="22" t="s">
        <v>74</v>
      </c>
      <c r="R7" s="1" t="s">
        <v>896</v>
      </c>
      <c r="S7" s="22" t="s">
        <v>897</v>
      </c>
      <c r="T7" s="24">
        <v>17183619</v>
      </c>
      <c r="U7" s="21">
        <v>43831</v>
      </c>
      <c r="V7" s="21">
        <v>44196</v>
      </c>
      <c r="W7" s="22" t="s">
        <v>55</v>
      </c>
      <c r="X7" s="22" t="s">
        <v>76</v>
      </c>
      <c r="Y7" s="23">
        <v>50</v>
      </c>
      <c r="Z7" s="1" t="s">
        <v>964</v>
      </c>
      <c r="AA7" s="1" t="s">
        <v>963</v>
      </c>
      <c r="AB7" s="24">
        <v>17183619</v>
      </c>
      <c r="AC7" s="24">
        <v>8591809</v>
      </c>
      <c r="AD7" s="22" t="s">
        <v>523</v>
      </c>
    </row>
    <row r="8" spans="1:30" ht="30">
      <c r="A8" s="2">
        <v>144</v>
      </c>
      <c r="B8" s="22" t="s">
        <v>881</v>
      </c>
      <c r="C8" s="22" t="s">
        <v>882</v>
      </c>
      <c r="D8" s="22" t="s">
        <v>880</v>
      </c>
      <c r="E8" s="22" t="s">
        <v>35</v>
      </c>
      <c r="F8" s="22" t="s">
        <v>69</v>
      </c>
      <c r="G8" s="22" t="s">
        <v>70</v>
      </c>
      <c r="H8" s="22" t="s">
        <v>73</v>
      </c>
      <c r="I8" s="22" t="s">
        <v>49</v>
      </c>
      <c r="J8" s="22" t="s">
        <v>72</v>
      </c>
      <c r="K8" s="22" t="s">
        <v>35</v>
      </c>
      <c r="L8" s="22" t="s">
        <v>35</v>
      </c>
      <c r="M8" s="22" t="s">
        <v>35</v>
      </c>
      <c r="N8" s="22" t="s">
        <v>948</v>
      </c>
      <c r="O8" s="22" t="s">
        <v>898</v>
      </c>
      <c r="P8" s="23">
        <v>100</v>
      </c>
      <c r="Q8" s="22" t="s">
        <v>74</v>
      </c>
      <c r="R8" s="1" t="s">
        <v>899</v>
      </c>
      <c r="S8" s="22" t="s">
        <v>900</v>
      </c>
      <c r="T8" s="24">
        <v>85918095</v>
      </c>
      <c r="U8" s="21">
        <v>43831</v>
      </c>
      <c r="V8" s="21">
        <v>44196</v>
      </c>
      <c r="W8" s="22" t="s">
        <v>40</v>
      </c>
      <c r="X8" s="22" t="s">
        <v>76</v>
      </c>
      <c r="Y8" s="23">
        <v>0</v>
      </c>
      <c r="Z8" s="1" t="s">
        <v>929</v>
      </c>
      <c r="AA8" s="1" t="s">
        <v>927</v>
      </c>
      <c r="AB8" s="24">
        <v>85918095</v>
      </c>
      <c r="AC8" s="24">
        <v>0</v>
      </c>
      <c r="AD8" s="22" t="s">
        <v>523</v>
      </c>
    </row>
    <row r="9" spans="1:30" ht="30">
      <c r="A9" s="2">
        <v>145</v>
      </c>
      <c r="B9" s="22" t="s">
        <v>881</v>
      </c>
      <c r="C9" s="22" t="s">
        <v>882</v>
      </c>
      <c r="D9" s="22" t="s">
        <v>880</v>
      </c>
      <c r="E9" s="22" t="s">
        <v>35</v>
      </c>
      <c r="F9" s="22" t="s">
        <v>69</v>
      </c>
      <c r="G9" s="22" t="s">
        <v>70</v>
      </c>
      <c r="H9" s="22" t="s">
        <v>73</v>
      </c>
      <c r="I9" s="22" t="s">
        <v>49</v>
      </c>
      <c r="J9" s="22" t="s">
        <v>72</v>
      </c>
      <c r="K9" s="22" t="s">
        <v>35</v>
      </c>
      <c r="L9" s="22" t="s">
        <v>35</v>
      </c>
      <c r="M9" s="22" t="s">
        <v>35</v>
      </c>
      <c r="N9" s="25" t="s">
        <v>949</v>
      </c>
      <c r="O9" s="22" t="s">
        <v>901</v>
      </c>
      <c r="P9" s="23">
        <v>100</v>
      </c>
      <c r="Q9" s="22" t="s">
        <v>74</v>
      </c>
      <c r="R9" s="1" t="s">
        <v>902</v>
      </c>
      <c r="S9" s="22" t="s">
        <v>903</v>
      </c>
      <c r="T9" s="24">
        <v>0</v>
      </c>
      <c r="U9" s="21">
        <v>43831</v>
      </c>
      <c r="V9" s="21">
        <v>44196</v>
      </c>
      <c r="W9" s="22" t="s">
        <v>55</v>
      </c>
      <c r="X9" s="22" t="s">
        <v>76</v>
      </c>
      <c r="Y9" s="23">
        <v>30</v>
      </c>
      <c r="Z9" s="1" t="s">
        <v>966</v>
      </c>
      <c r="AA9" s="1" t="s">
        <v>965</v>
      </c>
      <c r="AB9" s="24">
        <v>0</v>
      </c>
      <c r="AC9" s="24">
        <v>0</v>
      </c>
      <c r="AD9" s="22" t="s">
        <v>523</v>
      </c>
    </row>
    <row r="10" spans="1:30" ht="30">
      <c r="A10" s="2">
        <v>146</v>
      </c>
      <c r="B10" s="22" t="s">
        <v>881</v>
      </c>
      <c r="C10" s="22" t="s">
        <v>882</v>
      </c>
      <c r="D10" s="22" t="s">
        <v>880</v>
      </c>
      <c r="E10" s="22" t="s">
        <v>35</v>
      </c>
      <c r="F10" s="22" t="s">
        <v>69</v>
      </c>
      <c r="G10" s="22" t="s">
        <v>70</v>
      </c>
      <c r="H10" s="22" t="s">
        <v>73</v>
      </c>
      <c r="I10" s="22" t="s">
        <v>49</v>
      </c>
      <c r="J10" s="22" t="s">
        <v>72</v>
      </c>
      <c r="K10" s="22" t="s">
        <v>35</v>
      </c>
      <c r="L10" s="22" t="s">
        <v>35</v>
      </c>
      <c r="M10" s="22" t="s">
        <v>35</v>
      </c>
      <c r="N10" s="22" t="s">
        <v>950</v>
      </c>
      <c r="O10" s="22" t="s">
        <v>904</v>
      </c>
      <c r="P10" s="23">
        <v>100</v>
      </c>
      <c r="Q10" s="22" t="s">
        <v>74</v>
      </c>
      <c r="R10" s="1" t="s">
        <v>905</v>
      </c>
      <c r="S10" s="22" t="s">
        <v>906</v>
      </c>
      <c r="T10" s="24">
        <v>34367238</v>
      </c>
      <c r="U10" s="21">
        <v>43831</v>
      </c>
      <c r="V10" s="21">
        <v>44196</v>
      </c>
      <c r="W10" s="22" t="s">
        <v>55</v>
      </c>
      <c r="X10" s="22" t="s">
        <v>76</v>
      </c>
      <c r="Y10" s="23">
        <v>0</v>
      </c>
      <c r="Z10" s="1" t="s">
        <v>929</v>
      </c>
      <c r="AA10" s="1" t="s">
        <v>927</v>
      </c>
      <c r="AB10" s="24">
        <v>34367238</v>
      </c>
      <c r="AC10" s="24">
        <v>0</v>
      </c>
      <c r="AD10" s="22" t="s">
        <v>523</v>
      </c>
    </row>
    <row r="11" spans="1:30" ht="30">
      <c r="A11" s="2">
        <v>147</v>
      </c>
      <c r="B11" s="22" t="s">
        <v>881</v>
      </c>
      <c r="C11" s="22" t="s">
        <v>882</v>
      </c>
      <c r="D11" s="22" t="s">
        <v>880</v>
      </c>
      <c r="E11" s="22" t="s">
        <v>35</v>
      </c>
      <c r="F11" s="22" t="s">
        <v>69</v>
      </c>
      <c r="G11" s="22" t="s">
        <v>70</v>
      </c>
      <c r="H11" s="22" t="s">
        <v>73</v>
      </c>
      <c r="I11" s="22" t="s">
        <v>49</v>
      </c>
      <c r="J11" s="22" t="s">
        <v>72</v>
      </c>
      <c r="K11" s="22" t="s">
        <v>35</v>
      </c>
      <c r="L11" s="22" t="s">
        <v>35</v>
      </c>
      <c r="M11" s="22" t="s">
        <v>35</v>
      </c>
      <c r="N11" s="22" t="s">
        <v>951</v>
      </c>
      <c r="O11" s="22" t="s">
        <v>907</v>
      </c>
      <c r="P11" s="23">
        <v>100</v>
      </c>
      <c r="Q11" s="22" t="s">
        <v>74</v>
      </c>
      <c r="R11" s="1" t="s">
        <v>908</v>
      </c>
      <c r="S11" s="22" t="s">
        <v>909</v>
      </c>
      <c r="T11" s="24">
        <v>25775428</v>
      </c>
      <c r="U11" s="21">
        <v>43831</v>
      </c>
      <c r="V11" s="21">
        <v>44196</v>
      </c>
      <c r="W11" s="22" t="s">
        <v>40</v>
      </c>
      <c r="X11" s="22" t="s">
        <v>76</v>
      </c>
      <c r="Y11" s="23">
        <v>100</v>
      </c>
      <c r="Z11" s="1" t="s">
        <v>968</v>
      </c>
      <c r="AA11" s="1" t="s">
        <v>967</v>
      </c>
      <c r="AB11" s="24">
        <v>25775428</v>
      </c>
      <c r="AC11" s="24">
        <v>9962024</v>
      </c>
      <c r="AD11" s="22" t="s">
        <v>523</v>
      </c>
    </row>
    <row r="12" spans="1:30" ht="30">
      <c r="A12" s="2">
        <v>148</v>
      </c>
      <c r="B12" s="22" t="s">
        <v>881</v>
      </c>
      <c r="C12" s="22" t="s">
        <v>882</v>
      </c>
      <c r="D12" s="22" t="s">
        <v>880</v>
      </c>
      <c r="E12" s="22" t="s">
        <v>35</v>
      </c>
      <c r="F12" s="22" t="s">
        <v>69</v>
      </c>
      <c r="G12" s="22" t="s">
        <v>70</v>
      </c>
      <c r="H12" s="22" t="s">
        <v>73</v>
      </c>
      <c r="I12" s="22" t="s">
        <v>49</v>
      </c>
      <c r="J12" s="22" t="s">
        <v>72</v>
      </c>
      <c r="K12" s="22" t="s">
        <v>35</v>
      </c>
      <c r="L12" s="22" t="s">
        <v>35</v>
      </c>
      <c r="M12" s="22" t="s">
        <v>35</v>
      </c>
      <c r="N12" s="22" t="s">
        <v>952</v>
      </c>
      <c r="O12" s="22" t="s">
        <v>910</v>
      </c>
      <c r="P12" s="23">
        <v>100</v>
      </c>
      <c r="Q12" s="22" t="s">
        <v>74</v>
      </c>
      <c r="R12" s="1" t="s">
        <v>911</v>
      </c>
      <c r="S12" s="22" t="s">
        <v>912</v>
      </c>
      <c r="T12" s="24">
        <v>25775428</v>
      </c>
      <c r="U12" s="21">
        <v>43831</v>
      </c>
      <c r="V12" s="21">
        <v>44196</v>
      </c>
      <c r="W12" s="22" t="s">
        <v>40</v>
      </c>
      <c r="X12" s="22" t="s">
        <v>76</v>
      </c>
      <c r="Y12" s="23">
        <v>100</v>
      </c>
      <c r="Z12" s="1" t="s">
        <v>970</v>
      </c>
      <c r="AA12" s="1" t="s">
        <v>969</v>
      </c>
      <c r="AB12" s="24">
        <v>25775428</v>
      </c>
      <c r="AC12" s="24">
        <v>10852745</v>
      </c>
      <c r="AD12" s="22" t="s">
        <v>523</v>
      </c>
    </row>
    <row r="13" spans="1:30" ht="30">
      <c r="A13" s="2">
        <v>149</v>
      </c>
      <c r="B13" s="22" t="s">
        <v>881</v>
      </c>
      <c r="C13" s="22" t="s">
        <v>882</v>
      </c>
      <c r="D13" s="22" t="s">
        <v>880</v>
      </c>
      <c r="E13" s="22" t="s">
        <v>35</v>
      </c>
      <c r="F13" s="22" t="s">
        <v>69</v>
      </c>
      <c r="G13" s="22" t="s">
        <v>70</v>
      </c>
      <c r="H13" s="22" t="s">
        <v>73</v>
      </c>
      <c r="I13" s="22" t="s">
        <v>49</v>
      </c>
      <c r="J13" s="22" t="s">
        <v>72</v>
      </c>
      <c r="K13" s="22" t="s">
        <v>35</v>
      </c>
      <c r="L13" s="22" t="s">
        <v>35</v>
      </c>
      <c r="M13" s="22" t="s">
        <v>35</v>
      </c>
      <c r="N13" s="22" t="s">
        <v>953</v>
      </c>
      <c r="O13" s="22" t="s">
        <v>913</v>
      </c>
      <c r="P13" s="23">
        <v>100</v>
      </c>
      <c r="Q13" s="22" t="s">
        <v>74</v>
      </c>
      <c r="R13" s="1" t="s">
        <v>914</v>
      </c>
      <c r="S13" s="22" t="s">
        <v>915</v>
      </c>
      <c r="T13" s="24">
        <v>0</v>
      </c>
      <c r="U13" s="21">
        <v>43831</v>
      </c>
      <c r="V13" s="21">
        <v>44196</v>
      </c>
      <c r="W13" s="22" t="s">
        <v>55</v>
      </c>
      <c r="X13" s="22" t="s">
        <v>89</v>
      </c>
      <c r="Y13" s="45">
        <v>0</v>
      </c>
      <c r="Z13" s="1" t="s">
        <v>929</v>
      </c>
      <c r="AA13" s="1" t="s">
        <v>927</v>
      </c>
      <c r="AB13" s="24">
        <v>0</v>
      </c>
      <c r="AC13" s="24">
        <v>0</v>
      </c>
      <c r="AD13" s="22" t="s">
        <v>523</v>
      </c>
    </row>
    <row r="14" spans="1:30" ht="30">
      <c r="A14" s="2">
        <v>150</v>
      </c>
      <c r="B14" s="22" t="s">
        <v>881</v>
      </c>
      <c r="C14" s="22" t="s">
        <v>882</v>
      </c>
      <c r="D14" s="22" t="s">
        <v>880</v>
      </c>
      <c r="E14" s="22" t="s">
        <v>35</v>
      </c>
      <c r="F14" s="22" t="s">
        <v>69</v>
      </c>
      <c r="G14" s="22" t="s">
        <v>70</v>
      </c>
      <c r="H14" s="22" t="s">
        <v>73</v>
      </c>
      <c r="I14" s="22" t="s">
        <v>49</v>
      </c>
      <c r="J14" s="22" t="s">
        <v>72</v>
      </c>
      <c r="K14" s="22" t="s">
        <v>35</v>
      </c>
      <c r="L14" s="22" t="s">
        <v>35</v>
      </c>
      <c r="M14" s="22" t="s">
        <v>35</v>
      </c>
      <c r="N14" s="22" t="s">
        <v>954</v>
      </c>
      <c r="O14" s="22" t="s">
        <v>916</v>
      </c>
      <c r="P14" s="23">
        <v>87</v>
      </c>
      <c r="Q14" s="22" t="s">
        <v>74</v>
      </c>
      <c r="R14" s="1" t="s">
        <v>917</v>
      </c>
      <c r="S14" s="22" t="s">
        <v>918</v>
      </c>
      <c r="T14" s="24">
        <v>37374371</v>
      </c>
      <c r="U14" s="21">
        <v>43831</v>
      </c>
      <c r="V14" s="21">
        <v>44196</v>
      </c>
      <c r="W14" s="22" t="s">
        <v>55</v>
      </c>
      <c r="X14" s="22" t="s">
        <v>89</v>
      </c>
      <c r="Y14" s="45">
        <v>0</v>
      </c>
      <c r="Z14" s="1" t="s">
        <v>929</v>
      </c>
      <c r="AA14" s="1" t="s">
        <v>927</v>
      </c>
      <c r="AB14" s="24">
        <v>0</v>
      </c>
      <c r="AC14" s="24">
        <v>0</v>
      </c>
      <c r="AD14" s="22" t="s">
        <v>523</v>
      </c>
    </row>
    <row r="15" spans="1:30" ht="30">
      <c r="A15" s="2">
        <v>151</v>
      </c>
      <c r="B15" s="22" t="s">
        <v>881</v>
      </c>
      <c r="C15" s="22" t="s">
        <v>882</v>
      </c>
      <c r="D15" s="22" t="s">
        <v>880</v>
      </c>
      <c r="E15" s="22" t="s">
        <v>35</v>
      </c>
      <c r="F15" s="22" t="s">
        <v>69</v>
      </c>
      <c r="G15" s="22" t="s">
        <v>70</v>
      </c>
      <c r="H15" s="22" t="s">
        <v>73</v>
      </c>
      <c r="I15" s="22" t="s">
        <v>49</v>
      </c>
      <c r="J15" s="22" t="s">
        <v>72</v>
      </c>
      <c r="K15" s="22" t="s">
        <v>35</v>
      </c>
      <c r="L15" s="22" t="s">
        <v>35</v>
      </c>
      <c r="M15" s="22" t="s">
        <v>35</v>
      </c>
      <c r="N15" s="22" t="s">
        <v>955</v>
      </c>
      <c r="O15" s="22" t="s">
        <v>919</v>
      </c>
      <c r="P15" s="23">
        <v>13</v>
      </c>
      <c r="Q15" s="22" t="s">
        <v>74</v>
      </c>
      <c r="R15" s="1" t="s">
        <v>920</v>
      </c>
      <c r="S15" s="22" t="s">
        <v>921</v>
      </c>
      <c r="T15" s="24">
        <v>5584676</v>
      </c>
      <c r="U15" s="21">
        <v>43831</v>
      </c>
      <c r="V15" s="21">
        <v>44196</v>
      </c>
      <c r="W15" s="22" t="s">
        <v>40</v>
      </c>
      <c r="X15" s="22" t="s">
        <v>89</v>
      </c>
      <c r="Y15" s="23">
        <v>0</v>
      </c>
      <c r="Z15" s="1" t="s">
        <v>929</v>
      </c>
      <c r="AA15" s="1" t="s">
        <v>927</v>
      </c>
      <c r="AB15" s="24">
        <v>0</v>
      </c>
      <c r="AC15" s="24">
        <v>0</v>
      </c>
      <c r="AD15" s="22" t="s">
        <v>523</v>
      </c>
    </row>
    <row r="16" spans="1:30" ht="30">
      <c r="A16" s="2">
        <v>152</v>
      </c>
      <c r="B16" s="22" t="s">
        <v>881</v>
      </c>
      <c r="C16" s="22" t="s">
        <v>882</v>
      </c>
      <c r="D16" s="22" t="s">
        <v>880</v>
      </c>
      <c r="E16" s="22" t="s">
        <v>35</v>
      </c>
      <c r="F16" s="22" t="s">
        <v>69</v>
      </c>
      <c r="G16" s="22" t="s">
        <v>70</v>
      </c>
      <c r="H16" s="22" t="s">
        <v>73</v>
      </c>
      <c r="I16" s="22" t="s">
        <v>49</v>
      </c>
      <c r="J16" s="22" t="s">
        <v>72</v>
      </c>
      <c r="K16" s="22" t="s">
        <v>35</v>
      </c>
      <c r="L16" s="22" t="s">
        <v>35</v>
      </c>
      <c r="M16" s="22" t="s">
        <v>35</v>
      </c>
      <c r="N16" s="22" t="s">
        <v>956</v>
      </c>
      <c r="O16" s="22" t="s">
        <v>922</v>
      </c>
      <c r="P16" s="23">
        <v>100</v>
      </c>
      <c r="Q16" s="22" t="s">
        <v>74</v>
      </c>
      <c r="R16" s="1" t="s">
        <v>923</v>
      </c>
      <c r="S16" s="22" t="s">
        <v>924</v>
      </c>
      <c r="T16" s="24">
        <v>42959047</v>
      </c>
      <c r="U16" s="21">
        <v>43831</v>
      </c>
      <c r="V16" s="21">
        <v>44196</v>
      </c>
      <c r="W16" s="22" t="s">
        <v>40</v>
      </c>
      <c r="X16" s="22" t="s">
        <v>89</v>
      </c>
      <c r="Y16" s="23">
        <v>0</v>
      </c>
      <c r="Z16" s="1" t="s">
        <v>928</v>
      </c>
      <c r="AA16" s="1" t="s">
        <v>927</v>
      </c>
      <c r="AB16" s="24">
        <v>0</v>
      </c>
      <c r="AC16" s="24">
        <v>0</v>
      </c>
      <c r="AD16" s="22" t="s">
        <v>523</v>
      </c>
    </row>
    <row r="17" spans="1:30" ht="60">
      <c r="A17" s="2">
        <v>47</v>
      </c>
      <c r="B17" s="22" t="s">
        <v>32</v>
      </c>
      <c r="C17" s="22" t="s">
        <v>33</v>
      </c>
      <c r="D17" s="22" t="s">
        <v>28</v>
      </c>
      <c r="E17" s="22" t="s">
        <v>29</v>
      </c>
      <c r="F17" s="22" t="s">
        <v>30</v>
      </c>
      <c r="G17" s="22" t="s">
        <v>31</v>
      </c>
      <c r="H17" s="22" t="s">
        <v>37</v>
      </c>
      <c r="I17" s="22" t="s">
        <v>34</v>
      </c>
      <c r="J17" s="22" t="s">
        <v>36</v>
      </c>
      <c r="K17" s="22" t="s">
        <v>35</v>
      </c>
      <c r="L17" s="22" t="s">
        <v>35</v>
      </c>
      <c r="M17" s="22" t="s">
        <v>35</v>
      </c>
      <c r="N17" s="22" t="s">
        <v>31</v>
      </c>
      <c r="O17" s="22" t="s">
        <v>37</v>
      </c>
      <c r="P17" s="23">
        <v>1041</v>
      </c>
      <c r="Q17" s="22" t="s">
        <v>38</v>
      </c>
      <c r="R17" s="1" t="s">
        <v>39</v>
      </c>
      <c r="S17" s="22" t="s">
        <v>42</v>
      </c>
      <c r="T17" s="24">
        <v>0</v>
      </c>
      <c r="U17" s="21">
        <v>43831</v>
      </c>
      <c r="V17" s="21">
        <v>44227</v>
      </c>
      <c r="W17" s="22" t="s">
        <v>40</v>
      </c>
      <c r="X17" s="22" t="s">
        <v>41</v>
      </c>
      <c r="Y17" s="23">
        <v>1096.3</v>
      </c>
      <c r="Z17" s="1" t="s">
        <v>1043</v>
      </c>
      <c r="AA17" s="1" t="s">
        <v>833</v>
      </c>
      <c r="AB17" s="24">
        <v>0</v>
      </c>
      <c r="AC17" s="24">
        <v>0</v>
      </c>
      <c r="AD17" s="22" t="s">
        <v>487</v>
      </c>
    </row>
    <row r="18" spans="1:30" ht="75">
      <c r="A18" s="2">
        <v>48</v>
      </c>
      <c r="B18" s="22" t="s">
        <v>32</v>
      </c>
      <c r="C18" s="22" t="s">
        <v>33</v>
      </c>
      <c r="D18" s="22" t="s">
        <v>28</v>
      </c>
      <c r="E18" s="22" t="s">
        <v>29</v>
      </c>
      <c r="F18" s="22" t="s">
        <v>30</v>
      </c>
      <c r="G18" s="22" t="s">
        <v>31</v>
      </c>
      <c r="H18" s="22" t="s">
        <v>43</v>
      </c>
      <c r="I18" s="22" t="s">
        <v>34</v>
      </c>
      <c r="J18" s="22" t="s">
        <v>36</v>
      </c>
      <c r="K18" s="22" t="s">
        <v>35</v>
      </c>
      <c r="L18" s="22" t="s">
        <v>35</v>
      </c>
      <c r="M18" s="22" t="s">
        <v>35</v>
      </c>
      <c r="N18" s="22" t="s">
        <v>31</v>
      </c>
      <c r="O18" s="22" t="s">
        <v>44</v>
      </c>
      <c r="P18" s="23">
        <v>905</v>
      </c>
      <c r="Q18" s="22" t="s">
        <v>45</v>
      </c>
      <c r="R18" s="1" t="s">
        <v>46</v>
      </c>
      <c r="S18" s="22" t="s">
        <v>47</v>
      </c>
      <c r="T18" s="24">
        <v>0</v>
      </c>
      <c r="U18" s="21">
        <v>43831</v>
      </c>
      <c r="V18" s="21">
        <v>44227</v>
      </c>
      <c r="W18" s="22" t="s">
        <v>40</v>
      </c>
      <c r="X18" s="22" t="s">
        <v>41</v>
      </c>
      <c r="Y18" s="23">
        <v>729.9</v>
      </c>
      <c r="Z18" s="1" t="s">
        <v>1044</v>
      </c>
      <c r="AA18" s="1" t="s">
        <v>834</v>
      </c>
      <c r="AB18" s="24">
        <v>0</v>
      </c>
      <c r="AC18" s="24">
        <v>0</v>
      </c>
      <c r="AD18" s="22" t="s">
        <v>487</v>
      </c>
    </row>
    <row r="19" spans="1:30" ht="75">
      <c r="A19" s="2">
        <v>104</v>
      </c>
      <c r="B19" s="22" t="s">
        <v>32</v>
      </c>
      <c r="C19" s="22" t="s">
        <v>48</v>
      </c>
      <c r="D19" s="22" t="s">
        <v>28</v>
      </c>
      <c r="E19" s="22" t="s">
        <v>29</v>
      </c>
      <c r="F19" s="22" t="s">
        <v>30</v>
      </c>
      <c r="G19" s="22" t="s">
        <v>31</v>
      </c>
      <c r="H19" s="22" t="s">
        <v>35</v>
      </c>
      <c r="I19" s="22" t="s">
        <v>49</v>
      </c>
      <c r="J19" s="22" t="s">
        <v>50</v>
      </c>
      <c r="K19" s="22" t="s">
        <v>35</v>
      </c>
      <c r="L19" s="22" t="s">
        <v>35</v>
      </c>
      <c r="M19" s="22" t="s">
        <v>35</v>
      </c>
      <c r="N19" s="22" t="s">
        <v>51</v>
      </c>
      <c r="O19" s="22" t="s">
        <v>52</v>
      </c>
      <c r="P19" s="23">
        <v>1251</v>
      </c>
      <c r="Q19" s="22" t="s">
        <v>96</v>
      </c>
      <c r="R19" s="1" t="s">
        <v>54</v>
      </c>
      <c r="S19" s="22" t="s">
        <v>56</v>
      </c>
      <c r="T19" s="24">
        <v>2329976539</v>
      </c>
      <c r="U19" s="21">
        <v>43831</v>
      </c>
      <c r="V19" s="21">
        <v>44196</v>
      </c>
      <c r="W19" s="22" t="s">
        <v>55</v>
      </c>
      <c r="X19" s="22" t="s">
        <v>41</v>
      </c>
      <c r="Y19" s="23">
        <v>233</v>
      </c>
      <c r="Z19" s="1" t="s">
        <v>971</v>
      </c>
      <c r="AA19" s="1" t="s">
        <v>835</v>
      </c>
      <c r="AB19" s="24">
        <v>0</v>
      </c>
      <c r="AC19" s="24">
        <v>0</v>
      </c>
      <c r="AD19" s="22" t="s">
        <v>523</v>
      </c>
    </row>
    <row r="20" spans="1:30" ht="75">
      <c r="A20" s="2">
        <v>105</v>
      </c>
      <c r="B20" s="22" t="s">
        <v>32</v>
      </c>
      <c r="C20" s="22" t="s">
        <v>48</v>
      </c>
      <c r="D20" s="22" t="s">
        <v>28</v>
      </c>
      <c r="E20" s="22" t="s">
        <v>29</v>
      </c>
      <c r="F20" s="22" t="s">
        <v>30</v>
      </c>
      <c r="G20" s="22" t="s">
        <v>31</v>
      </c>
      <c r="H20" s="22" t="s">
        <v>35</v>
      </c>
      <c r="I20" s="22" t="s">
        <v>49</v>
      </c>
      <c r="J20" s="22" t="s">
        <v>50</v>
      </c>
      <c r="K20" s="22" t="s">
        <v>35</v>
      </c>
      <c r="L20" s="22" t="s">
        <v>35</v>
      </c>
      <c r="M20" s="22" t="s">
        <v>35</v>
      </c>
      <c r="N20" s="22" t="s">
        <v>51</v>
      </c>
      <c r="O20" s="22" t="s">
        <v>57</v>
      </c>
      <c r="P20" s="23">
        <v>78</v>
      </c>
      <c r="Q20" s="22" t="s">
        <v>96</v>
      </c>
      <c r="R20" s="1" t="s">
        <v>58</v>
      </c>
      <c r="S20" s="22" t="s">
        <v>59</v>
      </c>
      <c r="T20" s="24">
        <v>92400000</v>
      </c>
      <c r="U20" s="21">
        <v>43831</v>
      </c>
      <c r="V20" s="21">
        <v>44196</v>
      </c>
      <c r="W20" s="22" t="s">
        <v>55</v>
      </c>
      <c r="X20" s="22" t="s">
        <v>41</v>
      </c>
      <c r="Y20" s="23">
        <v>21</v>
      </c>
      <c r="Z20" s="1" t="s">
        <v>972</v>
      </c>
      <c r="AA20" s="1" t="s">
        <v>835</v>
      </c>
      <c r="AB20" s="24">
        <v>0</v>
      </c>
      <c r="AC20" s="24">
        <v>0</v>
      </c>
      <c r="AD20" s="22" t="s">
        <v>523</v>
      </c>
    </row>
    <row r="21" spans="1:30" ht="45">
      <c r="A21" s="2">
        <v>107</v>
      </c>
      <c r="B21" s="22" t="s">
        <v>32</v>
      </c>
      <c r="C21" s="22" t="s">
        <v>48</v>
      </c>
      <c r="D21" s="22" t="s">
        <v>28</v>
      </c>
      <c r="E21" s="22" t="s">
        <v>29</v>
      </c>
      <c r="F21" s="22" t="s">
        <v>30</v>
      </c>
      <c r="G21" s="22" t="s">
        <v>31</v>
      </c>
      <c r="H21" s="22" t="s">
        <v>35</v>
      </c>
      <c r="I21" s="22" t="s">
        <v>49</v>
      </c>
      <c r="J21" s="22" t="s">
        <v>50</v>
      </c>
      <c r="K21" s="22" t="s">
        <v>35</v>
      </c>
      <c r="L21" s="22" t="s">
        <v>35</v>
      </c>
      <c r="M21" s="22" t="s">
        <v>35</v>
      </c>
      <c r="N21" s="22" t="s">
        <v>51</v>
      </c>
      <c r="O21" s="22" t="s">
        <v>60</v>
      </c>
      <c r="P21" s="23">
        <v>140</v>
      </c>
      <c r="Q21" s="22" t="s">
        <v>96</v>
      </c>
      <c r="R21" s="1" t="s">
        <v>61</v>
      </c>
      <c r="S21" s="22" t="s">
        <v>62</v>
      </c>
      <c r="T21" s="24">
        <v>1500000000</v>
      </c>
      <c r="U21" s="21">
        <v>43997</v>
      </c>
      <c r="V21" s="21">
        <v>44180</v>
      </c>
      <c r="W21" s="22" t="s">
        <v>55</v>
      </c>
      <c r="X21" s="22" t="s">
        <v>41</v>
      </c>
      <c r="Y21" s="23">
        <v>0</v>
      </c>
      <c r="Z21" s="1" t="s">
        <v>974</v>
      </c>
      <c r="AA21" s="1" t="s">
        <v>973</v>
      </c>
      <c r="AB21" s="24">
        <v>0</v>
      </c>
      <c r="AC21" s="24">
        <v>0</v>
      </c>
      <c r="AD21" s="22" t="s">
        <v>523</v>
      </c>
    </row>
    <row r="22" spans="1:30" ht="45">
      <c r="A22" s="2">
        <v>108</v>
      </c>
      <c r="B22" s="22" t="s">
        <v>32</v>
      </c>
      <c r="C22" s="22" t="s">
        <v>63</v>
      </c>
      <c r="D22" s="22" t="s">
        <v>28</v>
      </c>
      <c r="E22" s="22" t="s">
        <v>29</v>
      </c>
      <c r="F22" s="22" t="s">
        <v>30</v>
      </c>
      <c r="G22" s="22" t="s">
        <v>31</v>
      </c>
      <c r="H22" s="22" t="s">
        <v>35</v>
      </c>
      <c r="I22" s="22" t="s">
        <v>49</v>
      </c>
      <c r="J22" s="22" t="s">
        <v>50</v>
      </c>
      <c r="K22" s="22" t="s">
        <v>35</v>
      </c>
      <c r="L22" s="22" t="s">
        <v>35</v>
      </c>
      <c r="M22" s="22" t="s">
        <v>35</v>
      </c>
      <c r="N22" s="22" t="s">
        <v>51</v>
      </c>
      <c r="O22" s="22" t="s">
        <v>64</v>
      </c>
      <c r="P22" s="23">
        <v>1</v>
      </c>
      <c r="Q22" s="22" t="s">
        <v>53</v>
      </c>
      <c r="R22" s="1" t="s">
        <v>65</v>
      </c>
      <c r="S22" s="22" t="s">
        <v>66</v>
      </c>
      <c r="T22" s="24">
        <v>2000000000</v>
      </c>
      <c r="U22" s="21">
        <v>43952</v>
      </c>
      <c r="V22" s="21">
        <v>44165</v>
      </c>
      <c r="W22" s="22" t="s">
        <v>40</v>
      </c>
      <c r="X22" s="22" t="s">
        <v>41</v>
      </c>
      <c r="Y22" s="23">
        <v>0</v>
      </c>
      <c r="Z22" s="1" t="s">
        <v>975</v>
      </c>
      <c r="AA22" s="1" t="s">
        <v>836</v>
      </c>
      <c r="AB22" s="24">
        <v>0</v>
      </c>
      <c r="AC22" s="24">
        <v>0</v>
      </c>
      <c r="AD22" s="22" t="s">
        <v>523</v>
      </c>
    </row>
    <row r="23" spans="1:30" ht="75">
      <c r="A23" s="2">
        <v>91</v>
      </c>
      <c r="B23" s="22" t="s">
        <v>71</v>
      </c>
      <c r="C23" s="22" t="s">
        <v>48</v>
      </c>
      <c r="D23" s="22" t="s">
        <v>67</v>
      </c>
      <c r="E23" s="22" t="s">
        <v>68</v>
      </c>
      <c r="F23" s="22" t="s">
        <v>69</v>
      </c>
      <c r="G23" s="22" t="s">
        <v>70</v>
      </c>
      <c r="H23" s="22" t="s">
        <v>73</v>
      </c>
      <c r="I23" s="22" t="s">
        <v>49</v>
      </c>
      <c r="J23" s="22" t="s">
        <v>72</v>
      </c>
      <c r="K23" s="22" t="s">
        <v>35</v>
      </c>
      <c r="L23" s="22" t="s">
        <v>35</v>
      </c>
      <c r="M23" s="22" t="s">
        <v>35</v>
      </c>
      <c r="N23" s="22" t="s">
        <v>473</v>
      </c>
      <c r="O23" s="22" t="s">
        <v>474</v>
      </c>
      <c r="P23" s="23">
        <v>100</v>
      </c>
      <c r="Q23" s="22" t="s">
        <v>74</v>
      </c>
      <c r="R23" s="1" t="s">
        <v>75</v>
      </c>
      <c r="S23" s="22" t="s">
        <v>77</v>
      </c>
      <c r="T23" s="24">
        <v>856000000</v>
      </c>
      <c r="U23" s="21">
        <v>43831</v>
      </c>
      <c r="V23" s="21">
        <v>44196</v>
      </c>
      <c r="W23" s="22" t="s">
        <v>55</v>
      </c>
      <c r="X23" s="22" t="s">
        <v>76</v>
      </c>
      <c r="Y23" s="23">
        <v>47</v>
      </c>
      <c r="Z23" s="1" t="s">
        <v>977</v>
      </c>
      <c r="AA23" s="1" t="s">
        <v>976</v>
      </c>
      <c r="AB23" s="24">
        <v>399000000</v>
      </c>
      <c r="AC23" s="24">
        <v>0</v>
      </c>
      <c r="AD23" s="22" t="s">
        <v>523</v>
      </c>
    </row>
    <row r="24" spans="1:30" ht="105">
      <c r="A24" s="2">
        <v>3</v>
      </c>
      <c r="B24" s="22" t="s">
        <v>79</v>
      </c>
      <c r="C24" s="22" t="s">
        <v>48</v>
      </c>
      <c r="D24" s="22" t="s">
        <v>78</v>
      </c>
      <c r="E24" s="22" t="s">
        <v>35</v>
      </c>
      <c r="F24" s="22" t="s">
        <v>69</v>
      </c>
      <c r="G24" s="22" t="s">
        <v>70</v>
      </c>
      <c r="H24" s="22" t="s">
        <v>73</v>
      </c>
      <c r="I24" s="22" t="s">
        <v>80</v>
      </c>
      <c r="J24" s="22" t="s">
        <v>36</v>
      </c>
      <c r="K24" s="22" t="s">
        <v>35</v>
      </c>
      <c r="L24" s="22" t="s">
        <v>35</v>
      </c>
      <c r="M24" s="22" t="s">
        <v>35</v>
      </c>
      <c r="N24" s="25" t="s">
        <v>81</v>
      </c>
      <c r="O24" s="22" t="s">
        <v>82</v>
      </c>
      <c r="P24" s="23">
        <v>100</v>
      </c>
      <c r="Q24" s="22" t="s">
        <v>74</v>
      </c>
      <c r="R24" s="1" t="s">
        <v>83</v>
      </c>
      <c r="S24" s="22" t="s">
        <v>524</v>
      </c>
      <c r="T24" s="24">
        <v>2795000000</v>
      </c>
      <c r="U24" s="21">
        <v>43831</v>
      </c>
      <c r="V24" s="21">
        <v>44196</v>
      </c>
      <c r="W24" s="22" t="s">
        <v>40</v>
      </c>
      <c r="X24" s="22" t="s">
        <v>76</v>
      </c>
      <c r="Y24" s="23">
        <v>100</v>
      </c>
      <c r="Z24" s="1" t="s">
        <v>979</v>
      </c>
      <c r="AA24" s="1" t="s">
        <v>978</v>
      </c>
      <c r="AB24" s="24">
        <v>2795000000</v>
      </c>
      <c r="AC24" s="24">
        <v>506318591</v>
      </c>
      <c r="AD24" s="22" t="s">
        <v>523</v>
      </c>
    </row>
    <row r="25" spans="1:30" ht="45">
      <c r="A25" s="2">
        <v>7</v>
      </c>
      <c r="B25" s="22" t="s">
        <v>79</v>
      </c>
      <c r="C25" s="22" t="s">
        <v>48</v>
      </c>
      <c r="D25" s="22" t="s">
        <v>78</v>
      </c>
      <c r="E25" s="22" t="s">
        <v>35</v>
      </c>
      <c r="F25" s="22" t="s">
        <v>30</v>
      </c>
      <c r="G25" s="22" t="s">
        <v>84</v>
      </c>
      <c r="H25" s="22" t="s">
        <v>86</v>
      </c>
      <c r="I25" s="22" t="s">
        <v>34</v>
      </c>
      <c r="J25" s="22" t="s">
        <v>36</v>
      </c>
      <c r="K25" s="22" t="s">
        <v>35</v>
      </c>
      <c r="L25" s="22" t="s">
        <v>35</v>
      </c>
      <c r="M25" s="22" t="s">
        <v>35</v>
      </c>
      <c r="N25" s="22" t="s">
        <v>85</v>
      </c>
      <c r="O25" s="22" t="s">
        <v>87</v>
      </c>
      <c r="P25" s="23">
        <v>1</v>
      </c>
      <c r="Q25" s="22" t="s">
        <v>53</v>
      </c>
      <c r="R25" s="1" t="s">
        <v>88</v>
      </c>
      <c r="S25" s="22" t="s">
        <v>524</v>
      </c>
      <c r="T25" s="24">
        <v>650000000</v>
      </c>
      <c r="U25" s="21">
        <v>43831</v>
      </c>
      <c r="V25" s="21">
        <v>44196</v>
      </c>
      <c r="W25" s="22" t="s">
        <v>40</v>
      </c>
      <c r="X25" s="22" t="s">
        <v>89</v>
      </c>
      <c r="Y25" s="23">
        <v>0</v>
      </c>
      <c r="Z25" s="1" t="s">
        <v>463</v>
      </c>
      <c r="AA25" s="1" t="s">
        <v>462</v>
      </c>
      <c r="AB25" s="24">
        <v>0</v>
      </c>
      <c r="AC25" s="24">
        <v>0</v>
      </c>
      <c r="AD25" s="22" t="s">
        <v>525</v>
      </c>
    </row>
    <row r="26" spans="1:30" ht="30">
      <c r="A26" s="2">
        <v>130</v>
      </c>
      <c r="B26" s="22" t="s">
        <v>79</v>
      </c>
      <c r="C26" s="22" t="s">
        <v>48</v>
      </c>
      <c r="D26" s="22" t="s">
        <v>78</v>
      </c>
      <c r="E26" s="22" t="s">
        <v>35</v>
      </c>
      <c r="F26" s="22" t="s">
        <v>30</v>
      </c>
      <c r="G26" s="22" t="s">
        <v>84</v>
      </c>
      <c r="H26" s="22" t="s">
        <v>86</v>
      </c>
      <c r="I26" s="22" t="s">
        <v>34</v>
      </c>
      <c r="J26" s="22" t="s">
        <v>36</v>
      </c>
      <c r="K26" s="22" t="s">
        <v>35</v>
      </c>
      <c r="L26" s="22" t="s">
        <v>35</v>
      </c>
      <c r="M26" s="22" t="s">
        <v>35</v>
      </c>
      <c r="N26" s="22" t="s">
        <v>538</v>
      </c>
      <c r="O26" s="22" t="s">
        <v>539</v>
      </c>
      <c r="P26" s="23">
        <v>1</v>
      </c>
      <c r="Q26" s="22" t="s">
        <v>53</v>
      </c>
      <c r="R26" s="1" t="s">
        <v>540</v>
      </c>
      <c r="S26" s="22" t="s">
        <v>541</v>
      </c>
      <c r="T26" s="24">
        <v>0</v>
      </c>
      <c r="U26" s="21">
        <v>43831</v>
      </c>
      <c r="V26" s="21">
        <v>44196</v>
      </c>
      <c r="W26" s="22" t="s">
        <v>40</v>
      </c>
      <c r="X26" s="22" t="s">
        <v>89</v>
      </c>
      <c r="Y26" s="23">
        <v>0</v>
      </c>
      <c r="AB26" s="24"/>
      <c r="AC26" s="24"/>
      <c r="AD26" s="22" t="s">
        <v>525</v>
      </c>
    </row>
    <row r="27" spans="1:30" ht="105">
      <c r="A27" s="2">
        <v>95</v>
      </c>
      <c r="B27" s="22" t="s">
        <v>93</v>
      </c>
      <c r="C27" s="22" t="s">
        <v>33</v>
      </c>
      <c r="D27" s="22" t="s">
        <v>90</v>
      </c>
      <c r="E27" s="22" t="s">
        <v>91</v>
      </c>
      <c r="F27" s="22" t="s">
        <v>30</v>
      </c>
      <c r="G27" s="22" t="s">
        <v>92</v>
      </c>
      <c r="H27" s="22" t="s">
        <v>95</v>
      </c>
      <c r="I27" s="22" t="s">
        <v>34</v>
      </c>
      <c r="J27" s="22" t="s">
        <v>36</v>
      </c>
      <c r="K27" s="22" t="s">
        <v>35</v>
      </c>
      <c r="L27" s="22" t="s">
        <v>35</v>
      </c>
      <c r="M27" s="22" t="s">
        <v>35</v>
      </c>
      <c r="N27" s="25" t="s">
        <v>94</v>
      </c>
      <c r="O27" s="22" t="s">
        <v>95</v>
      </c>
      <c r="P27" s="23">
        <v>42</v>
      </c>
      <c r="Q27" s="22" t="s">
        <v>96</v>
      </c>
      <c r="R27" s="1" t="s">
        <v>97</v>
      </c>
      <c r="S27" s="22" t="s">
        <v>98</v>
      </c>
      <c r="T27" s="24">
        <v>0</v>
      </c>
      <c r="U27" s="21">
        <v>43831</v>
      </c>
      <c r="V27" s="21">
        <v>44196</v>
      </c>
      <c r="W27" s="22" t="s">
        <v>55</v>
      </c>
      <c r="X27" s="22" t="s">
        <v>41</v>
      </c>
      <c r="Y27" s="23">
        <v>8</v>
      </c>
      <c r="Z27" s="1" t="s">
        <v>1045</v>
      </c>
      <c r="AA27" s="1" t="s">
        <v>866</v>
      </c>
      <c r="AB27" s="24">
        <v>0</v>
      </c>
      <c r="AC27" s="24">
        <v>0</v>
      </c>
      <c r="AD27" s="22" t="s">
        <v>487</v>
      </c>
    </row>
    <row r="28" spans="1:30" ht="90">
      <c r="A28" s="2">
        <v>96</v>
      </c>
      <c r="B28" s="22" t="s">
        <v>93</v>
      </c>
      <c r="C28" s="22" t="s">
        <v>33</v>
      </c>
      <c r="D28" s="22" t="s">
        <v>90</v>
      </c>
      <c r="E28" s="22" t="s">
        <v>91</v>
      </c>
      <c r="F28" s="22" t="s">
        <v>30</v>
      </c>
      <c r="G28" s="22" t="s">
        <v>92</v>
      </c>
      <c r="H28" s="22" t="s">
        <v>100</v>
      </c>
      <c r="I28" s="22" t="s">
        <v>34</v>
      </c>
      <c r="J28" s="22" t="s">
        <v>36</v>
      </c>
      <c r="K28" s="22" t="s">
        <v>35</v>
      </c>
      <c r="L28" s="22" t="s">
        <v>35</v>
      </c>
      <c r="M28" s="22" t="s">
        <v>35</v>
      </c>
      <c r="N28" s="25" t="s">
        <v>94</v>
      </c>
      <c r="O28" s="22" t="s">
        <v>101</v>
      </c>
      <c r="P28" s="23">
        <v>1400</v>
      </c>
      <c r="Q28" s="22" t="s">
        <v>102</v>
      </c>
      <c r="R28" s="1" t="s">
        <v>103</v>
      </c>
      <c r="S28" s="22" t="s">
        <v>104</v>
      </c>
      <c r="T28" s="24">
        <v>0</v>
      </c>
      <c r="U28" s="21">
        <v>43831</v>
      </c>
      <c r="V28" s="21">
        <v>44196</v>
      </c>
      <c r="W28" s="22" t="s">
        <v>55</v>
      </c>
      <c r="X28" s="22" t="s">
        <v>41</v>
      </c>
      <c r="Y28" s="46">
        <v>160.88399999999999</v>
      </c>
      <c r="Z28" s="1" t="s">
        <v>1046</v>
      </c>
      <c r="AA28" s="1" t="s">
        <v>866</v>
      </c>
      <c r="AB28" s="24">
        <v>0</v>
      </c>
      <c r="AC28" s="24">
        <v>0</v>
      </c>
      <c r="AD28" s="22" t="s">
        <v>487</v>
      </c>
    </row>
    <row r="29" spans="1:30" ht="90">
      <c r="A29" s="2">
        <v>97</v>
      </c>
      <c r="B29" s="22" t="s">
        <v>93</v>
      </c>
      <c r="C29" s="22" t="s">
        <v>33</v>
      </c>
      <c r="D29" s="22" t="s">
        <v>90</v>
      </c>
      <c r="E29" s="22" t="s">
        <v>91</v>
      </c>
      <c r="F29" s="22" t="s">
        <v>30</v>
      </c>
      <c r="G29" s="22" t="s">
        <v>92</v>
      </c>
      <c r="H29" s="22" t="s">
        <v>105</v>
      </c>
      <c r="I29" s="22" t="s">
        <v>34</v>
      </c>
      <c r="J29" s="22" t="s">
        <v>36</v>
      </c>
      <c r="K29" s="22" t="s">
        <v>35</v>
      </c>
      <c r="L29" s="22" t="s">
        <v>35</v>
      </c>
      <c r="M29" s="22" t="s">
        <v>35</v>
      </c>
      <c r="N29" s="25" t="s">
        <v>99</v>
      </c>
      <c r="O29" s="22" t="s">
        <v>863</v>
      </c>
      <c r="P29" s="23">
        <v>215</v>
      </c>
      <c r="Q29" s="22" t="s">
        <v>106</v>
      </c>
      <c r="R29" s="1" t="s">
        <v>107</v>
      </c>
      <c r="S29" s="22" t="s">
        <v>108</v>
      </c>
      <c r="T29" s="24">
        <v>0</v>
      </c>
      <c r="U29" s="21">
        <v>43831</v>
      </c>
      <c r="V29" s="21">
        <v>44196</v>
      </c>
      <c r="W29" s="22" t="s">
        <v>55</v>
      </c>
      <c r="X29" s="22" t="s">
        <v>41</v>
      </c>
      <c r="Y29" s="23">
        <v>21.7</v>
      </c>
      <c r="Z29" s="1" t="s">
        <v>1047</v>
      </c>
      <c r="AA29" s="1" t="s">
        <v>867</v>
      </c>
      <c r="AB29" s="24">
        <v>0</v>
      </c>
      <c r="AC29" s="24">
        <v>0</v>
      </c>
      <c r="AD29" s="22" t="s">
        <v>12</v>
      </c>
    </row>
    <row r="30" spans="1:30" ht="210">
      <c r="A30" s="2">
        <v>98</v>
      </c>
      <c r="B30" s="22" t="s">
        <v>93</v>
      </c>
      <c r="C30" s="22" t="s">
        <v>33</v>
      </c>
      <c r="D30" s="22" t="s">
        <v>90</v>
      </c>
      <c r="E30" s="22" t="s">
        <v>91</v>
      </c>
      <c r="F30" s="22" t="s">
        <v>30</v>
      </c>
      <c r="G30" s="22" t="s">
        <v>92</v>
      </c>
      <c r="H30" s="22" t="s">
        <v>35</v>
      </c>
      <c r="I30" s="22" t="s">
        <v>49</v>
      </c>
      <c r="J30" s="22" t="s">
        <v>36</v>
      </c>
      <c r="K30" s="22" t="s">
        <v>35</v>
      </c>
      <c r="L30" s="22" t="s">
        <v>35</v>
      </c>
      <c r="M30" s="22" t="s">
        <v>35</v>
      </c>
      <c r="N30" s="25" t="s">
        <v>99</v>
      </c>
      <c r="O30" s="22" t="s">
        <v>109</v>
      </c>
      <c r="P30" s="23">
        <v>90</v>
      </c>
      <c r="Q30" s="22" t="s">
        <v>74</v>
      </c>
      <c r="R30" s="1" t="s">
        <v>110</v>
      </c>
      <c r="S30" s="22" t="s">
        <v>111</v>
      </c>
      <c r="T30" s="24">
        <v>3176000000</v>
      </c>
      <c r="U30" s="21">
        <v>43831</v>
      </c>
      <c r="V30" s="21">
        <v>44196</v>
      </c>
      <c r="W30" s="22" t="s">
        <v>55</v>
      </c>
      <c r="X30" s="22" t="s">
        <v>41</v>
      </c>
      <c r="Y30" s="23">
        <v>54.3</v>
      </c>
      <c r="Z30" s="1" t="s">
        <v>1048</v>
      </c>
      <c r="AA30" s="1" t="s">
        <v>868</v>
      </c>
      <c r="AB30" s="24">
        <v>0</v>
      </c>
      <c r="AC30" s="24">
        <v>0</v>
      </c>
      <c r="AD30" s="22" t="s">
        <v>523</v>
      </c>
    </row>
    <row r="31" spans="1:30" ht="105">
      <c r="A31" s="2">
        <v>99</v>
      </c>
      <c r="B31" s="22" t="s">
        <v>93</v>
      </c>
      <c r="C31" s="22" t="s">
        <v>33</v>
      </c>
      <c r="D31" s="22" t="s">
        <v>90</v>
      </c>
      <c r="E31" s="22" t="s">
        <v>91</v>
      </c>
      <c r="F31" s="22" t="s">
        <v>30</v>
      </c>
      <c r="G31" s="22" t="s">
        <v>92</v>
      </c>
      <c r="H31" s="22" t="s">
        <v>35</v>
      </c>
      <c r="I31" s="22" t="s">
        <v>49</v>
      </c>
      <c r="J31" s="22" t="s">
        <v>36</v>
      </c>
      <c r="K31" s="22" t="s">
        <v>35</v>
      </c>
      <c r="L31" s="22" t="s">
        <v>35</v>
      </c>
      <c r="M31" s="22" t="s">
        <v>35</v>
      </c>
      <c r="N31" s="25" t="s">
        <v>99</v>
      </c>
      <c r="O31" s="22" t="s">
        <v>112</v>
      </c>
      <c r="P31" s="23">
        <v>85</v>
      </c>
      <c r="Q31" s="22" t="s">
        <v>74</v>
      </c>
      <c r="R31" s="1" t="s">
        <v>113</v>
      </c>
      <c r="S31" s="22" t="s">
        <v>115</v>
      </c>
      <c r="T31" s="24">
        <v>688000000</v>
      </c>
      <c r="U31" s="21">
        <v>43831</v>
      </c>
      <c r="V31" s="21">
        <v>44196</v>
      </c>
      <c r="W31" s="22" t="s">
        <v>55</v>
      </c>
      <c r="X31" s="22" t="s">
        <v>114</v>
      </c>
      <c r="Y31" s="23">
        <v>54.5</v>
      </c>
      <c r="Z31" s="1" t="s">
        <v>1026</v>
      </c>
      <c r="AA31" s="1" t="s">
        <v>869</v>
      </c>
      <c r="AB31" s="24"/>
      <c r="AC31" s="24"/>
      <c r="AD31" s="22" t="s">
        <v>523</v>
      </c>
    </row>
    <row r="32" spans="1:30" ht="60">
      <c r="A32" s="2">
        <v>100</v>
      </c>
      <c r="B32" s="22" t="s">
        <v>93</v>
      </c>
      <c r="C32" s="22" t="s">
        <v>33</v>
      </c>
      <c r="D32" s="22" t="s">
        <v>90</v>
      </c>
      <c r="E32" s="22" t="s">
        <v>91</v>
      </c>
      <c r="F32" s="22" t="s">
        <v>30</v>
      </c>
      <c r="G32" s="22" t="s">
        <v>92</v>
      </c>
      <c r="H32" s="22" t="s">
        <v>35</v>
      </c>
      <c r="I32" s="22" t="s">
        <v>49</v>
      </c>
      <c r="J32" s="22" t="s">
        <v>72</v>
      </c>
      <c r="K32" s="22" t="s">
        <v>35</v>
      </c>
      <c r="L32" s="22" t="s">
        <v>35</v>
      </c>
      <c r="M32" s="22" t="s">
        <v>35</v>
      </c>
      <c r="N32" s="25" t="s">
        <v>99</v>
      </c>
      <c r="O32" s="22" t="s">
        <v>116</v>
      </c>
      <c r="P32" s="23">
        <v>1</v>
      </c>
      <c r="Q32" s="22" t="s">
        <v>96</v>
      </c>
      <c r="R32" s="1" t="s">
        <v>117</v>
      </c>
      <c r="S32" s="22" t="s">
        <v>119</v>
      </c>
      <c r="T32" s="24">
        <v>226000000</v>
      </c>
      <c r="U32" s="21">
        <v>43831</v>
      </c>
      <c r="V32" s="21">
        <v>44196</v>
      </c>
      <c r="W32" s="22" t="s">
        <v>55</v>
      </c>
      <c r="X32" s="22" t="s">
        <v>118</v>
      </c>
      <c r="Y32" s="23">
        <v>1</v>
      </c>
      <c r="Z32" s="1" t="s">
        <v>871</v>
      </c>
      <c r="AA32" s="1" t="s">
        <v>870</v>
      </c>
      <c r="AB32" s="24"/>
      <c r="AC32" s="24"/>
      <c r="AD32" s="22" t="s">
        <v>523</v>
      </c>
    </row>
    <row r="33" spans="1:30" ht="30">
      <c r="A33" s="2">
        <v>132</v>
      </c>
      <c r="B33" s="22" t="s">
        <v>93</v>
      </c>
      <c r="C33" s="22" t="s">
        <v>48</v>
      </c>
      <c r="D33" s="22" t="s">
        <v>90</v>
      </c>
      <c r="E33" s="22" t="s">
        <v>35</v>
      </c>
      <c r="F33" s="22" t="s">
        <v>30</v>
      </c>
      <c r="G33" s="22" t="s">
        <v>84</v>
      </c>
      <c r="H33" s="22" t="s">
        <v>86</v>
      </c>
      <c r="I33" s="22" t="s">
        <v>34</v>
      </c>
      <c r="J33" s="22" t="s">
        <v>243</v>
      </c>
      <c r="K33" s="22" t="s">
        <v>242</v>
      </c>
      <c r="L33" s="22" t="s">
        <v>35</v>
      </c>
      <c r="M33" s="22" t="s">
        <v>35</v>
      </c>
      <c r="N33" s="25" t="s">
        <v>556</v>
      </c>
      <c r="O33" s="22" t="s">
        <v>557</v>
      </c>
      <c r="P33" s="23">
        <v>1</v>
      </c>
      <c r="Q33" s="22" t="s">
        <v>53</v>
      </c>
      <c r="R33" s="1" t="s">
        <v>558</v>
      </c>
      <c r="S33" s="22" t="s">
        <v>557</v>
      </c>
      <c r="T33" s="24">
        <v>0</v>
      </c>
      <c r="U33" s="21">
        <v>43831</v>
      </c>
      <c r="V33" s="21">
        <v>44196</v>
      </c>
      <c r="W33" s="22" t="s">
        <v>40</v>
      </c>
      <c r="X33" s="22" t="s">
        <v>89</v>
      </c>
      <c r="Y33" s="23">
        <v>0</v>
      </c>
      <c r="AB33" s="24"/>
      <c r="AC33" s="24"/>
      <c r="AD33" s="22" t="s">
        <v>525</v>
      </c>
    </row>
    <row r="34" spans="1:30" ht="165">
      <c r="A34" s="2">
        <v>101</v>
      </c>
      <c r="B34" s="22" t="s">
        <v>121</v>
      </c>
      <c r="C34" s="22" t="s">
        <v>33</v>
      </c>
      <c r="D34" s="22" t="s">
        <v>90</v>
      </c>
      <c r="E34" s="22" t="s">
        <v>120</v>
      </c>
      <c r="F34" s="22" t="s">
        <v>30</v>
      </c>
      <c r="G34" s="22" t="s">
        <v>92</v>
      </c>
      <c r="H34" s="22" t="s">
        <v>35</v>
      </c>
      <c r="I34" s="22" t="s">
        <v>49</v>
      </c>
      <c r="J34" s="22" t="s">
        <v>36</v>
      </c>
      <c r="K34" s="22" t="s">
        <v>35</v>
      </c>
      <c r="L34" s="22" t="s">
        <v>35</v>
      </c>
      <c r="M34" s="22" t="s">
        <v>35</v>
      </c>
      <c r="N34" s="22" t="s">
        <v>99</v>
      </c>
      <c r="O34" s="22" t="s">
        <v>122</v>
      </c>
      <c r="P34" s="23">
        <v>85</v>
      </c>
      <c r="Q34" s="22" t="s">
        <v>74</v>
      </c>
      <c r="R34" s="1" t="s">
        <v>123</v>
      </c>
      <c r="S34" s="22" t="s">
        <v>124</v>
      </c>
      <c r="T34" s="24">
        <v>3341000000</v>
      </c>
      <c r="U34" s="21">
        <v>43831</v>
      </c>
      <c r="V34" s="21">
        <v>44196</v>
      </c>
      <c r="W34" s="22" t="s">
        <v>55</v>
      </c>
      <c r="X34" s="22" t="s">
        <v>114</v>
      </c>
      <c r="Y34" s="23">
        <v>77.099999999999994</v>
      </c>
      <c r="Z34" s="1" t="s">
        <v>980</v>
      </c>
      <c r="AA34" s="1" t="s">
        <v>872</v>
      </c>
      <c r="AB34" s="24"/>
      <c r="AC34" s="24"/>
      <c r="AD34" s="22" t="s">
        <v>523</v>
      </c>
    </row>
    <row r="35" spans="1:30" ht="135">
      <c r="A35" s="2">
        <v>76</v>
      </c>
      <c r="B35" s="22" t="s">
        <v>126</v>
      </c>
      <c r="C35" s="22" t="s">
        <v>33</v>
      </c>
      <c r="D35" s="22" t="s">
        <v>67</v>
      </c>
      <c r="E35" s="22" t="s">
        <v>125</v>
      </c>
      <c r="F35" s="22" t="s">
        <v>69</v>
      </c>
      <c r="G35" s="22" t="s">
        <v>70</v>
      </c>
      <c r="H35" s="22" t="s">
        <v>73</v>
      </c>
      <c r="I35" s="22" t="s">
        <v>34</v>
      </c>
      <c r="J35" s="22" t="s">
        <v>36</v>
      </c>
      <c r="K35" s="22" t="s">
        <v>35</v>
      </c>
      <c r="L35" s="22" t="s">
        <v>35</v>
      </c>
      <c r="M35" s="22" t="s">
        <v>35</v>
      </c>
      <c r="N35" s="25" t="s">
        <v>127</v>
      </c>
      <c r="O35" s="22" t="s">
        <v>128</v>
      </c>
      <c r="P35" s="23">
        <v>100</v>
      </c>
      <c r="Q35" s="22" t="s">
        <v>74</v>
      </c>
      <c r="R35" s="1" t="s">
        <v>129</v>
      </c>
      <c r="S35" s="22" t="s">
        <v>130</v>
      </c>
      <c r="T35" s="24">
        <v>79032258</v>
      </c>
      <c r="U35" s="21">
        <v>43831</v>
      </c>
      <c r="V35" s="21">
        <v>44196</v>
      </c>
      <c r="W35" s="22" t="s">
        <v>40</v>
      </c>
      <c r="X35" s="22" t="s">
        <v>114</v>
      </c>
      <c r="Y35" s="23">
        <v>100</v>
      </c>
      <c r="Z35" s="1" t="s">
        <v>982</v>
      </c>
      <c r="AA35" s="1" t="s">
        <v>981</v>
      </c>
      <c r="AB35" s="24">
        <v>79032258</v>
      </c>
      <c r="AC35" s="24">
        <v>29806451</v>
      </c>
      <c r="AD35" s="22" t="s">
        <v>523</v>
      </c>
    </row>
    <row r="36" spans="1:30" ht="105">
      <c r="A36" s="2">
        <v>77</v>
      </c>
      <c r="B36" s="22" t="s">
        <v>126</v>
      </c>
      <c r="C36" s="22" t="s">
        <v>33</v>
      </c>
      <c r="D36" s="22" t="s">
        <v>67</v>
      </c>
      <c r="E36" s="22" t="s">
        <v>125</v>
      </c>
      <c r="F36" s="22" t="s">
        <v>69</v>
      </c>
      <c r="G36" s="22" t="s">
        <v>70</v>
      </c>
      <c r="H36" s="22" t="s">
        <v>73</v>
      </c>
      <c r="I36" s="22" t="s">
        <v>34</v>
      </c>
      <c r="J36" s="22" t="s">
        <v>36</v>
      </c>
      <c r="K36" s="22" t="s">
        <v>35</v>
      </c>
      <c r="L36" s="22" t="s">
        <v>35</v>
      </c>
      <c r="M36" s="22" t="s">
        <v>35</v>
      </c>
      <c r="N36" s="25" t="s">
        <v>127</v>
      </c>
      <c r="O36" s="22" t="s">
        <v>131</v>
      </c>
      <c r="P36" s="23">
        <v>1</v>
      </c>
      <c r="Q36" s="22" t="s">
        <v>53</v>
      </c>
      <c r="R36" s="1" t="s">
        <v>132</v>
      </c>
      <c r="S36" s="22" t="s">
        <v>131</v>
      </c>
      <c r="T36" s="24">
        <v>0</v>
      </c>
      <c r="U36" s="21">
        <v>43922</v>
      </c>
      <c r="V36" s="21">
        <v>44196</v>
      </c>
      <c r="W36" s="22" t="s">
        <v>40</v>
      </c>
      <c r="X36" s="22" t="s">
        <v>76</v>
      </c>
      <c r="Y36" s="23">
        <v>1</v>
      </c>
      <c r="Z36" s="1" t="s">
        <v>984</v>
      </c>
      <c r="AA36" s="1" t="s">
        <v>983</v>
      </c>
      <c r="AB36" s="24"/>
      <c r="AC36" s="24"/>
      <c r="AD36" s="22" t="s">
        <v>523</v>
      </c>
    </row>
    <row r="37" spans="1:30" ht="105">
      <c r="A37" s="2">
        <v>78</v>
      </c>
      <c r="B37" s="22" t="s">
        <v>126</v>
      </c>
      <c r="C37" s="22" t="s">
        <v>33</v>
      </c>
      <c r="D37" s="22" t="s">
        <v>67</v>
      </c>
      <c r="E37" s="22" t="s">
        <v>125</v>
      </c>
      <c r="F37" s="22" t="s">
        <v>69</v>
      </c>
      <c r="G37" s="22" t="s">
        <v>70</v>
      </c>
      <c r="H37" s="22" t="s">
        <v>73</v>
      </c>
      <c r="I37" s="22" t="s">
        <v>34</v>
      </c>
      <c r="J37" s="22" t="s">
        <v>36</v>
      </c>
      <c r="K37" s="22" t="s">
        <v>35</v>
      </c>
      <c r="L37" s="22" t="s">
        <v>35</v>
      </c>
      <c r="M37" s="22" t="s">
        <v>35</v>
      </c>
      <c r="N37" s="22" t="s">
        <v>127</v>
      </c>
      <c r="O37" s="22" t="s">
        <v>133</v>
      </c>
      <c r="P37" s="23">
        <v>100</v>
      </c>
      <c r="Q37" s="22" t="s">
        <v>74</v>
      </c>
      <c r="R37" s="1" t="s">
        <v>134</v>
      </c>
      <c r="S37" s="22" t="s">
        <v>136</v>
      </c>
      <c r="T37" s="24">
        <v>0</v>
      </c>
      <c r="U37" s="21">
        <v>43922</v>
      </c>
      <c r="V37" s="21">
        <v>44196</v>
      </c>
      <c r="W37" s="22" t="s">
        <v>55</v>
      </c>
      <c r="X37" s="22" t="s">
        <v>135</v>
      </c>
      <c r="Y37" s="23">
        <v>0</v>
      </c>
      <c r="Z37" s="1" t="s">
        <v>930</v>
      </c>
      <c r="AA37" s="1" t="s">
        <v>461</v>
      </c>
      <c r="AB37" s="24"/>
      <c r="AC37" s="24"/>
      <c r="AD37" s="22" t="s">
        <v>523</v>
      </c>
    </row>
    <row r="38" spans="1:30" ht="90">
      <c r="A38" s="2">
        <v>80</v>
      </c>
      <c r="B38" s="22" t="s">
        <v>126</v>
      </c>
      <c r="C38" s="22" t="s">
        <v>33</v>
      </c>
      <c r="D38" s="22" t="s">
        <v>67</v>
      </c>
      <c r="E38" s="22" t="s">
        <v>125</v>
      </c>
      <c r="F38" s="22" t="s">
        <v>69</v>
      </c>
      <c r="G38" s="22" t="s">
        <v>70</v>
      </c>
      <c r="H38" s="22" t="s">
        <v>73</v>
      </c>
      <c r="I38" s="22" t="s">
        <v>34</v>
      </c>
      <c r="J38" s="22" t="s">
        <v>36</v>
      </c>
      <c r="K38" s="22" t="s">
        <v>35</v>
      </c>
      <c r="L38" s="22" t="s">
        <v>35</v>
      </c>
      <c r="M38" s="22" t="s">
        <v>35</v>
      </c>
      <c r="N38" s="22" t="s">
        <v>137</v>
      </c>
      <c r="O38" s="22" t="s">
        <v>138</v>
      </c>
      <c r="P38" s="23">
        <v>5</v>
      </c>
      <c r="Q38" s="22" t="s">
        <v>96</v>
      </c>
      <c r="R38" s="1" t="s">
        <v>139</v>
      </c>
      <c r="S38" s="22" t="s">
        <v>140</v>
      </c>
      <c r="T38" s="24">
        <v>0</v>
      </c>
      <c r="U38" s="21">
        <v>43831</v>
      </c>
      <c r="V38" s="21">
        <v>44196</v>
      </c>
      <c r="W38" s="22" t="s">
        <v>40</v>
      </c>
      <c r="X38" s="22" t="s">
        <v>41</v>
      </c>
      <c r="Y38" s="23">
        <v>5</v>
      </c>
      <c r="Z38" s="1" t="s">
        <v>1049</v>
      </c>
      <c r="AA38" s="1" t="s">
        <v>875</v>
      </c>
      <c r="AB38" s="24">
        <v>0</v>
      </c>
      <c r="AC38" s="24">
        <v>0</v>
      </c>
      <c r="AD38" s="22" t="s">
        <v>523</v>
      </c>
    </row>
    <row r="39" spans="1:30" ht="90">
      <c r="A39" s="2">
        <v>109</v>
      </c>
      <c r="B39" s="22" t="s">
        <v>126</v>
      </c>
      <c r="C39" s="22" t="s">
        <v>141</v>
      </c>
      <c r="D39" s="22" t="s">
        <v>67</v>
      </c>
      <c r="E39" s="22" t="s">
        <v>125</v>
      </c>
      <c r="F39" s="22" t="s">
        <v>69</v>
      </c>
      <c r="G39" s="22" t="s">
        <v>70</v>
      </c>
      <c r="H39" s="22" t="s">
        <v>73</v>
      </c>
      <c r="I39" s="22" t="s">
        <v>34</v>
      </c>
      <c r="J39" s="22" t="s">
        <v>36</v>
      </c>
      <c r="K39" s="22" t="s">
        <v>35</v>
      </c>
      <c r="L39" s="22" t="s">
        <v>35</v>
      </c>
      <c r="M39" s="22" t="s">
        <v>35</v>
      </c>
      <c r="N39" s="22" t="s">
        <v>142</v>
      </c>
      <c r="O39" s="22" t="s">
        <v>143</v>
      </c>
      <c r="P39" s="23">
        <v>1</v>
      </c>
      <c r="Q39" s="22" t="s">
        <v>53</v>
      </c>
      <c r="R39" s="1" t="s">
        <v>144</v>
      </c>
      <c r="S39" s="22" t="s">
        <v>143</v>
      </c>
      <c r="T39" s="24">
        <v>404216129</v>
      </c>
      <c r="U39" s="21">
        <v>43836</v>
      </c>
      <c r="V39" s="21">
        <v>43982</v>
      </c>
      <c r="W39" s="22" t="s">
        <v>40</v>
      </c>
      <c r="X39" s="22" t="s">
        <v>89</v>
      </c>
      <c r="Y39" s="23">
        <v>1</v>
      </c>
      <c r="Z39" s="1" t="s">
        <v>877</v>
      </c>
      <c r="AA39" s="1" t="s">
        <v>876</v>
      </c>
      <c r="AB39" s="24">
        <v>404216129</v>
      </c>
      <c r="AC39" s="24">
        <v>46064516</v>
      </c>
      <c r="AD39" s="22" t="s">
        <v>523</v>
      </c>
    </row>
    <row r="40" spans="1:30" ht="45">
      <c r="A40" s="2">
        <v>103</v>
      </c>
      <c r="B40" s="22" t="s">
        <v>146</v>
      </c>
      <c r="C40" s="22" t="s">
        <v>48</v>
      </c>
      <c r="D40" s="22" t="s">
        <v>67</v>
      </c>
      <c r="E40" s="22" t="s">
        <v>68</v>
      </c>
      <c r="F40" s="22" t="s">
        <v>30</v>
      </c>
      <c r="G40" s="22" t="s">
        <v>145</v>
      </c>
      <c r="H40" s="22" t="s">
        <v>147</v>
      </c>
      <c r="I40" s="22" t="s">
        <v>34</v>
      </c>
      <c r="J40" s="22" t="s">
        <v>50</v>
      </c>
      <c r="K40" s="22" t="s">
        <v>35</v>
      </c>
      <c r="L40" s="22" t="s">
        <v>35</v>
      </c>
      <c r="M40" s="22" t="s">
        <v>35</v>
      </c>
      <c r="N40" s="22" t="s">
        <v>475</v>
      </c>
      <c r="O40" s="22" t="s">
        <v>476</v>
      </c>
      <c r="P40" s="23">
        <v>773576</v>
      </c>
      <c r="Q40" s="22" t="s">
        <v>148</v>
      </c>
      <c r="R40" s="1" t="s">
        <v>149</v>
      </c>
      <c r="S40" s="22" t="s">
        <v>150</v>
      </c>
      <c r="T40" s="24">
        <v>0</v>
      </c>
      <c r="U40" s="21">
        <v>43831</v>
      </c>
      <c r="V40" s="21">
        <v>43861</v>
      </c>
      <c r="W40" s="22" t="s">
        <v>40</v>
      </c>
      <c r="X40" s="22" t="s">
        <v>89</v>
      </c>
      <c r="Y40" s="23">
        <v>773576</v>
      </c>
      <c r="Z40" s="1" t="s">
        <v>932</v>
      </c>
      <c r="AA40" s="1" t="s">
        <v>931</v>
      </c>
      <c r="AB40" s="24">
        <v>0</v>
      </c>
      <c r="AC40" s="24">
        <v>0</v>
      </c>
      <c r="AD40" s="22" t="s">
        <v>12</v>
      </c>
    </row>
    <row r="41" spans="1:30" ht="75">
      <c r="A41" s="2">
        <v>8</v>
      </c>
      <c r="B41" s="22" t="s">
        <v>146</v>
      </c>
      <c r="C41" s="22" t="s">
        <v>48</v>
      </c>
      <c r="D41" s="22" t="s">
        <v>28</v>
      </c>
      <c r="E41" s="22" t="s">
        <v>151</v>
      </c>
      <c r="F41" s="22" t="s">
        <v>30</v>
      </c>
      <c r="G41" s="22" t="s">
        <v>145</v>
      </c>
      <c r="H41" s="22" t="s">
        <v>152</v>
      </c>
      <c r="I41" s="22" t="s">
        <v>34</v>
      </c>
      <c r="J41" s="22" t="s">
        <v>36</v>
      </c>
      <c r="K41" s="22" t="s">
        <v>35</v>
      </c>
      <c r="L41" s="22" t="s">
        <v>35</v>
      </c>
      <c r="M41" s="22" t="s">
        <v>35</v>
      </c>
      <c r="N41" s="22" t="s">
        <v>606</v>
      </c>
      <c r="O41" s="22" t="s">
        <v>153</v>
      </c>
      <c r="P41" s="23">
        <v>7.96</v>
      </c>
      <c r="Q41" s="22" t="s">
        <v>154</v>
      </c>
      <c r="R41" s="1" t="s">
        <v>807</v>
      </c>
      <c r="S41" s="22" t="s">
        <v>622</v>
      </c>
      <c r="T41" s="24">
        <v>989996346</v>
      </c>
      <c r="U41" s="21">
        <v>43861</v>
      </c>
      <c r="V41" s="21">
        <v>44196</v>
      </c>
      <c r="W41" s="22" t="s">
        <v>55</v>
      </c>
      <c r="X41" s="22" t="s">
        <v>41</v>
      </c>
      <c r="Y41" s="23">
        <v>2.9</v>
      </c>
      <c r="Z41" s="1" t="s">
        <v>1051</v>
      </c>
      <c r="AA41" s="1" t="s">
        <v>1050</v>
      </c>
      <c r="AB41" s="24">
        <v>758577881</v>
      </c>
      <c r="AC41" s="24">
        <v>305273262</v>
      </c>
      <c r="AD41" s="22" t="s">
        <v>12</v>
      </c>
    </row>
    <row r="42" spans="1:30" ht="60">
      <c r="A42" s="2">
        <v>9</v>
      </c>
      <c r="B42" s="22" t="s">
        <v>146</v>
      </c>
      <c r="C42" s="22" t="s">
        <v>48</v>
      </c>
      <c r="D42" s="22" t="s">
        <v>28</v>
      </c>
      <c r="E42" s="22" t="s">
        <v>151</v>
      </c>
      <c r="F42" s="22" t="s">
        <v>30</v>
      </c>
      <c r="G42" s="22" t="s">
        <v>145</v>
      </c>
      <c r="H42" s="22" t="s">
        <v>156</v>
      </c>
      <c r="I42" s="22" t="s">
        <v>34</v>
      </c>
      <c r="J42" s="22" t="s">
        <v>36</v>
      </c>
      <c r="K42" s="22" t="s">
        <v>35</v>
      </c>
      <c r="L42" s="22" t="s">
        <v>35</v>
      </c>
      <c r="M42" s="22" t="s">
        <v>35</v>
      </c>
      <c r="N42" s="22" t="s">
        <v>155</v>
      </c>
      <c r="O42" s="22" t="s">
        <v>156</v>
      </c>
      <c r="P42" s="23">
        <v>218017.7</v>
      </c>
      <c r="Q42" s="22" t="s">
        <v>148</v>
      </c>
      <c r="R42" s="1" t="s">
        <v>597</v>
      </c>
      <c r="S42" s="22" t="s">
        <v>598</v>
      </c>
      <c r="T42" s="24">
        <v>1123213358</v>
      </c>
      <c r="U42" s="21">
        <v>43831</v>
      </c>
      <c r="V42" s="21">
        <v>44196</v>
      </c>
      <c r="W42" s="22" t="s">
        <v>55</v>
      </c>
      <c r="X42" s="22" t="s">
        <v>114</v>
      </c>
      <c r="Y42" s="23">
        <v>349923.9</v>
      </c>
      <c r="Z42" s="1" t="s">
        <v>986</v>
      </c>
      <c r="AA42" s="1" t="s">
        <v>985</v>
      </c>
      <c r="AB42" s="24">
        <v>935627533</v>
      </c>
      <c r="AC42" s="24">
        <v>348490724</v>
      </c>
      <c r="AD42" s="22" t="s">
        <v>12</v>
      </c>
    </row>
    <row r="43" spans="1:30" ht="315">
      <c r="A43" s="2">
        <v>81</v>
      </c>
      <c r="B43" s="22" t="s">
        <v>159</v>
      </c>
      <c r="C43" s="22" t="s">
        <v>157</v>
      </c>
      <c r="D43" s="22" t="s">
        <v>67</v>
      </c>
      <c r="E43" s="22" t="s">
        <v>157</v>
      </c>
      <c r="F43" s="22" t="s">
        <v>69</v>
      </c>
      <c r="G43" s="22" t="s">
        <v>158</v>
      </c>
      <c r="H43" s="22" t="s">
        <v>161</v>
      </c>
      <c r="I43" s="22" t="s">
        <v>160</v>
      </c>
      <c r="J43" s="22" t="s">
        <v>72</v>
      </c>
      <c r="K43" s="22" t="s">
        <v>35</v>
      </c>
      <c r="L43" s="22" t="s">
        <v>35</v>
      </c>
      <c r="M43" s="22" t="s">
        <v>35</v>
      </c>
      <c r="N43" s="22" t="s">
        <v>808</v>
      </c>
      <c r="O43" s="22" t="s">
        <v>477</v>
      </c>
      <c r="P43" s="23">
        <v>100</v>
      </c>
      <c r="Q43" s="22" t="s">
        <v>74</v>
      </c>
      <c r="R43" s="1" t="s">
        <v>162</v>
      </c>
      <c r="S43" s="22" t="s">
        <v>478</v>
      </c>
      <c r="T43" s="24">
        <v>278000000</v>
      </c>
      <c r="U43" s="21">
        <v>43831</v>
      </c>
      <c r="V43" s="21">
        <v>44196</v>
      </c>
      <c r="W43" s="22" t="s">
        <v>55</v>
      </c>
      <c r="X43" s="22" t="s">
        <v>114</v>
      </c>
      <c r="Y43" s="23">
        <v>30</v>
      </c>
      <c r="Z43" s="1" t="s">
        <v>987</v>
      </c>
      <c r="AA43" s="1" t="s">
        <v>864</v>
      </c>
      <c r="AB43" s="24">
        <v>0</v>
      </c>
      <c r="AC43" s="24">
        <v>0</v>
      </c>
      <c r="AD43" s="22" t="s">
        <v>523</v>
      </c>
    </row>
    <row r="44" spans="1:30" ht="285">
      <c r="A44" s="2">
        <v>82</v>
      </c>
      <c r="B44" s="22" t="s">
        <v>159</v>
      </c>
      <c r="C44" s="22" t="s">
        <v>157</v>
      </c>
      <c r="D44" s="22" t="s">
        <v>67</v>
      </c>
      <c r="E44" s="22" t="s">
        <v>157</v>
      </c>
      <c r="F44" s="22" t="s">
        <v>69</v>
      </c>
      <c r="G44" s="22" t="s">
        <v>158</v>
      </c>
      <c r="H44" s="22" t="s">
        <v>479</v>
      </c>
      <c r="I44" s="22" t="s">
        <v>160</v>
      </c>
      <c r="J44" s="22" t="s">
        <v>72</v>
      </c>
      <c r="K44" s="22" t="s">
        <v>35</v>
      </c>
      <c r="L44" s="22" t="s">
        <v>35</v>
      </c>
      <c r="M44" s="22" t="s">
        <v>35</v>
      </c>
      <c r="N44" s="22" t="s">
        <v>809</v>
      </c>
      <c r="O44" s="22" t="s">
        <v>480</v>
      </c>
      <c r="P44" s="23">
        <v>100</v>
      </c>
      <c r="Q44" s="22" t="s">
        <v>74</v>
      </c>
      <c r="R44" s="1" t="s">
        <v>163</v>
      </c>
      <c r="S44" s="22" t="s">
        <v>480</v>
      </c>
      <c r="T44" s="24">
        <v>710000000</v>
      </c>
      <c r="U44" s="21">
        <v>43831</v>
      </c>
      <c r="V44" s="21">
        <v>44196</v>
      </c>
      <c r="W44" s="22" t="s">
        <v>55</v>
      </c>
      <c r="X44" s="22" t="s">
        <v>114</v>
      </c>
      <c r="Y44" s="23">
        <v>45</v>
      </c>
      <c r="Z44" s="1" t="s">
        <v>989</v>
      </c>
      <c r="AA44" s="1" t="s">
        <v>988</v>
      </c>
      <c r="AB44" s="24">
        <v>250000000</v>
      </c>
      <c r="AC44" s="24"/>
      <c r="AD44" s="22" t="s">
        <v>523</v>
      </c>
    </row>
    <row r="45" spans="1:30" ht="240">
      <c r="A45" s="2">
        <v>83</v>
      </c>
      <c r="B45" s="22" t="s">
        <v>159</v>
      </c>
      <c r="C45" s="22" t="s">
        <v>157</v>
      </c>
      <c r="D45" s="22" t="s">
        <v>67</v>
      </c>
      <c r="E45" s="22" t="s">
        <v>157</v>
      </c>
      <c r="F45" s="22" t="s">
        <v>69</v>
      </c>
      <c r="G45" s="22" t="s">
        <v>158</v>
      </c>
      <c r="H45" s="22" t="s">
        <v>161</v>
      </c>
      <c r="I45" s="22" t="s">
        <v>164</v>
      </c>
      <c r="J45" s="22" t="s">
        <v>36</v>
      </c>
      <c r="K45" s="22" t="s">
        <v>35</v>
      </c>
      <c r="L45" s="22" t="s">
        <v>35</v>
      </c>
      <c r="M45" s="22" t="s">
        <v>35</v>
      </c>
      <c r="N45" s="22" t="s">
        <v>481</v>
      </c>
      <c r="O45" s="22" t="s">
        <v>482</v>
      </c>
      <c r="P45" s="23">
        <v>100</v>
      </c>
      <c r="Q45" s="22" t="s">
        <v>74</v>
      </c>
      <c r="R45" s="1" t="s">
        <v>165</v>
      </c>
      <c r="S45" s="22" t="s">
        <v>166</v>
      </c>
      <c r="T45" s="24">
        <v>47381648</v>
      </c>
      <c r="U45" s="21">
        <v>43831</v>
      </c>
      <c r="V45" s="21">
        <v>44196</v>
      </c>
      <c r="W45" s="22" t="s">
        <v>55</v>
      </c>
      <c r="X45" s="22" t="s">
        <v>114</v>
      </c>
      <c r="Y45" s="23">
        <v>95</v>
      </c>
      <c r="Z45" s="1" t="s">
        <v>990</v>
      </c>
      <c r="AA45" s="1" t="s">
        <v>1052</v>
      </c>
      <c r="AB45" s="24">
        <v>47381648</v>
      </c>
      <c r="AC45" s="24">
        <v>16696390</v>
      </c>
      <c r="AD45" s="22" t="s">
        <v>523</v>
      </c>
    </row>
    <row r="46" spans="1:30" ht="409.5">
      <c r="A46" s="2">
        <v>111</v>
      </c>
      <c r="B46" s="22" t="s">
        <v>159</v>
      </c>
      <c r="C46" s="22" t="s">
        <v>157</v>
      </c>
      <c r="D46" s="22" t="s">
        <v>67</v>
      </c>
      <c r="E46" s="22" t="s">
        <v>157</v>
      </c>
      <c r="F46" s="22" t="s">
        <v>69</v>
      </c>
      <c r="G46" s="22" t="s">
        <v>158</v>
      </c>
      <c r="H46" s="22" t="s">
        <v>161</v>
      </c>
      <c r="I46" s="22" t="s">
        <v>160</v>
      </c>
      <c r="J46" s="22" t="s">
        <v>36</v>
      </c>
      <c r="K46" s="22" t="s">
        <v>35</v>
      </c>
      <c r="L46" s="22" t="s">
        <v>35</v>
      </c>
      <c r="M46" s="22" t="s">
        <v>35</v>
      </c>
      <c r="N46" s="22" t="s">
        <v>483</v>
      </c>
      <c r="O46" s="22" t="s">
        <v>484</v>
      </c>
      <c r="P46" s="23">
        <v>96</v>
      </c>
      <c r="Q46" s="22" t="s">
        <v>74</v>
      </c>
      <c r="R46" s="1" t="s">
        <v>485</v>
      </c>
      <c r="S46" s="22" t="s">
        <v>486</v>
      </c>
      <c r="T46" s="24">
        <v>1117546521</v>
      </c>
      <c r="U46" s="21">
        <v>43845</v>
      </c>
      <c r="V46" s="21">
        <v>44196</v>
      </c>
      <c r="W46" s="22" t="s">
        <v>55</v>
      </c>
      <c r="X46" s="22" t="s">
        <v>76</v>
      </c>
      <c r="Y46" s="23">
        <v>61</v>
      </c>
      <c r="Z46" s="1" t="s">
        <v>992</v>
      </c>
      <c r="AA46" s="1" t="s">
        <v>991</v>
      </c>
      <c r="AB46" s="24">
        <v>691646426</v>
      </c>
      <c r="AC46" s="24">
        <v>246373613</v>
      </c>
      <c r="AD46" s="22" t="s">
        <v>12</v>
      </c>
    </row>
    <row r="47" spans="1:30" ht="30">
      <c r="A47" s="2">
        <v>112</v>
      </c>
      <c r="B47" s="22" t="s">
        <v>159</v>
      </c>
      <c r="C47" s="22" t="s">
        <v>157</v>
      </c>
      <c r="D47" s="22" t="s">
        <v>67</v>
      </c>
      <c r="E47" s="22" t="s">
        <v>157</v>
      </c>
      <c r="F47" s="22" t="s">
        <v>69</v>
      </c>
      <c r="G47" s="22" t="s">
        <v>158</v>
      </c>
      <c r="H47" s="22" t="s">
        <v>161</v>
      </c>
      <c r="I47" s="22" t="s">
        <v>34</v>
      </c>
      <c r="J47" s="22" t="s">
        <v>72</v>
      </c>
      <c r="K47" s="22" t="s">
        <v>35</v>
      </c>
      <c r="L47" s="22" t="s">
        <v>35</v>
      </c>
      <c r="M47" s="22" t="s">
        <v>35</v>
      </c>
      <c r="N47" s="25" t="s">
        <v>488</v>
      </c>
      <c r="O47" s="22" t="s">
        <v>489</v>
      </c>
      <c r="P47" s="23">
        <v>3.8</v>
      </c>
      <c r="Q47" s="22" t="s">
        <v>74</v>
      </c>
      <c r="R47" s="1" t="s">
        <v>490</v>
      </c>
      <c r="S47" s="22" t="s">
        <v>491</v>
      </c>
      <c r="T47" s="24">
        <v>0</v>
      </c>
      <c r="U47" s="21">
        <v>43845</v>
      </c>
      <c r="V47" s="21">
        <v>44196</v>
      </c>
      <c r="W47" s="22" t="s">
        <v>55</v>
      </c>
      <c r="X47" s="22" t="s">
        <v>89</v>
      </c>
      <c r="Y47" s="23">
        <v>0</v>
      </c>
      <c r="AB47" s="24"/>
      <c r="AC47" s="24"/>
      <c r="AD47" s="22" t="s">
        <v>12</v>
      </c>
    </row>
    <row r="48" spans="1:30" ht="135">
      <c r="A48" s="2">
        <v>84</v>
      </c>
      <c r="B48" s="22" t="s">
        <v>169</v>
      </c>
      <c r="C48" s="22" t="s">
        <v>170</v>
      </c>
      <c r="D48" s="22" t="s">
        <v>67</v>
      </c>
      <c r="E48" s="22" t="s">
        <v>68</v>
      </c>
      <c r="F48" s="22" t="s">
        <v>167</v>
      </c>
      <c r="G48" s="22" t="s">
        <v>168</v>
      </c>
      <c r="H48" s="22" t="s">
        <v>172</v>
      </c>
      <c r="I48" s="22" t="s">
        <v>171</v>
      </c>
      <c r="J48" s="22" t="s">
        <v>72</v>
      </c>
      <c r="K48" s="22" t="s">
        <v>35</v>
      </c>
      <c r="L48" s="22" t="s">
        <v>35</v>
      </c>
      <c r="M48" s="22" t="s">
        <v>35</v>
      </c>
      <c r="N48" s="25" t="s">
        <v>526</v>
      </c>
      <c r="O48" s="22" t="s">
        <v>492</v>
      </c>
      <c r="P48" s="23">
        <v>100</v>
      </c>
      <c r="Q48" s="22" t="s">
        <v>74</v>
      </c>
      <c r="R48" s="1" t="s">
        <v>173</v>
      </c>
      <c r="S48" s="22" t="s">
        <v>174</v>
      </c>
      <c r="T48" s="24">
        <v>0</v>
      </c>
      <c r="U48" s="21">
        <v>43864</v>
      </c>
      <c r="V48" s="21">
        <v>44195</v>
      </c>
      <c r="W48" s="22" t="s">
        <v>55</v>
      </c>
      <c r="X48" s="22" t="s">
        <v>76</v>
      </c>
      <c r="Y48" s="23">
        <v>14.3</v>
      </c>
      <c r="Z48" s="1" t="s">
        <v>994</v>
      </c>
      <c r="AA48" s="1" t="s">
        <v>993</v>
      </c>
      <c r="AB48" s="24">
        <v>0</v>
      </c>
      <c r="AC48" s="24">
        <v>0</v>
      </c>
      <c r="AD48" s="22" t="s">
        <v>523</v>
      </c>
    </row>
    <row r="49" spans="1:30" ht="120">
      <c r="A49" s="2">
        <v>85</v>
      </c>
      <c r="B49" s="22" t="s">
        <v>169</v>
      </c>
      <c r="C49" s="22" t="s">
        <v>170</v>
      </c>
      <c r="D49" s="22" t="s">
        <v>67</v>
      </c>
      <c r="E49" s="22" t="s">
        <v>68</v>
      </c>
      <c r="F49" s="22" t="s">
        <v>167</v>
      </c>
      <c r="G49" s="22" t="s">
        <v>168</v>
      </c>
      <c r="H49" s="22" t="s">
        <v>172</v>
      </c>
      <c r="I49" s="22" t="s">
        <v>175</v>
      </c>
      <c r="J49" s="22" t="s">
        <v>72</v>
      </c>
      <c r="K49" s="22" t="s">
        <v>35</v>
      </c>
      <c r="L49" s="22" t="s">
        <v>35</v>
      </c>
      <c r="M49" s="22" t="s">
        <v>35</v>
      </c>
      <c r="N49" s="25" t="s">
        <v>527</v>
      </c>
      <c r="O49" s="22" t="s">
        <v>493</v>
      </c>
      <c r="P49" s="23">
        <v>100</v>
      </c>
      <c r="Q49" s="22" t="s">
        <v>74</v>
      </c>
      <c r="R49" s="1" t="s">
        <v>176</v>
      </c>
      <c r="S49" s="22" t="s">
        <v>177</v>
      </c>
      <c r="T49" s="24">
        <v>990540000</v>
      </c>
      <c r="U49" s="21">
        <v>43845</v>
      </c>
      <c r="V49" s="21">
        <v>44196</v>
      </c>
      <c r="W49" s="22" t="s">
        <v>55</v>
      </c>
      <c r="X49" s="22" t="s">
        <v>76</v>
      </c>
      <c r="Y49" s="23">
        <v>10</v>
      </c>
      <c r="Z49" s="1" t="s">
        <v>996</v>
      </c>
      <c r="AA49" s="1" t="s">
        <v>995</v>
      </c>
      <c r="AB49" s="24">
        <v>990540000</v>
      </c>
      <c r="AC49" s="24">
        <v>420000000</v>
      </c>
      <c r="AD49" s="22" t="s">
        <v>523</v>
      </c>
    </row>
    <row r="50" spans="1:30" ht="90">
      <c r="A50" s="2">
        <v>86</v>
      </c>
      <c r="B50" s="22" t="s">
        <v>169</v>
      </c>
      <c r="C50" s="22" t="s">
        <v>170</v>
      </c>
      <c r="D50" s="22" t="s">
        <v>67</v>
      </c>
      <c r="E50" s="22" t="s">
        <v>68</v>
      </c>
      <c r="F50" s="22" t="s">
        <v>167</v>
      </c>
      <c r="G50" s="22" t="s">
        <v>168</v>
      </c>
      <c r="H50" s="22" t="s">
        <v>172</v>
      </c>
      <c r="I50" s="22" t="s">
        <v>175</v>
      </c>
      <c r="J50" s="22" t="s">
        <v>72</v>
      </c>
      <c r="K50" s="22" t="s">
        <v>35</v>
      </c>
      <c r="L50" s="22" t="s">
        <v>35</v>
      </c>
      <c r="M50" s="22" t="s">
        <v>35</v>
      </c>
      <c r="N50" s="22" t="s">
        <v>527</v>
      </c>
      <c r="O50" s="22" t="s">
        <v>494</v>
      </c>
      <c r="P50" s="23">
        <v>100</v>
      </c>
      <c r="Q50" s="22" t="s">
        <v>74</v>
      </c>
      <c r="R50" s="1" t="s">
        <v>178</v>
      </c>
      <c r="S50" s="22" t="s">
        <v>179</v>
      </c>
      <c r="T50" s="24">
        <v>0</v>
      </c>
      <c r="U50" s="21">
        <v>43891</v>
      </c>
      <c r="V50" s="21">
        <v>44195</v>
      </c>
      <c r="W50" s="22" t="s">
        <v>55</v>
      </c>
      <c r="X50" s="22" t="s">
        <v>135</v>
      </c>
      <c r="Y50" s="23">
        <v>30</v>
      </c>
      <c r="Z50" s="1" t="s">
        <v>934</v>
      </c>
      <c r="AA50" s="1" t="s">
        <v>933</v>
      </c>
      <c r="AB50" s="24">
        <v>0</v>
      </c>
      <c r="AC50" s="24">
        <v>0</v>
      </c>
      <c r="AD50" s="22" t="s">
        <v>523</v>
      </c>
    </row>
    <row r="51" spans="1:30" ht="60">
      <c r="A51" s="2">
        <v>87</v>
      </c>
      <c r="B51" s="22" t="s">
        <v>169</v>
      </c>
      <c r="C51" s="22" t="s">
        <v>170</v>
      </c>
      <c r="D51" s="22" t="s">
        <v>67</v>
      </c>
      <c r="E51" s="22" t="s">
        <v>68</v>
      </c>
      <c r="F51" s="22" t="s">
        <v>167</v>
      </c>
      <c r="G51" s="22" t="s">
        <v>168</v>
      </c>
      <c r="H51" s="22" t="s">
        <v>172</v>
      </c>
      <c r="I51" s="22" t="s">
        <v>180</v>
      </c>
      <c r="J51" s="22" t="s">
        <v>72</v>
      </c>
      <c r="K51" s="22" t="s">
        <v>35</v>
      </c>
      <c r="L51" s="22" t="s">
        <v>35</v>
      </c>
      <c r="M51" s="22" t="s">
        <v>35</v>
      </c>
      <c r="N51" s="22" t="s">
        <v>495</v>
      </c>
      <c r="O51" s="22" t="s">
        <v>496</v>
      </c>
      <c r="P51" s="23">
        <v>1</v>
      </c>
      <c r="Q51" s="22" t="s">
        <v>53</v>
      </c>
      <c r="R51" s="1" t="s">
        <v>181</v>
      </c>
      <c r="S51" s="22" t="s">
        <v>528</v>
      </c>
      <c r="T51" s="24">
        <v>317000000</v>
      </c>
      <c r="U51" s="21">
        <v>43922</v>
      </c>
      <c r="V51" s="21">
        <v>44195</v>
      </c>
      <c r="W51" s="22" t="s">
        <v>40</v>
      </c>
      <c r="X51" s="22" t="s">
        <v>89</v>
      </c>
      <c r="Y51" s="23">
        <v>0</v>
      </c>
      <c r="AB51" s="24"/>
      <c r="AC51" s="24"/>
      <c r="AD51" s="22" t="s">
        <v>523</v>
      </c>
    </row>
    <row r="52" spans="1:30" ht="45">
      <c r="A52" s="2">
        <v>79</v>
      </c>
      <c r="B52" s="22" t="s">
        <v>182</v>
      </c>
      <c r="C52" s="22" t="s">
        <v>33</v>
      </c>
      <c r="D52" s="22" t="s">
        <v>67</v>
      </c>
      <c r="E52" s="22" t="s">
        <v>68</v>
      </c>
      <c r="F52" s="22" t="s">
        <v>69</v>
      </c>
      <c r="G52" s="22" t="s">
        <v>70</v>
      </c>
      <c r="H52" s="22" t="s">
        <v>73</v>
      </c>
      <c r="I52" s="22" t="s">
        <v>34</v>
      </c>
      <c r="J52" s="22" t="s">
        <v>72</v>
      </c>
      <c r="K52" s="22" t="s">
        <v>35</v>
      </c>
      <c r="L52" s="22" t="s">
        <v>35</v>
      </c>
      <c r="M52" s="22" t="s">
        <v>35</v>
      </c>
      <c r="N52" s="22" t="s">
        <v>183</v>
      </c>
      <c r="O52" s="22" t="s">
        <v>184</v>
      </c>
      <c r="P52" s="23">
        <v>1</v>
      </c>
      <c r="Q52" s="22" t="s">
        <v>53</v>
      </c>
      <c r="R52" s="1" t="s">
        <v>185</v>
      </c>
      <c r="S52" s="22" t="s">
        <v>186</v>
      </c>
      <c r="T52" s="24">
        <v>0</v>
      </c>
      <c r="U52" s="21">
        <v>43862</v>
      </c>
      <c r="V52" s="21">
        <v>43981</v>
      </c>
      <c r="W52" s="22" t="s">
        <v>40</v>
      </c>
      <c r="X52" s="22" t="s">
        <v>89</v>
      </c>
      <c r="Y52" s="23">
        <v>0</v>
      </c>
      <c r="AB52" s="24"/>
      <c r="AC52" s="24"/>
      <c r="AD52" s="22" t="s">
        <v>523</v>
      </c>
    </row>
    <row r="53" spans="1:30" ht="30">
      <c r="A53" s="2">
        <v>93</v>
      </c>
      <c r="B53" s="22" t="s">
        <v>187</v>
      </c>
      <c r="C53" s="22" t="s">
        <v>48</v>
      </c>
      <c r="D53" s="22" t="s">
        <v>67</v>
      </c>
      <c r="E53" s="22" t="s">
        <v>68</v>
      </c>
      <c r="F53" s="22" t="s">
        <v>69</v>
      </c>
      <c r="G53" s="22" t="s">
        <v>70</v>
      </c>
      <c r="H53" s="22" t="s">
        <v>73</v>
      </c>
      <c r="I53" s="22" t="s">
        <v>49</v>
      </c>
      <c r="J53" s="22" t="s">
        <v>72</v>
      </c>
      <c r="K53" s="22" t="s">
        <v>35</v>
      </c>
      <c r="L53" s="22" t="s">
        <v>35</v>
      </c>
      <c r="M53" s="22" t="s">
        <v>35</v>
      </c>
      <c r="N53" s="22" t="s">
        <v>497</v>
      </c>
      <c r="O53" s="22" t="s">
        <v>498</v>
      </c>
      <c r="P53" s="23">
        <v>95</v>
      </c>
      <c r="Q53" s="22" t="s">
        <v>74</v>
      </c>
      <c r="R53" s="1" t="s">
        <v>188</v>
      </c>
      <c r="S53" s="22" t="s">
        <v>189</v>
      </c>
      <c r="T53" s="24">
        <v>1070383373</v>
      </c>
      <c r="U53" s="21">
        <v>43831</v>
      </c>
      <c r="V53" s="21">
        <v>44196</v>
      </c>
      <c r="W53" s="22" t="s">
        <v>40</v>
      </c>
      <c r="X53" s="22" t="s">
        <v>41</v>
      </c>
      <c r="Y53" s="23">
        <v>100</v>
      </c>
      <c r="Z53" s="1" t="s">
        <v>936</v>
      </c>
      <c r="AA53" s="1" t="s">
        <v>935</v>
      </c>
      <c r="AB53" s="24">
        <v>844000000</v>
      </c>
      <c r="AC53" s="24">
        <v>225000000</v>
      </c>
      <c r="AD53" s="22" t="s">
        <v>523</v>
      </c>
    </row>
    <row r="54" spans="1:30" ht="30">
      <c r="A54" s="2">
        <v>102</v>
      </c>
      <c r="B54" s="22" t="s">
        <v>187</v>
      </c>
      <c r="C54" s="22" t="s">
        <v>48</v>
      </c>
      <c r="D54" s="22" t="s">
        <v>67</v>
      </c>
      <c r="E54" s="22" t="s">
        <v>68</v>
      </c>
      <c r="F54" s="22" t="s">
        <v>69</v>
      </c>
      <c r="G54" s="22" t="s">
        <v>70</v>
      </c>
      <c r="H54" s="22" t="s">
        <v>73</v>
      </c>
      <c r="I54" s="22" t="s">
        <v>49</v>
      </c>
      <c r="J54" s="22" t="s">
        <v>72</v>
      </c>
      <c r="K54" s="22" t="s">
        <v>35</v>
      </c>
      <c r="L54" s="22" t="s">
        <v>35</v>
      </c>
      <c r="M54" s="22" t="s">
        <v>35</v>
      </c>
      <c r="N54" s="22" t="s">
        <v>497</v>
      </c>
      <c r="O54" s="22" t="s">
        <v>499</v>
      </c>
      <c r="P54" s="23">
        <v>100</v>
      </c>
      <c r="Q54" s="22" t="s">
        <v>74</v>
      </c>
      <c r="R54" s="1" t="s">
        <v>190</v>
      </c>
      <c r="S54" s="22" t="s">
        <v>191</v>
      </c>
      <c r="T54" s="24">
        <v>142845161</v>
      </c>
      <c r="U54" s="21">
        <v>43831</v>
      </c>
      <c r="V54" s="21">
        <v>44196</v>
      </c>
      <c r="W54" s="22" t="s">
        <v>40</v>
      </c>
      <c r="X54" s="22" t="s">
        <v>76</v>
      </c>
      <c r="Y54" s="23">
        <v>0</v>
      </c>
      <c r="AB54" s="24"/>
      <c r="AC54" s="24"/>
      <c r="AD54" s="22" t="s">
        <v>523</v>
      </c>
    </row>
    <row r="55" spans="1:30" ht="30">
      <c r="A55" s="2">
        <v>66</v>
      </c>
      <c r="B55" s="22" t="s">
        <v>192</v>
      </c>
      <c r="C55" s="22" t="s">
        <v>48</v>
      </c>
      <c r="D55" s="22" t="s">
        <v>67</v>
      </c>
      <c r="E55" s="22" t="s">
        <v>125</v>
      </c>
      <c r="F55" s="22" t="s">
        <v>69</v>
      </c>
      <c r="G55" s="22" t="s">
        <v>70</v>
      </c>
      <c r="H55" s="22" t="s">
        <v>73</v>
      </c>
      <c r="I55" s="22" t="s">
        <v>34</v>
      </c>
      <c r="J55" s="22" t="s">
        <v>36</v>
      </c>
      <c r="K55" s="22" t="s">
        <v>35</v>
      </c>
      <c r="L55" s="22" t="s">
        <v>35</v>
      </c>
      <c r="M55" s="22" t="s">
        <v>35</v>
      </c>
      <c r="N55" s="22" t="s">
        <v>193</v>
      </c>
      <c r="O55" s="22" t="s">
        <v>194</v>
      </c>
      <c r="P55" s="23">
        <v>2</v>
      </c>
      <c r="Q55" s="22" t="s">
        <v>96</v>
      </c>
      <c r="R55" s="1" t="s">
        <v>195</v>
      </c>
      <c r="S55" s="22" t="s">
        <v>196</v>
      </c>
      <c r="T55" s="24">
        <v>506954153</v>
      </c>
      <c r="U55" s="21">
        <v>43956</v>
      </c>
      <c r="V55" s="21">
        <v>44165</v>
      </c>
      <c r="W55" s="22" t="s">
        <v>55</v>
      </c>
      <c r="X55" s="22" t="s">
        <v>89</v>
      </c>
      <c r="Y55" s="23">
        <v>0</v>
      </c>
      <c r="Z55" s="1" t="s">
        <v>853</v>
      </c>
      <c r="AA55" s="1" t="s">
        <v>852</v>
      </c>
      <c r="AB55" s="24">
        <v>139899123</v>
      </c>
      <c r="AC55" s="24">
        <v>20652020</v>
      </c>
      <c r="AD55" s="22" t="s">
        <v>523</v>
      </c>
    </row>
    <row r="56" spans="1:30" ht="30">
      <c r="A56" s="2">
        <v>68</v>
      </c>
      <c r="B56" s="22" t="s">
        <v>192</v>
      </c>
      <c r="C56" s="22" t="s">
        <v>48</v>
      </c>
      <c r="D56" s="22" t="s">
        <v>67</v>
      </c>
      <c r="E56" s="22" t="s">
        <v>125</v>
      </c>
      <c r="F56" s="22" t="s">
        <v>69</v>
      </c>
      <c r="G56" s="22" t="s">
        <v>70</v>
      </c>
      <c r="H56" s="22" t="s">
        <v>73</v>
      </c>
      <c r="I56" s="22" t="s">
        <v>34</v>
      </c>
      <c r="J56" s="22" t="s">
        <v>36</v>
      </c>
      <c r="K56" s="22" t="s">
        <v>35</v>
      </c>
      <c r="L56" s="22" t="s">
        <v>35</v>
      </c>
      <c r="M56" s="22" t="s">
        <v>35</v>
      </c>
      <c r="N56" s="22" t="s">
        <v>193</v>
      </c>
      <c r="O56" s="22" t="s">
        <v>197</v>
      </c>
      <c r="P56" s="23">
        <v>100</v>
      </c>
      <c r="Q56" s="22" t="s">
        <v>74</v>
      </c>
      <c r="R56" s="1" t="s">
        <v>198</v>
      </c>
      <c r="S56" s="22" t="s">
        <v>199</v>
      </c>
      <c r="T56" s="24">
        <v>40000000</v>
      </c>
      <c r="U56" s="21">
        <v>43983</v>
      </c>
      <c r="V56" s="21">
        <v>44196</v>
      </c>
      <c r="W56" s="22" t="s">
        <v>40</v>
      </c>
      <c r="X56" s="22" t="s">
        <v>89</v>
      </c>
      <c r="Y56" s="23">
        <v>0</v>
      </c>
      <c r="Z56" s="1" t="s">
        <v>855</v>
      </c>
      <c r="AA56" s="1" t="s">
        <v>854</v>
      </c>
      <c r="AB56" s="24">
        <v>0</v>
      </c>
      <c r="AC56" s="24">
        <v>0</v>
      </c>
      <c r="AD56" s="22" t="s">
        <v>523</v>
      </c>
    </row>
    <row r="57" spans="1:30" ht="45">
      <c r="A57" s="2">
        <v>70</v>
      </c>
      <c r="B57" s="22" t="s">
        <v>192</v>
      </c>
      <c r="C57" s="22" t="s">
        <v>48</v>
      </c>
      <c r="D57" s="22" t="s">
        <v>67</v>
      </c>
      <c r="E57" s="22" t="s">
        <v>125</v>
      </c>
      <c r="F57" s="22" t="s">
        <v>69</v>
      </c>
      <c r="G57" s="22" t="s">
        <v>70</v>
      </c>
      <c r="H57" s="22" t="s">
        <v>73</v>
      </c>
      <c r="I57" s="22" t="s">
        <v>34</v>
      </c>
      <c r="J57" s="22" t="s">
        <v>36</v>
      </c>
      <c r="K57" s="22" t="s">
        <v>35</v>
      </c>
      <c r="L57" s="22" t="s">
        <v>35</v>
      </c>
      <c r="M57" s="22" t="s">
        <v>35</v>
      </c>
      <c r="N57" s="22" t="s">
        <v>200</v>
      </c>
      <c r="O57" s="22" t="s">
        <v>201</v>
      </c>
      <c r="P57" s="23">
        <v>1</v>
      </c>
      <c r="Q57" s="22" t="s">
        <v>202</v>
      </c>
      <c r="R57" s="1" t="s">
        <v>203</v>
      </c>
      <c r="S57" s="22" t="s">
        <v>201</v>
      </c>
      <c r="T57" s="24">
        <v>0</v>
      </c>
      <c r="U57" s="21">
        <v>43922</v>
      </c>
      <c r="V57" s="21">
        <v>44196</v>
      </c>
      <c r="W57" s="22" t="s">
        <v>40</v>
      </c>
      <c r="X57" s="22" t="s">
        <v>89</v>
      </c>
      <c r="Y57" s="23">
        <v>0</v>
      </c>
      <c r="Z57" s="1" t="s">
        <v>857</v>
      </c>
      <c r="AA57" s="1" t="s">
        <v>856</v>
      </c>
      <c r="AB57" s="24">
        <v>0</v>
      </c>
      <c r="AC57" s="24">
        <v>0</v>
      </c>
      <c r="AD57" s="22" t="s">
        <v>523</v>
      </c>
    </row>
    <row r="58" spans="1:30" ht="45">
      <c r="A58" s="2">
        <v>71</v>
      </c>
      <c r="B58" s="22" t="s">
        <v>192</v>
      </c>
      <c r="C58" s="22" t="s">
        <v>141</v>
      </c>
      <c r="D58" s="22" t="s">
        <v>67</v>
      </c>
      <c r="E58" s="22" t="s">
        <v>125</v>
      </c>
      <c r="F58" s="22" t="s">
        <v>69</v>
      </c>
      <c r="G58" s="22" t="s">
        <v>70</v>
      </c>
      <c r="H58" s="22" t="s">
        <v>73</v>
      </c>
      <c r="I58" s="22" t="s">
        <v>204</v>
      </c>
      <c r="J58" s="22" t="s">
        <v>36</v>
      </c>
      <c r="K58" s="22" t="s">
        <v>35</v>
      </c>
      <c r="L58" s="22" t="s">
        <v>35</v>
      </c>
      <c r="M58" s="22" t="s">
        <v>35</v>
      </c>
      <c r="N58" s="22" t="s">
        <v>205</v>
      </c>
      <c r="O58" s="22" t="s">
        <v>206</v>
      </c>
      <c r="P58" s="23">
        <v>3</v>
      </c>
      <c r="Q58" s="22" t="s">
        <v>96</v>
      </c>
      <c r="R58" s="1" t="s">
        <v>207</v>
      </c>
      <c r="S58" s="22" t="s">
        <v>208</v>
      </c>
      <c r="T58" s="24">
        <v>0</v>
      </c>
      <c r="U58" s="21">
        <v>43831</v>
      </c>
      <c r="V58" s="21">
        <v>44196</v>
      </c>
      <c r="W58" s="22" t="s">
        <v>55</v>
      </c>
      <c r="X58" s="22" t="s">
        <v>135</v>
      </c>
      <c r="Y58" s="23">
        <v>1</v>
      </c>
      <c r="Z58" s="1" t="s">
        <v>937</v>
      </c>
      <c r="AA58" s="1" t="s">
        <v>858</v>
      </c>
      <c r="AB58" s="24">
        <v>0</v>
      </c>
      <c r="AC58" s="24">
        <v>0</v>
      </c>
      <c r="AD58" s="22" t="s">
        <v>523</v>
      </c>
    </row>
    <row r="59" spans="1:30" ht="60">
      <c r="A59" s="2">
        <v>73</v>
      </c>
      <c r="B59" s="22" t="s">
        <v>192</v>
      </c>
      <c r="C59" s="22" t="s">
        <v>48</v>
      </c>
      <c r="D59" s="22" t="s">
        <v>67</v>
      </c>
      <c r="E59" s="22" t="s">
        <v>125</v>
      </c>
      <c r="F59" s="22" t="s">
        <v>69</v>
      </c>
      <c r="G59" s="22" t="s">
        <v>70</v>
      </c>
      <c r="H59" s="22" t="s">
        <v>73</v>
      </c>
      <c r="I59" s="22" t="s">
        <v>204</v>
      </c>
      <c r="J59" s="22" t="s">
        <v>36</v>
      </c>
      <c r="K59" s="22" t="s">
        <v>35</v>
      </c>
      <c r="L59" s="22" t="s">
        <v>35</v>
      </c>
      <c r="M59" s="22" t="s">
        <v>35</v>
      </c>
      <c r="N59" s="22" t="s">
        <v>209</v>
      </c>
      <c r="O59" s="22" t="s">
        <v>210</v>
      </c>
      <c r="P59" s="23">
        <v>3</v>
      </c>
      <c r="Q59" s="22" t="s">
        <v>96</v>
      </c>
      <c r="R59" s="1" t="s">
        <v>211</v>
      </c>
      <c r="S59" s="22" t="s">
        <v>212</v>
      </c>
      <c r="T59" s="24">
        <v>0</v>
      </c>
      <c r="U59" s="21">
        <v>43831</v>
      </c>
      <c r="V59" s="21">
        <v>44196</v>
      </c>
      <c r="W59" s="22" t="s">
        <v>55</v>
      </c>
      <c r="X59" s="22" t="s">
        <v>135</v>
      </c>
      <c r="Y59" s="23">
        <v>1</v>
      </c>
      <c r="Z59" s="1" t="s">
        <v>938</v>
      </c>
      <c r="AA59" s="1" t="s">
        <v>859</v>
      </c>
      <c r="AB59" s="24">
        <v>0</v>
      </c>
      <c r="AC59" s="24">
        <v>0</v>
      </c>
      <c r="AD59" s="22" t="s">
        <v>523</v>
      </c>
    </row>
    <row r="60" spans="1:30" ht="45">
      <c r="A60" s="2">
        <v>74</v>
      </c>
      <c r="B60" s="22" t="s">
        <v>192</v>
      </c>
      <c r="C60" s="22" t="s">
        <v>48</v>
      </c>
      <c r="D60" s="22" t="s">
        <v>67</v>
      </c>
      <c r="E60" s="22" t="s">
        <v>125</v>
      </c>
      <c r="F60" s="22" t="s">
        <v>69</v>
      </c>
      <c r="G60" s="22" t="s">
        <v>70</v>
      </c>
      <c r="H60" s="22" t="s">
        <v>73</v>
      </c>
      <c r="I60" s="22" t="s">
        <v>204</v>
      </c>
      <c r="J60" s="22" t="s">
        <v>36</v>
      </c>
      <c r="K60" s="22" t="s">
        <v>35</v>
      </c>
      <c r="L60" s="22" t="s">
        <v>35</v>
      </c>
      <c r="M60" s="22" t="s">
        <v>35</v>
      </c>
      <c r="N60" s="25" t="s">
        <v>213</v>
      </c>
      <c r="O60" s="22" t="s">
        <v>214</v>
      </c>
      <c r="P60" s="23">
        <v>3</v>
      </c>
      <c r="Q60" s="22" t="s">
        <v>96</v>
      </c>
      <c r="R60" s="1" t="s">
        <v>215</v>
      </c>
      <c r="S60" s="22" t="s">
        <v>216</v>
      </c>
      <c r="T60" s="24">
        <v>0</v>
      </c>
      <c r="U60" s="21">
        <v>43831</v>
      </c>
      <c r="V60" s="21">
        <v>44196</v>
      </c>
      <c r="W60" s="22" t="s">
        <v>55</v>
      </c>
      <c r="X60" s="22" t="s">
        <v>135</v>
      </c>
      <c r="Y60" s="23">
        <v>1</v>
      </c>
      <c r="Z60" s="1" t="s">
        <v>939</v>
      </c>
      <c r="AA60" s="1" t="s">
        <v>860</v>
      </c>
      <c r="AB60" s="24">
        <v>0</v>
      </c>
      <c r="AC60" s="24">
        <v>0</v>
      </c>
      <c r="AD60" s="22" t="s">
        <v>523</v>
      </c>
    </row>
    <row r="61" spans="1:30" ht="45">
      <c r="A61" s="2">
        <v>75</v>
      </c>
      <c r="B61" s="22" t="s">
        <v>192</v>
      </c>
      <c r="C61" s="22" t="s">
        <v>48</v>
      </c>
      <c r="D61" s="22" t="s">
        <v>67</v>
      </c>
      <c r="E61" s="22" t="s">
        <v>125</v>
      </c>
      <c r="F61" s="22" t="s">
        <v>69</v>
      </c>
      <c r="G61" s="22" t="s">
        <v>70</v>
      </c>
      <c r="H61" s="22" t="s">
        <v>73</v>
      </c>
      <c r="I61" s="22" t="s">
        <v>204</v>
      </c>
      <c r="J61" s="22" t="s">
        <v>36</v>
      </c>
      <c r="K61" s="22" t="s">
        <v>35</v>
      </c>
      <c r="L61" s="22" t="s">
        <v>35</v>
      </c>
      <c r="M61" s="22" t="s">
        <v>35</v>
      </c>
      <c r="N61" s="25" t="s">
        <v>217</v>
      </c>
      <c r="O61" s="22" t="s">
        <v>218</v>
      </c>
      <c r="P61" s="23">
        <v>3</v>
      </c>
      <c r="Q61" s="22" t="s">
        <v>96</v>
      </c>
      <c r="R61" s="1" t="s">
        <v>219</v>
      </c>
      <c r="S61" s="22" t="s">
        <v>220</v>
      </c>
      <c r="T61" s="24">
        <v>0</v>
      </c>
      <c r="U61" s="21">
        <v>43831</v>
      </c>
      <c r="V61" s="21">
        <v>44196</v>
      </c>
      <c r="W61" s="22" t="s">
        <v>55</v>
      </c>
      <c r="X61" s="22" t="s">
        <v>135</v>
      </c>
      <c r="Y61" s="23">
        <v>1</v>
      </c>
      <c r="Z61" s="1" t="s">
        <v>939</v>
      </c>
      <c r="AA61" s="1" t="s">
        <v>860</v>
      </c>
      <c r="AB61" s="24">
        <v>0</v>
      </c>
      <c r="AC61" s="24">
        <v>0</v>
      </c>
      <c r="AD61" s="22" t="s">
        <v>523</v>
      </c>
    </row>
    <row r="62" spans="1:30" ht="30">
      <c r="A62" s="2">
        <v>110</v>
      </c>
      <c r="B62" s="22" t="s">
        <v>192</v>
      </c>
      <c r="C62" s="22" t="s">
        <v>48</v>
      </c>
      <c r="D62" s="22" t="s">
        <v>67</v>
      </c>
      <c r="E62" s="22" t="s">
        <v>125</v>
      </c>
      <c r="F62" s="22" t="s">
        <v>69</v>
      </c>
      <c r="G62" s="22" t="s">
        <v>70</v>
      </c>
      <c r="H62" s="22" t="s">
        <v>73</v>
      </c>
      <c r="I62" s="22" t="s">
        <v>34</v>
      </c>
      <c r="J62" s="22" t="s">
        <v>36</v>
      </c>
      <c r="K62" s="22" t="s">
        <v>35</v>
      </c>
      <c r="L62" s="22" t="s">
        <v>35</v>
      </c>
      <c r="M62" s="22" t="s">
        <v>35</v>
      </c>
      <c r="N62" s="25" t="s">
        <v>221</v>
      </c>
      <c r="O62" s="22" t="s">
        <v>222</v>
      </c>
      <c r="P62" s="23">
        <v>1</v>
      </c>
      <c r="Q62" s="22" t="s">
        <v>53</v>
      </c>
      <c r="R62" s="1" t="s">
        <v>223</v>
      </c>
      <c r="S62" s="22" t="s">
        <v>222</v>
      </c>
      <c r="T62" s="24">
        <v>173797460</v>
      </c>
      <c r="U62" s="21">
        <v>43831</v>
      </c>
      <c r="V62" s="21">
        <v>44196</v>
      </c>
      <c r="W62" s="22" t="s">
        <v>40</v>
      </c>
      <c r="X62" s="22" t="s">
        <v>89</v>
      </c>
      <c r="Y62" s="23">
        <v>0</v>
      </c>
      <c r="Z62" s="1" t="s">
        <v>861</v>
      </c>
      <c r="AA62" s="1" t="s">
        <v>852</v>
      </c>
      <c r="AB62" s="24">
        <v>0</v>
      </c>
      <c r="AC62" s="24">
        <v>0</v>
      </c>
      <c r="AD62" s="22" t="s">
        <v>523</v>
      </c>
    </row>
    <row r="63" spans="1:30" ht="30">
      <c r="A63" s="2">
        <v>113</v>
      </c>
      <c r="B63" s="22" t="s">
        <v>192</v>
      </c>
      <c r="C63" s="22" t="s">
        <v>33</v>
      </c>
      <c r="D63" s="22" t="s">
        <v>67</v>
      </c>
      <c r="E63" s="22" t="s">
        <v>125</v>
      </c>
      <c r="F63" s="22" t="s">
        <v>69</v>
      </c>
      <c r="G63" s="22" t="s">
        <v>70</v>
      </c>
      <c r="H63" s="22" t="s">
        <v>73</v>
      </c>
      <c r="I63" s="22" t="s">
        <v>34</v>
      </c>
      <c r="J63" s="22" t="s">
        <v>72</v>
      </c>
      <c r="K63" s="22" t="s">
        <v>35</v>
      </c>
      <c r="L63" s="22" t="s">
        <v>35</v>
      </c>
      <c r="M63" s="22" t="s">
        <v>35</v>
      </c>
      <c r="N63" s="25" t="s">
        <v>500</v>
      </c>
      <c r="O63" s="22" t="s">
        <v>73</v>
      </c>
      <c r="P63" s="23">
        <v>84</v>
      </c>
      <c r="Q63" s="22" t="s">
        <v>74</v>
      </c>
      <c r="R63" s="1" t="s">
        <v>501</v>
      </c>
      <c r="S63" s="22" t="s">
        <v>502</v>
      </c>
      <c r="T63" s="24">
        <v>0</v>
      </c>
      <c r="U63" s="21">
        <v>43831</v>
      </c>
      <c r="V63" s="21">
        <v>44196</v>
      </c>
      <c r="W63" s="22" t="s">
        <v>55</v>
      </c>
      <c r="X63" s="22" t="s">
        <v>89</v>
      </c>
      <c r="Y63" s="23">
        <v>0</v>
      </c>
      <c r="Z63" s="1" t="s">
        <v>862</v>
      </c>
      <c r="AA63" s="1" t="s">
        <v>1053</v>
      </c>
      <c r="AB63" s="24">
        <v>0</v>
      </c>
      <c r="AC63" s="24">
        <v>0</v>
      </c>
      <c r="AD63" s="22" t="s">
        <v>12</v>
      </c>
    </row>
    <row r="64" spans="1:30" ht="90">
      <c r="A64" s="2">
        <v>1</v>
      </c>
      <c r="B64" s="22" t="s">
        <v>224</v>
      </c>
      <c r="C64" s="22" t="s">
        <v>48</v>
      </c>
      <c r="D64" s="22" t="s">
        <v>78</v>
      </c>
      <c r="E64" s="22" t="s">
        <v>35</v>
      </c>
      <c r="F64" s="22" t="s">
        <v>69</v>
      </c>
      <c r="G64" s="22" t="s">
        <v>70</v>
      </c>
      <c r="H64" s="22" t="s">
        <v>73</v>
      </c>
      <c r="I64" s="22" t="s">
        <v>49</v>
      </c>
      <c r="J64" s="22" t="s">
        <v>36</v>
      </c>
      <c r="K64" s="22" t="s">
        <v>35</v>
      </c>
      <c r="L64" s="22" t="s">
        <v>35</v>
      </c>
      <c r="M64" s="22" t="s">
        <v>35</v>
      </c>
      <c r="N64" s="25" t="s">
        <v>225</v>
      </c>
      <c r="O64" s="22" t="s">
        <v>226</v>
      </c>
      <c r="P64" s="23">
        <v>80</v>
      </c>
      <c r="Q64" s="22" t="s">
        <v>74</v>
      </c>
      <c r="R64" s="1" t="s">
        <v>227</v>
      </c>
      <c r="S64" s="22" t="s">
        <v>529</v>
      </c>
      <c r="T64" s="24">
        <v>2262000000</v>
      </c>
      <c r="U64" s="21">
        <v>43831</v>
      </c>
      <c r="V64" s="21">
        <v>44196</v>
      </c>
      <c r="W64" s="22" t="s">
        <v>40</v>
      </c>
      <c r="X64" s="22" t="s">
        <v>114</v>
      </c>
      <c r="Y64" s="23">
        <v>117</v>
      </c>
      <c r="Z64" s="1" t="s">
        <v>998</v>
      </c>
      <c r="AA64" s="1" t="s">
        <v>997</v>
      </c>
      <c r="AB64" s="24">
        <v>2262000000</v>
      </c>
      <c r="AC64" s="24">
        <v>434256763</v>
      </c>
      <c r="AD64" s="22" t="s">
        <v>523</v>
      </c>
    </row>
    <row r="65" spans="1:30" ht="150">
      <c r="A65" s="2">
        <v>2</v>
      </c>
      <c r="B65" s="22" t="s">
        <v>224</v>
      </c>
      <c r="C65" s="22" t="s">
        <v>48</v>
      </c>
      <c r="D65" s="22" t="s">
        <v>78</v>
      </c>
      <c r="E65" s="22" t="s">
        <v>35</v>
      </c>
      <c r="F65" s="22" t="s">
        <v>69</v>
      </c>
      <c r="G65" s="22" t="s">
        <v>70</v>
      </c>
      <c r="H65" s="22" t="s">
        <v>73</v>
      </c>
      <c r="I65" s="22" t="s">
        <v>49</v>
      </c>
      <c r="J65" s="22" t="s">
        <v>36</v>
      </c>
      <c r="K65" s="22" t="s">
        <v>35</v>
      </c>
      <c r="L65" s="22" t="s">
        <v>35</v>
      </c>
      <c r="M65" s="22" t="s">
        <v>35</v>
      </c>
      <c r="N65" s="22" t="s">
        <v>228</v>
      </c>
      <c r="O65" s="22" t="s">
        <v>229</v>
      </c>
      <c r="P65" s="23">
        <v>80</v>
      </c>
      <c r="Q65" s="22" t="s">
        <v>74</v>
      </c>
      <c r="R65" s="1" t="s">
        <v>230</v>
      </c>
      <c r="S65" s="22" t="s">
        <v>530</v>
      </c>
      <c r="T65" s="24">
        <v>1513000000</v>
      </c>
      <c r="U65" s="21">
        <v>43831</v>
      </c>
      <c r="V65" s="21">
        <v>44196</v>
      </c>
      <c r="W65" s="22" t="s">
        <v>40</v>
      </c>
      <c r="X65" s="22" t="s">
        <v>76</v>
      </c>
      <c r="Y65" s="23">
        <v>100</v>
      </c>
      <c r="Z65" s="1" t="s">
        <v>1000</v>
      </c>
      <c r="AA65" s="1" t="s">
        <v>999</v>
      </c>
      <c r="AB65" s="24">
        <v>1513000000</v>
      </c>
      <c r="AC65" s="24">
        <v>396101652</v>
      </c>
      <c r="AD65" s="22" t="s">
        <v>523</v>
      </c>
    </row>
    <row r="66" spans="1:30" ht="409.5">
      <c r="A66" s="2">
        <v>4</v>
      </c>
      <c r="B66" s="22" t="s">
        <v>224</v>
      </c>
      <c r="C66" s="22" t="s">
        <v>48</v>
      </c>
      <c r="D66" s="22" t="s">
        <v>231</v>
      </c>
      <c r="E66" s="22" t="s">
        <v>35</v>
      </c>
      <c r="F66" s="22" t="s">
        <v>69</v>
      </c>
      <c r="G66" s="22" t="s">
        <v>70</v>
      </c>
      <c r="H66" s="22" t="s">
        <v>73</v>
      </c>
      <c r="I66" s="22" t="s">
        <v>49</v>
      </c>
      <c r="J66" s="22" t="s">
        <v>36</v>
      </c>
      <c r="K66" s="22" t="s">
        <v>35</v>
      </c>
      <c r="L66" s="22" t="s">
        <v>35</v>
      </c>
      <c r="M66" s="22" t="s">
        <v>35</v>
      </c>
      <c r="N66" s="22" t="s">
        <v>503</v>
      </c>
      <c r="O66" s="22" t="s">
        <v>232</v>
      </c>
      <c r="P66" s="23">
        <v>60</v>
      </c>
      <c r="Q66" s="22" t="s">
        <v>74</v>
      </c>
      <c r="R66" s="1" t="s">
        <v>233</v>
      </c>
      <c r="S66" s="22" t="s">
        <v>810</v>
      </c>
      <c r="T66" s="24">
        <v>620004413</v>
      </c>
      <c r="U66" s="21">
        <v>43831</v>
      </c>
      <c r="V66" s="21">
        <v>44196</v>
      </c>
      <c r="W66" s="22" t="s">
        <v>40</v>
      </c>
      <c r="X66" s="22" t="s">
        <v>76</v>
      </c>
      <c r="Y66" s="23">
        <v>100</v>
      </c>
      <c r="Z66" s="1" t="s">
        <v>1002</v>
      </c>
      <c r="AA66" s="1" t="s">
        <v>1001</v>
      </c>
      <c r="AB66" s="24">
        <v>620004413</v>
      </c>
      <c r="AC66" s="24">
        <v>224740728</v>
      </c>
      <c r="AD66" s="22" t="s">
        <v>523</v>
      </c>
    </row>
    <row r="67" spans="1:30" ht="270">
      <c r="A67" s="2">
        <v>5</v>
      </c>
      <c r="B67" s="22" t="s">
        <v>224</v>
      </c>
      <c r="C67" s="22" t="s">
        <v>48</v>
      </c>
      <c r="D67" s="22" t="s">
        <v>231</v>
      </c>
      <c r="E67" s="22" t="s">
        <v>35</v>
      </c>
      <c r="F67" s="22" t="s">
        <v>69</v>
      </c>
      <c r="G67" s="22" t="s">
        <v>70</v>
      </c>
      <c r="H67" s="22" t="s">
        <v>73</v>
      </c>
      <c r="I67" s="22" t="s">
        <v>49</v>
      </c>
      <c r="J67" s="22" t="s">
        <v>36</v>
      </c>
      <c r="K67" s="22" t="s">
        <v>35</v>
      </c>
      <c r="L67" s="22" t="s">
        <v>35</v>
      </c>
      <c r="M67" s="22" t="s">
        <v>35</v>
      </c>
      <c r="N67" s="22" t="s">
        <v>504</v>
      </c>
      <c r="O67" s="22" t="s">
        <v>234</v>
      </c>
      <c r="P67" s="23">
        <v>90</v>
      </c>
      <c r="Q67" s="22" t="s">
        <v>74</v>
      </c>
      <c r="R67" s="1" t="s">
        <v>235</v>
      </c>
      <c r="S67" s="22" t="s">
        <v>811</v>
      </c>
      <c r="T67" s="24">
        <v>206668138</v>
      </c>
      <c r="U67" s="21">
        <v>43831</v>
      </c>
      <c r="V67" s="21">
        <v>44196</v>
      </c>
      <c r="W67" s="22" t="s">
        <v>40</v>
      </c>
      <c r="X67" s="22" t="s">
        <v>41</v>
      </c>
      <c r="Y67" s="23">
        <v>100</v>
      </c>
      <c r="Z67" s="1" t="s">
        <v>1055</v>
      </c>
      <c r="AA67" s="1" t="s">
        <v>1054</v>
      </c>
      <c r="AB67" s="24">
        <v>206668138</v>
      </c>
      <c r="AC67" s="24">
        <v>34274194</v>
      </c>
      <c r="AD67" s="22" t="s">
        <v>523</v>
      </c>
    </row>
    <row r="68" spans="1:30" ht="30">
      <c r="A68" s="2">
        <v>6</v>
      </c>
      <c r="B68" s="22" t="s">
        <v>224</v>
      </c>
      <c r="C68" s="22" t="s">
        <v>48</v>
      </c>
      <c r="D68" s="22" t="s">
        <v>231</v>
      </c>
      <c r="E68" s="22" t="s">
        <v>35</v>
      </c>
      <c r="F68" s="22" t="s">
        <v>69</v>
      </c>
      <c r="G68" s="22" t="s">
        <v>70</v>
      </c>
      <c r="H68" s="22" t="s">
        <v>73</v>
      </c>
      <c r="I68" s="22" t="s">
        <v>49</v>
      </c>
      <c r="J68" s="22" t="s">
        <v>36</v>
      </c>
      <c r="K68" s="22" t="s">
        <v>35</v>
      </c>
      <c r="L68" s="22" t="s">
        <v>35</v>
      </c>
      <c r="M68" s="22" t="s">
        <v>35</v>
      </c>
      <c r="N68" s="22" t="s">
        <v>505</v>
      </c>
      <c r="O68" s="22" t="s">
        <v>236</v>
      </c>
      <c r="P68" s="23">
        <v>70</v>
      </c>
      <c r="Q68" s="22" t="s">
        <v>74</v>
      </c>
      <c r="R68" s="1" t="s">
        <v>237</v>
      </c>
      <c r="S68" s="22" t="s">
        <v>812</v>
      </c>
      <c r="T68" s="24">
        <v>206668138</v>
      </c>
      <c r="U68" s="21">
        <v>43831</v>
      </c>
      <c r="V68" s="21">
        <v>44196</v>
      </c>
      <c r="W68" s="22" t="s">
        <v>40</v>
      </c>
      <c r="X68" s="22" t="s">
        <v>89</v>
      </c>
      <c r="Y68" s="23">
        <v>0</v>
      </c>
      <c r="Z68" s="1" t="s">
        <v>462</v>
      </c>
      <c r="AA68" s="1" t="s">
        <v>462</v>
      </c>
      <c r="AB68" s="24">
        <v>0</v>
      </c>
      <c r="AC68" s="24">
        <v>0</v>
      </c>
      <c r="AD68" s="22" t="s">
        <v>523</v>
      </c>
    </row>
    <row r="69" spans="1:30" ht="60">
      <c r="A69" s="2">
        <v>56</v>
      </c>
      <c r="B69" s="22" t="s">
        <v>241</v>
      </c>
      <c r="C69" s="22" t="s">
        <v>33</v>
      </c>
      <c r="D69" s="22" t="s">
        <v>90</v>
      </c>
      <c r="E69" s="22" t="s">
        <v>238</v>
      </c>
      <c r="F69" s="22" t="s">
        <v>239</v>
      </c>
      <c r="G69" s="22" t="s">
        <v>240</v>
      </c>
      <c r="H69" s="22" t="s">
        <v>86</v>
      </c>
      <c r="I69" s="22" t="s">
        <v>34</v>
      </c>
      <c r="J69" s="22" t="s">
        <v>243</v>
      </c>
      <c r="K69" s="22" t="s">
        <v>242</v>
      </c>
      <c r="L69" s="22" t="s">
        <v>245</v>
      </c>
      <c r="M69" s="22" t="s">
        <v>244</v>
      </c>
      <c r="N69" s="22" t="s">
        <v>246</v>
      </c>
      <c r="O69" s="22" t="s">
        <v>596</v>
      </c>
      <c r="P69" s="23">
        <v>100</v>
      </c>
      <c r="Q69" s="22" t="s">
        <v>74</v>
      </c>
      <c r="R69" s="1" t="s">
        <v>247</v>
      </c>
      <c r="S69" s="22" t="s">
        <v>248</v>
      </c>
      <c r="T69" s="24">
        <v>892000000</v>
      </c>
      <c r="U69" s="21">
        <v>43831</v>
      </c>
      <c r="V69" s="21">
        <v>44196</v>
      </c>
      <c r="W69" s="22" t="s">
        <v>55</v>
      </c>
      <c r="X69" s="22" t="s">
        <v>114</v>
      </c>
      <c r="Y69" s="23">
        <v>0</v>
      </c>
      <c r="Z69" s="1" t="s">
        <v>1027</v>
      </c>
      <c r="AB69" s="24"/>
      <c r="AC69" s="24"/>
      <c r="AD69" s="22" t="s">
        <v>525</v>
      </c>
    </row>
    <row r="70" spans="1:30" ht="60">
      <c r="A70" s="2">
        <v>57</v>
      </c>
      <c r="B70" s="22" t="s">
        <v>241</v>
      </c>
      <c r="C70" s="22" t="s">
        <v>33</v>
      </c>
      <c r="D70" s="22" t="s">
        <v>90</v>
      </c>
      <c r="E70" s="22" t="s">
        <v>238</v>
      </c>
      <c r="F70" s="22" t="s">
        <v>239</v>
      </c>
      <c r="G70" s="22" t="s">
        <v>240</v>
      </c>
      <c r="H70" s="22" t="s">
        <v>250</v>
      </c>
      <c r="I70" s="22" t="s">
        <v>34</v>
      </c>
      <c r="J70" s="22" t="s">
        <v>243</v>
      </c>
      <c r="K70" s="22" t="s">
        <v>242</v>
      </c>
      <c r="L70" s="22" t="s">
        <v>245</v>
      </c>
      <c r="M70" s="22" t="s">
        <v>244</v>
      </c>
      <c r="N70" s="22" t="s">
        <v>249</v>
      </c>
      <c r="O70" s="22" t="s">
        <v>251</v>
      </c>
      <c r="P70" s="23">
        <v>100</v>
      </c>
      <c r="Q70" s="22" t="s">
        <v>74</v>
      </c>
      <c r="R70" s="1" t="s">
        <v>252</v>
      </c>
      <c r="S70" s="22" t="s">
        <v>253</v>
      </c>
      <c r="T70" s="24">
        <v>10003000000</v>
      </c>
      <c r="U70" s="21">
        <v>43832</v>
      </c>
      <c r="V70" s="21">
        <v>44196</v>
      </c>
      <c r="W70" s="22" t="s">
        <v>40</v>
      </c>
      <c r="X70" s="22" t="s">
        <v>114</v>
      </c>
      <c r="Y70" s="23">
        <v>0</v>
      </c>
      <c r="Z70" s="1" t="s">
        <v>1028</v>
      </c>
      <c r="AB70" s="24"/>
      <c r="AC70" s="24"/>
      <c r="AD70" s="22" t="s">
        <v>523</v>
      </c>
    </row>
    <row r="71" spans="1:30" ht="45">
      <c r="A71" s="2">
        <v>58</v>
      </c>
      <c r="B71" s="22" t="s">
        <v>241</v>
      </c>
      <c r="C71" s="22" t="s">
        <v>33</v>
      </c>
      <c r="D71" s="22" t="s">
        <v>90</v>
      </c>
      <c r="E71" s="22" t="s">
        <v>238</v>
      </c>
      <c r="F71" s="22" t="s">
        <v>239</v>
      </c>
      <c r="G71" s="22" t="s">
        <v>240</v>
      </c>
      <c r="H71" s="22" t="s">
        <v>250</v>
      </c>
      <c r="I71" s="22" t="s">
        <v>34</v>
      </c>
      <c r="J71" s="22" t="s">
        <v>243</v>
      </c>
      <c r="K71" s="22" t="s">
        <v>242</v>
      </c>
      <c r="L71" s="27" t="s">
        <v>245</v>
      </c>
      <c r="M71" s="27" t="s">
        <v>254</v>
      </c>
      <c r="N71" s="22" t="s">
        <v>249</v>
      </c>
      <c r="O71" s="22" t="s">
        <v>255</v>
      </c>
      <c r="P71" s="23">
        <v>100</v>
      </c>
      <c r="Q71" s="22" t="s">
        <v>74</v>
      </c>
      <c r="R71" s="1" t="s">
        <v>256</v>
      </c>
      <c r="S71" s="22" t="s">
        <v>257</v>
      </c>
      <c r="T71" s="24">
        <v>456567300</v>
      </c>
      <c r="U71" s="21">
        <v>43832</v>
      </c>
      <c r="V71" s="21">
        <v>44196</v>
      </c>
      <c r="W71" s="22" t="s">
        <v>40</v>
      </c>
      <c r="X71" s="22" t="s">
        <v>114</v>
      </c>
      <c r="Y71" s="23">
        <v>0</v>
      </c>
      <c r="Z71" s="1" t="s">
        <v>1029</v>
      </c>
      <c r="AA71" s="1" t="s">
        <v>461</v>
      </c>
      <c r="AB71" s="24"/>
      <c r="AC71" s="24"/>
      <c r="AD71" s="22" t="s">
        <v>523</v>
      </c>
    </row>
    <row r="72" spans="1:30" ht="45">
      <c r="A72" s="2">
        <v>59</v>
      </c>
      <c r="B72" s="22" t="s">
        <v>241</v>
      </c>
      <c r="C72" s="22" t="s">
        <v>33</v>
      </c>
      <c r="D72" s="22" t="s">
        <v>90</v>
      </c>
      <c r="E72" s="22" t="s">
        <v>238</v>
      </c>
      <c r="F72" s="22" t="s">
        <v>239</v>
      </c>
      <c r="G72" s="22" t="s">
        <v>240</v>
      </c>
      <c r="H72" s="22" t="s">
        <v>250</v>
      </c>
      <c r="I72" s="22" t="s">
        <v>34</v>
      </c>
      <c r="J72" s="22" t="s">
        <v>243</v>
      </c>
      <c r="K72" s="22" t="s">
        <v>242</v>
      </c>
      <c r="L72" s="27" t="s">
        <v>259</v>
      </c>
      <c r="M72" s="27" t="s">
        <v>258</v>
      </c>
      <c r="N72" s="22" t="s">
        <v>260</v>
      </c>
      <c r="O72" s="22" t="s">
        <v>261</v>
      </c>
      <c r="P72" s="23">
        <v>22</v>
      </c>
      <c r="Q72" s="22" t="s">
        <v>96</v>
      </c>
      <c r="R72" s="1" t="s">
        <v>262</v>
      </c>
      <c r="S72" s="22" t="s">
        <v>263</v>
      </c>
      <c r="T72" s="24">
        <v>3590000000</v>
      </c>
      <c r="U72" s="21">
        <v>43832</v>
      </c>
      <c r="V72" s="21">
        <v>44196</v>
      </c>
      <c r="W72" s="22" t="s">
        <v>55</v>
      </c>
      <c r="X72" s="22" t="s">
        <v>114</v>
      </c>
      <c r="Y72" s="23">
        <v>0</v>
      </c>
      <c r="Z72" s="1" t="s">
        <v>1030</v>
      </c>
      <c r="AB72" s="24"/>
      <c r="AC72" s="24"/>
      <c r="AD72" s="22" t="s">
        <v>523</v>
      </c>
    </row>
    <row r="73" spans="1:30" ht="45">
      <c r="A73" s="2">
        <v>60</v>
      </c>
      <c r="B73" s="22" t="s">
        <v>241</v>
      </c>
      <c r="C73" s="22" t="s">
        <v>33</v>
      </c>
      <c r="D73" s="22" t="s">
        <v>90</v>
      </c>
      <c r="E73" s="22" t="s">
        <v>238</v>
      </c>
      <c r="F73" s="22" t="s">
        <v>239</v>
      </c>
      <c r="G73" s="22" t="s">
        <v>240</v>
      </c>
      <c r="H73" s="22" t="s">
        <v>250</v>
      </c>
      <c r="I73" s="22" t="s">
        <v>34</v>
      </c>
      <c r="J73" s="22" t="s">
        <v>243</v>
      </c>
      <c r="K73" s="22" t="s">
        <v>242</v>
      </c>
      <c r="L73" s="27" t="s">
        <v>245</v>
      </c>
      <c r="M73" s="27" t="s">
        <v>264</v>
      </c>
      <c r="N73" s="22" t="s">
        <v>265</v>
      </c>
      <c r="O73" s="22" t="s">
        <v>266</v>
      </c>
      <c r="P73" s="23">
        <v>100</v>
      </c>
      <c r="Q73" s="22" t="s">
        <v>74</v>
      </c>
      <c r="R73" s="1" t="s">
        <v>267</v>
      </c>
      <c r="S73" s="22" t="s">
        <v>268</v>
      </c>
      <c r="T73" s="24">
        <v>2851432700</v>
      </c>
      <c r="U73" s="21">
        <v>43832</v>
      </c>
      <c r="V73" s="21">
        <v>44196</v>
      </c>
      <c r="W73" s="22" t="s">
        <v>40</v>
      </c>
      <c r="X73" s="22" t="s">
        <v>114</v>
      </c>
      <c r="Y73" s="23">
        <v>0</v>
      </c>
      <c r="Z73" s="1" t="s">
        <v>1031</v>
      </c>
      <c r="AB73" s="24"/>
      <c r="AC73" s="24"/>
      <c r="AD73" s="22" t="s">
        <v>523</v>
      </c>
    </row>
    <row r="74" spans="1:30" ht="60">
      <c r="A74" s="2">
        <v>61</v>
      </c>
      <c r="B74" s="22" t="s">
        <v>241</v>
      </c>
      <c r="C74" s="22" t="s">
        <v>33</v>
      </c>
      <c r="D74" s="22" t="s">
        <v>90</v>
      </c>
      <c r="E74" s="22" t="s">
        <v>238</v>
      </c>
      <c r="F74" s="22" t="s">
        <v>239</v>
      </c>
      <c r="G74" s="22" t="s">
        <v>240</v>
      </c>
      <c r="H74" s="22" t="s">
        <v>250</v>
      </c>
      <c r="I74" s="22" t="s">
        <v>34</v>
      </c>
      <c r="J74" s="22" t="s">
        <v>243</v>
      </c>
      <c r="K74" s="22" t="s">
        <v>242</v>
      </c>
      <c r="L74" s="27" t="s">
        <v>270</v>
      </c>
      <c r="M74" s="27" t="s">
        <v>269</v>
      </c>
      <c r="N74" s="22" t="s">
        <v>271</v>
      </c>
      <c r="O74" s="22" t="s">
        <v>272</v>
      </c>
      <c r="P74" s="23">
        <v>2</v>
      </c>
      <c r="Q74" s="22" t="s">
        <v>96</v>
      </c>
      <c r="R74" s="1" t="s">
        <v>273</v>
      </c>
      <c r="S74" s="22" t="s">
        <v>274</v>
      </c>
      <c r="T74" s="24">
        <v>1950000000</v>
      </c>
      <c r="U74" s="21">
        <v>43832</v>
      </c>
      <c r="V74" s="21">
        <v>44196</v>
      </c>
      <c r="W74" s="22" t="s">
        <v>55</v>
      </c>
      <c r="X74" s="22" t="s">
        <v>76</v>
      </c>
      <c r="Y74" s="23">
        <v>0</v>
      </c>
      <c r="Z74" s="1" t="s">
        <v>1031</v>
      </c>
      <c r="AB74" s="24"/>
      <c r="AC74" s="24"/>
      <c r="AD74" s="22" t="s">
        <v>523</v>
      </c>
    </row>
    <row r="75" spans="1:30" ht="45">
      <c r="A75" s="2">
        <v>65</v>
      </c>
      <c r="B75" s="22" t="s">
        <v>241</v>
      </c>
      <c r="C75" s="22" t="s">
        <v>33</v>
      </c>
      <c r="D75" s="22" t="s">
        <v>90</v>
      </c>
      <c r="E75" s="22" t="s">
        <v>238</v>
      </c>
      <c r="F75" s="22" t="s">
        <v>239</v>
      </c>
      <c r="G75" s="22" t="s">
        <v>240</v>
      </c>
      <c r="H75" s="22" t="s">
        <v>250</v>
      </c>
      <c r="I75" s="22" t="s">
        <v>34</v>
      </c>
      <c r="J75" s="22" t="s">
        <v>243</v>
      </c>
      <c r="K75" s="22" t="s">
        <v>242</v>
      </c>
      <c r="L75" s="22" t="s">
        <v>259</v>
      </c>
      <c r="M75" s="22" t="s">
        <v>275</v>
      </c>
      <c r="N75" s="22" t="s">
        <v>276</v>
      </c>
      <c r="O75" s="22" t="s">
        <v>277</v>
      </c>
      <c r="P75" s="23">
        <v>10</v>
      </c>
      <c r="Q75" s="22" t="s">
        <v>96</v>
      </c>
      <c r="R75" s="1" t="s">
        <v>278</v>
      </c>
      <c r="S75" s="22" t="s">
        <v>279</v>
      </c>
      <c r="T75" s="24">
        <v>1454000000</v>
      </c>
      <c r="U75" s="21">
        <v>43832</v>
      </c>
      <c r="V75" s="21">
        <v>44196</v>
      </c>
      <c r="W75" s="22" t="s">
        <v>55</v>
      </c>
      <c r="X75" s="22" t="s">
        <v>114</v>
      </c>
      <c r="Y75" s="23">
        <v>0.01</v>
      </c>
      <c r="Z75" s="1" t="s">
        <v>1004</v>
      </c>
      <c r="AA75" s="1" t="s">
        <v>1003</v>
      </c>
      <c r="AB75" s="24"/>
      <c r="AC75" s="24">
        <v>9109219</v>
      </c>
      <c r="AD75" s="22" t="s">
        <v>523</v>
      </c>
    </row>
    <row r="76" spans="1:30" ht="90">
      <c r="A76" s="2">
        <v>67</v>
      </c>
      <c r="B76" s="22" t="s">
        <v>241</v>
      </c>
      <c r="C76" s="22" t="s">
        <v>33</v>
      </c>
      <c r="D76" s="22" t="s">
        <v>90</v>
      </c>
      <c r="E76" s="22" t="s">
        <v>238</v>
      </c>
      <c r="F76" s="22" t="s">
        <v>239</v>
      </c>
      <c r="G76" s="22" t="s">
        <v>240</v>
      </c>
      <c r="H76" s="22" t="s">
        <v>250</v>
      </c>
      <c r="I76" s="22" t="s">
        <v>34</v>
      </c>
      <c r="J76" s="22" t="s">
        <v>243</v>
      </c>
      <c r="K76" s="22" t="s">
        <v>242</v>
      </c>
      <c r="L76" s="22" t="s">
        <v>270</v>
      </c>
      <c r="M76" s="22" t="s">
        <v>280</v>
      </c>
      <c r="N76" s="22" t="s">
        <v>271</v>
      </c>
      <c r="O76" s="22" t="s">
        <v>281</v>
      </c>
      <c r="P76" s="23">
        <v>1</v>
      </c>
      <c r="Q76" s="22" t="s">
        <v>96</v>
      </c>
      <c r="R76" s="1" t="s">
        <v>282</v>
      </c>
      <c r="S76" s="22" t="s">
        <v>283</v>
      </c>
      <c r="T76" s="24">
        <v>5379000000</v>
      </c>
      <c r="U76" s="21">
        <v>43832</v>
      </c>
      <c r="V76" s="21">
        <v>44196</v>
      </c>
      <c r="W76" s="22" t="s">
        <v>40</v>
      </c>
      <c r="X76" s="22" t="s">
        <v>114</v>
      </c>
      <c r="Y76" s="23">
        <v>0</v>
      </c>
      <c r="Z76" s="1" t="s">
        <v>1006</v>
      </c>
      <c r="AA76" s="1" t="s">
        <v>1005</v>
      </c>
      <c r="AB76" s="24"/>
      <c r="AC76" s="24">
        <v>9002062.5</v>
      </c>
      <c r="AD76" s="22" t="s">
        <v>523</v>
      </c>
    </row>
    <row r="77" spans="1:30" ht="45">
      <c r="A77" s="2">
        <v>69</v>
      </c>
      <c r="B77" s="22" t="s">
        <v>241</v>
      </c>
      <c r="C77" s="22" t="s">
        <v>33</v>
      </c>
      <c r="D77" s="22" t="s">
        <v>90</v>
      </c>
      <c r="E77" s="22" t="s">
        <v>238</v>
      </c>
      <c r="F77" s="22" t="s">
        <v>239</v>
      </c>
      <c r="G77" s="22" t="s">
        <v>240</v>
      </c>
      <c r="H77" s="22" t="s">
        <v>250</v>
      </c>
      <c r="I77" s="22" t="s">
        <v>34</v>
      </c>
      <c r="J77" s="22" t="s">
        <v>243</v>
      </c>
      <c r="K77" s="22" t="s">
        <v>242</v>
      </c>
      <c r="L77" s="22" t="s">
        <v>285</v>
      </c>
      <c r="M77" s="22" t="s">
        <v>284</v>
      </c>
      <c r="N77" s="22" t="s">
        <v>271</v>
      </c>
      <c r="O77" s="22" t="s">
        <v>286</v>
      </c>
      <c r="P77" s="23">
        <v>2</v>
      </c>
      <c r="Q77" s="22" t="s">
        <v>96</v>
      </c>
      <c r="R77" s="1" t="s">
        <v>287</v>
      </c>
      <c r="S77" s="22" t="s">
        <v>288</v>
      </c>
      <c r="T77" s="24">
        <v>4724000000</v>
      </c>
      <c r="U77" s="21">
        <v>43832</v>
      </c>
      <c r="V77" s="21">
        <v>44196</v>
      </c>
      <c r="W77" s="22" t="s">
        <v>55</v>
      </c>
      <c r="X77" s="22" t="s">
        <v>114</v>
      </c>
      <c r="Y77" s="23">
        <v>0</v>
      </c>
      <c r="Z77" s="1" t="s">
        <v>1031</v>
      </c>
      <c r="AB77" s="24"/>
      <c r="AC77" s="24"/>
      <c r="AD77" s="22" t="s">
        <v>523</v>
      </c>
    </row>
    <row r="78" spans="1:30" ht="45">
      <c r="A78" s="2">
        <v>72</v>
      </c>
      <c r="B78" s="22" t="s">
        <v>241</v>
      </c>
      <c r="C78" s="22" t="s">
        <v>33</v>
      </c>
      <c r="D78" s="22" t="s">
        <v>90</v>
      </c>
      <c r="E78" s="22" t="s">
        <v>238</v>
      </c>
      <c r="F78" s="22" t="s">
        <v>239</v>
      </c>
      <c r="G78" s="22" t="s">
        <v>240</v>
      </c>
      <c r="H78" s="22" t="s">
        <v>250</v>
      </c>
      <c r="I78" s="22" t="s">
        <v>34</v>
      </c>
      <c r="J78" s="22" t="s">
        <v>243</v>
      </c>
      <c r="K78" s="22" t="s">
        <v>242</v>
      </c>
      <c r="L78" s="22" t="s">
        <v>285</v>
      </c>
      <c r="M78" s="22" t="s">
        <v>289</v>
      </c>
      <c r="N78" s="22" t="s">
        <v>271</v>
      </c>
      <c r="O78" s="22" t="s">
        <v>290</v>
      </c>
      <c r="P78" s="23">
        <v>2</v>
      </c>
      <c r="Q78" s="22" t="s">
        <v>96</v>
      </c>
      <c r="R78" s="1" t="s">
        <v>291</v>
      </c>
      <c r="S78" s="22" t="s">
        <v>292</v>
      </c>
      <c r="T78" s="24">
        <v>3700000000</v>
      </c>
      <c r="U78" s="21">
        <v>43832</v>
      </c>
      <c r="V78" s="21">
        <v>44196</v>
      </c>
      <c r="W78" s="22" t="s">
        <v>55</v>
      </c>
      <c r="X78" s="22" t="s">
        <v>114</v>
      </c>
      <c r="Y78" s="23">
        <v>0</v>
      </c>
      <c r="Z78" s="1" t="s">
        <v>1031</v>
      </c>
      <c r="AA78" s="1" t="s">
        <v>461</v>
      </c>
      <c r="AB78" s="24"/>
      <c r="AC78" s="24"/>
      <c r="AD78" s="22" t="s">
        <v>523</v>
      </c>
    </row>
    <row r="79" spans="1:30" ht="409.5">
      <c r="A79" s="2">
        <v>88</v>
      </c>
      <c r="B79" s="22" t="s">
        <v>241</v>
      </c>
      <c r="C79" s="22" t="s">
        <v>33</v>
      </c>
      <c r="D79" s="22" t="s">
        <v>90</v>
      </c>
      <c r="E79" s="22" t="s">
        <v>238</v>
      </c>
      <c r="F79" s="22" t="s">
        <v>239</v>
      </c>
      <c r="G79" s="22" t="s">
        <v>240</v>
      </c>
      <c r="H79" s="22" t="s">
        <v>35</v>
      </c>
      <c r="I79" s="22" t="s">
        <v>49</v>
      </c>
      <c r="J79" s="22" t="s">
        <v>36</v>
      </c>
      <c r="K79" s="22" t="s">
        <v>35</v>
      </c>
      <c r="L79" s="22" t="s">
        <v>35</v>
      </c>
      <c r="M79" s="22" t="s">
        <v>35</v>
      </c>
      <c r="N79" s="22" t="s">
        <v>506</v>
      </c>
      <c r="O79" s="22" t="s">
        <v>293</v>
      </c>
      <c r="P79" s="23">
        <v>90</v>
      </c>
      <c r="Q79" s="22" t="s">
        <v>74</v>
      </c>
      <c r="R79" s="1" t="s">
        <v>294</v>
      </c>
      <c r="S79" s="22" t="s">
        <v>111</v>
      </c>
      <c r="T79" s="24">
        <v>4023000000</v>
      </c>
      <c r="U79" s="21">
        <v>43831</v>
      </c>
      <c r="V79" s="21">
        <v>44196</v>
      </c>
      <c r="W79" s="22" t="s">
        <v>55</v>
      </c>
      <c r="X79" s="22" t="s">
        <v>41</v>
      </c>
      <c r="Y79" s="23">
        <v>76.8</v>
      </c>
      <c r="Z79" s="1" t="s">
        <v>1032</v>
      </c>
      <c r="AA79" s="1" t="s">
        <v>873</v>
      </c>
      <c r="AB79" s="24">
        <v>0</v>
      </c>
      <c r="AC79" s="24">
        <v>0</v>
      </c>
      <c r="AD79" s="22" t="s">
        <v>523</v>
      </c>
    </row>
    <row r="80" spans="1:30" ht="405">
      <c r="A80" s="2">
        <v>89</v>
      </c>
      <c r="B80" s="22" t="s">
        <v>241</v>
      </c>
      <c r="C80" s="22" t="s">
        <v>33</v>
      </c>
      <c r="D80" s="22" t="s">
        <v>90</v>
      </c>
      <c r="E80" s="22" t="s">
        <v>238</v>
      </c>
      <c r="F80" s="22" t="s">
        <v>239</v>
      </c>
      <c r="G80" s="22" t="s">
        <v>240</v>
      </c>
      <c r="H80" s="22" t="s">
        <v>250</v>
      </c>
      <c r="I80" s="22" t="s">
        <v>34</v>
      </c>
      <c r="J80" s="22" t="s">
        <v>72</v>
      </c>
      <c r="K80" s="22" t="s">
        <v>35</v>
      </c>
      <c r="L80" s="22" t="s">
        <v>35</v>
      </c>
      <c r="M80" s="22" t="s">
        <v>35</v>
      </c>
      <c r="N80" s="22" t="s">
        <v>507</v>
      </c>
      <c r="O80" s="22" t="s">
        <v>295</v>
      </c>
      <c r="P80" s="23">
        <v>10</v>
      </c>
      <c r="Q80" s="22" t="s">
        <v>96</v>
      </c>
      <c r="R80" s="1" t="s">
        <v>296</v>
      </c>
      <c r="S80" s="22" t="s">
        <v>297</v>
      </c>
      <c r="T80" s="24">
        <v>0</v>
      </c>
      <c r="U80" s="21">
        <v>43831</v>
      </c>
      <c r="V80" s="21">
        <v>44196</v>
      </c>
      <c r="W80" s="22" t="s">
        <v>55</v>
      </c>
      <c r="X80" s="22" t="s">
        <v>118</v>
      </c>
      <c r="Y80" s="23">
        <v>3</v>
      </c>
      <c r="Z80" s="1" t="s">
        <v>1007</v>
      </c>
      <c r="AA80" s="1" t="s">
        <v>874</v>
      </c>
      <c r="AB80" s="24"/>
      <c r="AC80" s="24"/>
      <c r="AD80" s="22" t="s">
        <v>12</v>
      </c>
    </row>
    <row r="81" spans="1:30" ht="45">
      <c r="A81" s="2">
        <v>90</v>
      </c>
      <c r="B81" s="22" t="s">
        <v>241</v>
      </c>
      <c r="C81" s="22" t="s">
        <v>33</v>
      </c>
      <c r="D81" s="22" t="s">
        <v>90</v>
      </c>
      <c r="E81" s="22" t="s">
        <v>238</v>
      </c>
      <c r="F81" s="22" t="s">
        <v>239</v>
      </c>
      <c r="G81" s="22" t="s">
        <v>240</v>
      </c>
      <c r="H81" s="22" t="s">
        <v>35</v>
      </c>
      <c r="I81" s="22" t="s">
        <v>49</v>
      </c>
      <c r="J81" s="22" t="s">
        <v>36</v>
      </c>
      <c r="K81" s="22" t="s">
        <v>35</v>
      </c>
      <c r="L81" s="22" t="s">
        <v>35</v>
      </c>
      <c r="M81" s="22" t="s">
        <v>35</v>
      </c>
      <c r="N81" s="22" t="s">
        <v>507</v>
      </c>
      <c r="O81" s="22" t="s">
        <v>298</v>
      </c>
      <c r="P81" s="23">
        <v>100</v>
      </c>
      <c r="Q81" s="22" t="s">
        <v>74</v>
      </c>
      <c r="R81" s="1" t="s">
        <v>299</v>
      </c>
      <c r="S81" s="22" t="s">
        <v>300</v>
      </c>
      <c r="T81" s="24">
        <v>1702000000</v>
      </c>
      <c r="U81" s="21">
        <v>43831</v>
      </c>
      <c r="V81" s="21">
        <v>44196</v>
      </c>
      <c r="W81" s="22" t="s">
        <v>55</v>
      </c>
      <c r="X81" s="22" t="s">
        <v>114</v>
      </c>
      <c r="Y81" s="23">
        <v>0</v>
      </c>
      <c r="Z81" s="1" t="s">
        <v>1033</v>
      </c>
      <c r="AB81" s="24"/>
      <c r="AC81" s="24"/>
      <c r="AD81" s="22" t="s">
        <v>523</v>
      </c>
    </row>
    <row r="82" spans="1:30" ht="45">
      <c r="A82" s="2">
        <v>92</v>
      </c>
      <c r="B82" s="22" t="s">
        <v>241</v>
      </c>
      <c r="C82" s="22" t="s">
        <v>33</v>
      </c>
      <c r="D82" s="22" t="s">
        <v>90</v>
      </c>
      <c r="E82" s="22" t="s">
        <v>238</v>
      </c>
      <c r="F82" s="22" t="s">
        <v>239</v>
      </c>
      <c r="G82" s="22" t="s">
        <v>240</v>
      </c>
      <c r="H82" s="22" t="s">
        <v>35</v>
      </c>
      <c r="I82" s="22" t="s">
        <v>49</v>
      </c>
      <c r="J82" s="22" t="s">
        <v>36</v>
      </c>
      <c r="K82" s="22" t="s">
        <v>35</v>
      </c>
      <c r="L82" s="22" t="s">
        <v>35</v>
      </c>
      <c r="M82" s="22" t="s">
        <v>35</v>
      </c>
      <c r="N82" s="22" t="s">
        <v>878</v>
      </c>
      <c r="O82" s="22" t="s">
        <v>301</v>
      </c>
      <c r="P82" s="23">
        <v>100</v>
      </c>
      <c r="Q82" s="22" t="s">
        <v>74</v>
      </c>
      <c r="R82" s="1" t="s">
        <v>302</v>
      </c>
      <c r="S82" s="22" t="s">
        <v>303</v>
      </c>
      <c r="T82" s="24">
        <v>1237000000</v>
      </c>
      <c r="U82" s="21">
        <v>43831</v>
      </c>
      <c r="V82" s="21">
        <v>44196</v>
      </c>
      <c r="W82" s="22" t="s">
        <v>55</v>
      </c>
      <c r="X82" s="22" t="s">
        <v>114</v>
      </c>
      <c r="Y82" s="23">
        <v>0</v>
      </c>
      <c r="AB82" s="24"/>
      <c r="AC82" s="24"/>
      <c r="AD82" s="22" t="s">
        <v>523</v>
      </c>
    </row>
    <row r="83" spans="1:30" ht="45">
      <c r="A83" s="2">
        <v>94</v>
      </c>
      <c r="B83" s="22" t="s">
        <v>241</v>
      </c>
      <c r="C83" s="22" t="s">
        <v>33</v>
      </c>
      <c r="D83" s="22" t="s">
        <v>90</v>
      </c>
      <c r="E83" s="22" t="s">
        <v>238</v>
      </c>
      <c r="F83" s="22" t="s">
        <v>239</v>
      </c>
      <c r="G83" s="22" t="s">
        <v>240</v>
      </c>
      <c r="H83" s="22" t="s">
        <v>35</v>
      </c>
      <c r="I83" s="22" t="s">
        <v>49</v>
      </c>
      <c r="J83" s="22" t="s">
        <v>36</v>
      </c>
      <c r="K83" s="22" t="s">
        <v>35</v>
      </c>
      <c r="L83" s="22" t="s">
        <v>35</v>
      </c>
      <c r="M83" s="22" t="s">
        <v>35</v>
      </c>
      <c r="N83" s="22" t="s">
        <v>507</v>
      </c>
      <c r="O83" s="22" t="s">
        <v>304</v>
      </c>
      <c r="P83" s="23">
        <v>100</v>
      </c>
      <c r="Q83" s="22" t="s">
        <v>74</v>
      </c>
      <c r="R83" s="1" t="s">
        <v>305</v>
      </c>
      <c r="S83" s="22" t="s">
        <v>303</v>
      </c>
      <c r="T83" s="24">
        <v>465000000</v>
      </c>
      <c r="U83" s="21">
        <v>43831</v>
      </c>
      <c r="V83" s="21">
        <v>44196</v>
      </c>
      <c r="W83" s="22" t="s">
        <v>55</v>
      </c>
      <c r="X83" s="22" t="s">
        <v>114</v>
      </c>
      <c r="Y83" s="23">
        <v>0</v>
      </c>
      <c r="AB83" s="24"/>
      <c r="AC83" s="24"/>
      <c r="AD83" s="22" t="s">
        <v>523</v>
      </c>
    </row>
    <row r="84" spans="1:30" ht="60">
      <c r="A84" s="2">
        <v>128</v>
      </c>
      <c r="B84" s="22" t="s">
        <v>241</v>
      </c>
      <c r="C84" s="22" t="s">
        <v>48</v>
      </c>
      <c r="D84" s="22" t="s">
        <v>90</v>
      </c>
      <c r="E84" s="22" t="s">
        <v>238</v>
      </c>
      <c r="F84" s="22" t="s">
        <v>30</v>
      </c>
      <c r="G84" s="22" t="s">
        <v>84</v>
      </c>
      <c r="H84" s="22" t="s">
        <v>86</v>
      </c>
      <c r="I84" s="22" t="s">
        <v>34</v>
      </c>
      <c r="J84" s="22" t="s">
        <v>243</v>
      </c>
      <c r="K84" s="22" t="s">
        <v>242</v>
      </c>
      <c r="L84" s="22" t="s">
        <v>35</v>
      </c>
      <c r="M84" s="22" t="s">
        <v>35</v>
      </c>
      <c r="N84" s="22" t="s">
        <v>547</v>
      </c>
      <c r="O84" s="22" t="s">
        <v>548</v>
      </c>
      <c r="P84" s="23">
        <v>100</v>
      </c>
      <c r="Q84" s="22" t="s">
        <v>74</v>
      </c>
      <c r="R84" s="1" t="s">
        <v>549</v>
      </c>
      <c r="S84" s="22" t="s">
        <v>550</v>
      </c>
      <c r="T84" s="24">
        <v>0</v>
      </c>
      <c r="U84" s="21">
        <v>43831</v>
      </c>
      <c r="V84" s="21">
        <v>44196</v>
      </c>
      <c r="W84" s="22" t="s">
        <v>55</v>
      </c>
      <c r="X84" s="22" t="s">
        <v>76</v>
      </c>
      <c r="Y84" s="23">
        <v>0</v>
      </c>
      <c r="Z84" s="1" t="s">
        <v>1034</v>
      </c>
      <c r="AB84" s="24"/>
      <c r="AC84" s="24"/>
      <c r="AD84" s="22" t="s">
        <v>525</v>
      </c>
    </row>
    <row r="85" spans="1:30" ht="60">
      <c r="A85" s="2">
        <v>129</v>
      </c>
      <c r="B85" s="22" t="s">
        <v>241</v>
      </c>
      <c r="C85" s="22" t="s">
        <v>48</v>
      </c>
      <c r="D85" s="22" t="s">
        <v>90</v>
      </c>
      <c r="E85" s="22" t="s">
        <v>238</v>
      </c>
      <c r="F85" s="22" t="s">
        <v>30</v>
      </c>
      <c r="G85" s="22" t="s">
        <v>84</v>
      </c>
      <c r="H85" s="22" t="s">
        <v>86</v>
      </c>
      <c r="I85" s="22" t="s">
        <v>34</v>
      </c>
      <c r="J85" s="22" t="s">
        <v>243</v>
      </c>
      <c r="K85" s="22" t="s">
        <v>242</v>
      </c>
      <c r="L85" s="22" t="s">
        <v>35</v>
      </c>
      <c r="M85" s="22" t="s">
        <v>35</v>
      </c>
      <c r="N85" s="22" t="s">
        <v>551</v>
      </c>
      <c r="O85" s="22" t="s">
        <v>552</v>
      </c>
      <c r="P85" s="23">
        <v>100</v>
      </c>
      <c r="Q85" s="22" t="s">
        <v>74</v>
      </c>
      <c r="R85" s="1" t="s">
        <v>549</v>
      </c>
      <c r="S85" s="22" t="s">
        <v>550</v>
      </c>
      <c r="T85" s="24">
        <v>0</v>
      </c>
      <c r="U85" s="21">
        <v>43831</v>
      </c>
      <c r="V85" s="21">
        <v>44196</v>
      </c>
      <c r="W85" s="22" t="s">
        <v>55</v>
      </c>
      <c r="X85" s="22" t="s">
        <v>76</v>
      </c>
      <c r="Y85" s="23">
        <v>0</v>
      </c>
      <c r="Z85" s="1" t="s">
        <v>1035</v>
      </c>
      <c r="AB85" s="24"/>
      <c r="AC85" s="24"/>
      <c r="AD85" s="22" t="s">
        <v>525</v>
      </c>
    </row>
    <row r="86" spans="1:30" ht="30">
      <c r="A86" s="2">
        <v>131</v>
      </c>
      <c r="B86" s="22" t="s">
        <v>241</v>
      </c>
      <c r="C86" s="22" t="s">
        <v>48</v>
      </c>
      <c r="D86" s="22" t="s">
        <v>90</v>
      </c>
      <c r="E86" s="22" t="s">
        <v>238</v>
      </c>
      <c r="F86" s="22" t="s">
        <v>30</v>
      </c>
      <c r="G86" s="22" t="s">
        <v>84</v>
      </c>
      <c r="H86" s="22" t="s">
        <v>86</v>
      </c>
      <c r="I86" s="22" t="s">
        <v>34</v>
      </c>
      <c r="J86" s="22" t="s">
        <v>243</v>
      </c>
      <c r="K86" s="22" t="s">
        <v>242</v>
      </c>
      <c r="L86" s="22" t="s">
        <v>35</v>
      </c>
      <c r="M86" s="22" t="s">
        <v>35</v>
      </c>
      <c r="N86" s="22" t="s">
        <v>553</v>
      </c>
      <c r="O86" s="22" t="s">
        <v>554</v>
      </c>
      <c r="P86" s="23">
        <v>1</v>
      </c>
      <c r="Q86" s="22" t="s">
        <v>53</v>
      </c>
      <c r="R86" s="1" t="s">
        <v>591</v>
      </c>
      <c r="S86" s="22" t="s">
        <v>555</v>
      </c>
      <c r="T86" s="24">
        <v>0</v>
      </c>
      <c r="U86" s="21">
        <v>43831</v>
      </c>
      <c r="V86" s="21">
        <v>44196</v>
      </c>
      <c r="W86" s="22" t="s">
        <v>40</v>
      </c>
      <c r="X86" s="22" t="s">
        <v>89</v>
      </c>
      <c r="Y86" s="23">
        <v>0</v>
      </c>
      <c r="AB86" s="24"/>
      <c r="AC86" s="24"/>
      <c r="AD86" s="22" t="s">
        <v>525</v>
      </c>
    </row>
    <row r="87" spans="1:30" ht="30">
      <c r="A87" s="2">
        <v>133</v>
      </c>
      <c r="B87" s="22" t="s">
        <v>241</v>
      </c>
      <c r="C87" s="22" t="s">
        <v>48</v>
      </c>
      <c r="D87" s="22" t="s">
        <v>90</v>
      </c>
      <c r="E87" s="22" t="s">
        <v>238</v>
      </c>
      <c r="F87" s="22" t="s">
        <v>30</v>
      </c>
      <c r="G87" s="22" t="s">
        <v>84</v>
      </c>
      <c r="H87" s="22" t="s">
        <v>86</v>
      </c>
      <c r="I87" s="22" t="s">
        <v>34</v>
      </c>
      <c r="J87" s="22" t="s">
        <v>243</v>
      </c>
      <c r="K87" s="22" t="s">
        <v>242</v>
      </c>
      <c r="L87" s="22" t="s">
        <v>35</v>
      </c>
      <c r="M87" s="22" t="s">
        <v>35</v>
      </c>
      <c r="N87" s="22" t="s">
        <v>556</v>
      </c>
      <c r="O87" s="22" t="s">
        <v>559</v>
      </c>
      <c r="P87" s="23">
        <v>1</v>
      </c>
      <c r="Q87" s="22" t="s">
        <v>53</v>
      </c>
      <c r="R87" s="1" t="s">
        <v>560</v>
      </c>
      <c r="S87" s="22" t="s">
        <v>561</v>
      </c>
      <c r="T87" s="24">
        <v>0</v>
      </c>
      <c r="U87" s="21">
        <v>43831</v>
      </c>
      <c r="V87" s="21">
        <v>44196</v>
      </c>
      <c r="W87" s="22" t="s">
        <v>40</v>
      </c>
      <c r="X87" s="22" t="s">
        <v>89</v>
      </c>
      <c r="Y87" s="23">
        <v>0</v>
      </c>
      <c r="AB87" s="24"/>
      <c r="AC87" s="24"/>
      <c r="AD87" s="22" t="s">
        <v>525</v>
      </c>
    </row>
    <row r="88" spans="1:30" ht="60">
      <c r="A88" s="2">
        <v>31</v>
      </c>
      <c r="B88" s="22" t="s">
        <v>307</v>
      </c>
      <c r="C88" s="22" t="s">
        <v>48</v>
      </c>
      <c r="D88" s="22" t="s">
        <v>306</v>
      </c>
      <c r="E88" s="22" t="s">
        <v>35</v>
      </c>
      <c r="F88" s="22" t="s">
        <v>167</v>
      </c>
      <c r="G88" s="22" t="s">
        <v>168</v>
      </c>
      <c r="H88" s="22" t="s">
        <v>35</v>
      </c>
      <c r="I88" s="22" t="s">
        <v>308</v>
      </c>
      <c r="J88" s="22" t="s">
        <v>243</v>
      </c>
      <c r="K88" s="22" t="s">
        <v>309</v>
      </c>
      <c r="L88" s="22" t="s">
        <v>311</v>
      </c>
      <c r="M88" s="22" t="s">
        <v>310</v>
      </c>
      <c r="N88" s="22" t="s">
        <v>312</v>
      </c>
      <c r="O88" s="22" t="s">
        <v>531</v>
      </c>
      <c r="P88" s="23">
        <v>3</v>
      </c>
      <c r="Q88" s="22" t="s">
        <v>96</v>
      </c>
      <c r="R88" s="1" t="s">
        <v>314</v>
      </c>
      <c r="S88" s="22" t="s">
        <v>313</v>
      </c>
      <c r="T88" s="24">
        <v>2000000000</v>
      </c>
      <c r="U88" s="21">
        <v>43862</v>
      </c>
      <c r="V88" s="21">
        <v>44192</v>
      </c>
      <c r="W88" s="22" t="s">
        <v>55</v>
      </c>
      <c r="X88" s="22" t="s">
        <v>41</v>
      </c>
      <c r="Y88" s="23">
        <v>0</v>
      </c>
      <c r="Z88" s="1" t="s">
        <v>1056</v>
      </c>
      <c r="AA88" s="1" t="s">
        <v>837</v>
      </c>
      <c r="AB88" s="24">
        <v>0</v>
      </c>
      <c r="AC88" s="24">
        <v>0</v>
      </c>
      <c r="AD88" s="22" t="s">
        <v>523</v>
      </c>
    </row>
    <row r="89" spans="1:30" ht="45">
      <c r="A89" s="2">
        <v>32</v>
      </c>
      <c r="B89" s="22" t="s">
        <v>307</v>
      </c>
      <c r="C89" s="22" t="s">
        <v>48</v>
      </c>
      <c r="D89" s="22" t="s">
        <v>306</v>
      </c>
      <c r="E89" s="22" t="s">
        <v>35</v>
      </c>
      <c r="F89" s="22" t="s">
        <v>167</v>
      </c>
      <c r="G89" s="22" t="s">
        <v>168</v>
      </c>
      <c r="H89" s="22" t="s">
        <v>35</v>
      </c>
      <c r="I89" s="22" t="s">
        <v>308</v>
      </c>
      <c r="J89" s="22" t="s">
        <v>243</v>
      </c>
      <c r="K89" s="22" t="s">
        <v>309</v>
      </c>
      <c r="L89" s="22" t="s">
        <v>316</v>
      </c>
      <c r="M89" s="22" t="s">
        <v>315</v>
      </c>
      <c r="N89" s="22" t="s">
        <v>317</v>
      </c>
      <c r="O89" s="22" t="s">
        <v>318</v>
      </c>
      <c r="P89" s="23">
        <v>5</v>
      </c>
      <c r="Q89" s="22" t="s">
        <v>96</v>
      </c>
      <c r="R89" s="1" t="s">
        <v>319</v>
      </c>
      <c r="S89" s="22" t="s">
        <v>532</v>
      </c>
      <c r="T89" s="24">
        <v>3100000000</v>
      </c>
      <c r="U89" s="21">
        <v>43862</v>
      </c>
      <c r="V89" s="21">
        <v>44192</v>
      </c>
      <c r="W89" s="22" t="s">
        <v>55</v>
      </c>
      <c r="X89" s="22" t="s">
        <v>41</v>
      </c>
      <c r="Y89" s="23">
        <v>0</v>
      </c>
      <c r="Z89" s="1" t="s">
        <v>1057</v>
      </c>
      <c r="AA89" s="1" t="s">
        <v>837</v>
      </c>
      <c r="AB89" s="24">
        <v>0</v>
      </c>
      <c r="AC89" s="24">
        <v>0</v>
      </c>
      <c r="AD89" s="22" t="s">
        <v>523</v>
      </c>
    </row>
    <row r="90" spans="1:30" ht="45">
      <c r="A90" s="2">
        <v>33</v>
      </c>
      <c r="B90" s="22" t="s">
        <v>307</v>
      </c>
      <c r="C90" s="22" t="s">
        <v>48</v>
      </c>
      <c r="D90" s="22" t="s">
        <v>306</v>
      </c>
      <c r="E90" s="22" t="s">
        <v>35</v>
      </c>
      <c r="F90" s="22" t="s">
        <v>167</v>
      </c>
      <c r="G90" s="22" t="s">
        <v>168</v>
      </c>
      <c r="H90" s="22" t="s">
        <v>35</v>
      </c>
      <c r="I90" s="22" t="s">
        <v>308</v>
      </c>
      <c r="J90" s="22" t="s">
        <v>243</v>
      </c>
      <c r="K90" s="22" t="s">
        <v>309</v>
      </c>
      <c r="L90" s="22" t="s">
        <v>316</v>
      </c>
      <c r="M90" s="22" t="s">
        <v>320</v>
      </c>
      <c r="N90" s="22" t="s">
        <v>317</v>
      </c>
      <c r="O90" s="22" t="s">
        <v>318</v>
      </c>
      <c r="P90" s="23">
        <v>8</v>
      </c>
      <c r="Q90" s="22" t="s">
        <v>96</v>
      </c>
      <c r="R90" s="1" t="s">
        <v>321</v>
      </c>
      <c r="S90" s="22" t="s">
        <v>532</v>
      </c>
      <c r="T90" s="24">
        <v>7192156079</v>
      </c>
      <c r="U90" s="21">
        <v>43864</v>
      </c>
      <c r="V90" s="21">
        <v>44192</v>
      </c>
      <c r="W90" s="22" t="s">
        <v>55</v>
      </c>
      <c r="X90" s="22" t="s">
        <v>41</v>
      </c>
      <c r="Y90" s="23">
        <v>0</v>
      </c>
      <c r="Z90" s="1" t="s">
        <v>1058</v>
      </c>
      <c r="AA90" s="1" t="s">
        <v>837</v>
      </c>
      <c r="AB90" s="24">
        <v>0</v>
      </c>
      <c r="AC90" s="24">
        <v>0</v>
      </c>
      <c r="AD90" s="22" t="s">
        <v>523</v>
      </c>
    </row>
    <row r="91" spans="1:30" ht="105">
      <c r="A91" s="2">
        <v>34</v>
      </c>
      <c r="B91" s="22" t="s">
        <v>307</v>
      </c>
      <c r="C91" s="22" t="s">
        <v>48</v>
      </c>
      <c r="D91" s="22" t="s">
        <v>306</v>
      </c>
      <c r="E91" s="22" t="s">
        <v>35</v>
      </c>
      <c r="F91" s="22" t="s">
        <v>167</v>
      </c>
      <c r="G91" s="22" t="s">
        <v>168</v>
      </c>
      <c r="H91" s="22" t="s">
        <v>35</v>
      </c>
      <c r="I91" s="22" t="s">
        <v>308</v>
      </c>
      <c r="J91" s="22" t="s">
        <v>243</v>
      </c>
      <c r="K91" s="22" t="s">
        <v>309</v>
      </c>
      <c r="L91" s="22" t="s">
        <v>323</v>
      </c>
      <c r="M91" s="22" t="s">
        <v>322</v>
      </c>
      <c r="N91" s="22" t="s">
        <v>324</v>
      </c>
      <c r="O91" s="22" t="s">
        <v>325</v>
      </c>
      <c r="P91" s="23">
        <v>4</v>
      </c>
      <c r="Q91" s="22" t="s">
        <v>96</v>
      </c>
      <c r="R91" s="1" t="s">
        <v>326</v>
      </c>
      <c r="S91" s="22" t="s">
        <v>533</v>
      </c>
      <c r="T91" s="24">
        <v>3285260860</v>
      </c>
      <c r="U91" s="21">
        <v>43864</v>
      </c>
      <c r="V91" s="21">
        <v>44192</v>
      </c>
      <c r="W91" s="22" t="s">
        <v>55</v>
      </c>
      <c r="X91" s="22" t="s">
        <v>41</v>
      </c>
      <c r="Y91" s="23">
        <v>0</v>
      </c>
      <c r="Z91" s="1" t="s">
        <v>1059</v>
      </c>
      <c r="AA91" s="1" t="s">
        <v>838</v>
      </c>
      <c r="AB91" s="24">
        <v>0</v>
      </c>
      <c r="AC91" s="24">
        <v>0</v>
      </c>
      <c r="AD91" s="22" t="s">
        <v>523</v>
      </c>
    </row>
    <row r="92" spans="1:30" ht="105">
      <c r="A92" s="2">
        <v>35</v>
      </c>
      <c r="B92" s="22" t="s">
        <v>307</v>
      </c>
      <c r="C92" s="22" t="s">
        <v>48</v>
      </c>
      <c r="D92" s="22" t="s">
        <v>306</v>
      </c>
      <c r="E92" s="22" t="s">
        <v>35</v>
      </c>
      <c r="F92" s="22" t="s">
        <v>167</v>
      </c>
      <c r="G92" s="22" t="s">
        <v>168</v>
      </c>
      <c r="H92" s="22" t="s">
        <v>35</v>
      </c>
      <c r="I92" s="22" t="s">
        <v>308</v>
      </c>
      <c r="J92" s="22" t="s">
        <v>243</v>
      </c>
      <c r="K92" s="22" t="s">
        <v>309</v>
      </c>
      <c r="L92" s="22" t="s">
        <v>323</v>
      </c>
      <c r="M92" s="22" t="s">
        <v>327</v>
      </c>
      <c r="N92" s="22" t="s">
        <v>324</v>
      </c>
      <c r="O92" s="22" t="s">
        <v>325</v>
      </c>
      <c r="P92" s="23">
        <v>2</v>
      </c>
      <c r="Q92" s="22" t="s">
        <v>96</v>
      </c>
      <c r="R92" s="1" t="s">
        <v>328</v>
      </c>
      <c r="S92" s="22" t="s">
        <v>533</v>
      </c>
      <c r="T92" s="24">
        <v>3400000000</v>
      </c>
      <c r="U92" s="21">
        <v>43918</v>
      </c>
      <c r="V92" s="21">
        <v>44196</v>
      </c>
      <c r="W92" s="22" t="s">
        <v>55</v>
      </c>
      <c r="X92" s="22" t="s">
        <v>41</v>
      </c>
      <c r="Y92" s="23">
        <v>1</v>
      </c>
      <c r="Z92" s="1" t="s">
        <v>1060</v>
      </c>
      <c r="AA92" s="1" t="s">
        <v>837</v>
      </c>
      <c r="AB92" s="24">
        <v>1698312143.5599999</v>
      </c>
      <c r="AC92" s="24">
        <v>1698312144</v>
      </c>
      <c r="AD92" s="22" t="s">
        <v>523</v>
      </c>
    </row>
    <row r="93" spans="1:30" ht="45">
      <c r="A93" s="2">
        <v>36</v>
      </c>
      <c r="B93" s="22" t="s">
        <v>307</v>
      </c>
      <c r="C93" s="22" t="s">
        <v>48</v>
      </c>
      <c r="D93" s="22" t="s">
        <v>306</v>
      </c>
      <c r="E93" s="22" t="s">
        <v>35</v>
      </c>
      <c r="F93" s="22" t="s">
        <v>167</v>
      </c>
      <c r="G93" s="22" t="s">
        <v>168</v>
      </c>
      <c r="H93" s="22" t="s">
        <v>35</v>
      </c>
      <c r="I93" s="22" t="s">
        <v>329</v>
      </c>
      <c r="J93" s="22" t="s">
        <v>36</v>
      </c>
      <c r="K93" s="22" t="s">
        <v>35</v>
      </c>
      <c r="L93" s="22" t="s">
        <v>35</v>
      </c>
      <c r="M93" s="22" t="s">
        <v>35</v>
      </c>
      <c r="N93" s="22" t="s">
        <v>330</v>
      </c>
      <c r="O93" s="22" t="s">
        <v>331</v>
      </c>
      <c r="P93" s="23">
        <v>80</v>
      </c>
      <c r="Q93" s="22" t="s">
        <v>74</v>
      </c>
      <c r="R93" s="1" t="s">
        <v>332</v>
      </c>
      <c r="S93" s="22" t="s">
        <v>534</v>
      </c>
      <c r="T93" s="24">
        <v>0</v>
      </c>
      <c r="U93" s="21">
        <v>43833</v>
      </c>
      <c r="V93" s="21">
        <v>44196</v>
      </c>
      <c r="W93" s="22" t="s">
        <v>55</v>
      </c>
      <c r="X93" s="22" t="s">
        <v>114</v>
      </c>
      <c r="Y93" s="23">
        <v>76.900000000000006</v>
      </c>
      <c r="Z93" s="1" t="s">
        <v>1061</v>
      </c>
      <c r="AA93" s="1" t="s">
        <v>940</v>
      </c>
      <c r="AB93" s="24">
        <v>0</v>
      </c>
      <c r="AC93" s="24">
        <v>0</v>
      </c>
      <c r="AD93" s="22" t="s">
        <v>523</v>
      </c>
    </row>
    <row r="94" spans="1:30" ht="60">
      <c r="A94" s="2">
        <v>37</v>
      </c>
      <c r="B94" s="22" t="s">
        <v>307</v>
      </c>
      <c r="C94" s="22" t="s">
        <v>48</v>
      </c>
      <c r="D94" s="22" t="s">
        <v>306</v>
      </c>
      <c r="E94" s="22" t="s">
        <v>35</v>
      </c>
      <c r="F94" s="22" t="s">
        <v>167</v>
      </c>
      <c r="G94" s="22" t="s">
        <v>168</v>
      </c>
      <c r="H94" s="22" t="s">
        <v>35</v>
      </c>
      <c r="I94" s="22" t="s">
        <v>34</v>
      </c>
      <c r="J94" s="22" t="s">
        <v>36</v>
      </c>
      <c r="K94" s="22" t="s">
        <v>35</v>
      </c>
      <c r="L94" s="22" t="s">
        <v>35</v>
      </c>
      <c r="M94" s="22" t="s">
        <v>35</v>
      </c>
      <c r="N94" s="22" t="s">
        <v>333</v>
      </c>
      <c r="O94" s="22" t="s">
        <v>334</v>
      </c>
      <c r="P94" s="23">
        <v>80</v>
      </c>
      <c r="Q94" s="22" t="s">
        <v>74</v>
      </c>
      <c r="R94" s="1" t="s">
        <v>335</v>
      </c>
      <c r="S94" s="22" t="s">
        <v>535</v>
      </c>
      <c r="T94" s="24">
        <v>0</v>
      </c>
      <c r="U94" s="21">
        <v>43922</v>
      </c>
      <c r="V94" s="21">
        <v>44177</v>
      </c>
      <c r="W94" s="22" t="s">
        <v>55</v>
      </c>
      <c r="X94" s="22" t="s">
        <v>114</v>
      </c>
      <c r="Y94" s="23">
        <v>77.2</v>
      </c>
      <c r="Z94" s="1" t="s">
        <v>1062</v>
      </c>
      <c r="AA94" s="1" t="s">
        <v>839</v>
      </c>
      <c r="AB94" s="24">
        <v>0</v>
      </c>
      <c r="AC94" s="24">
        <v>0</v>
      </c>
      <c r="AD94" s="22" t="s">
        <v>12</v>
      </c>
    </row>
    <row r="95" spans="1:30" ht="225">
      <c r="A95" s="2">
        <v>38</v>
      </c>
      <c r="B95" s="22" t="s">
        <v>307</v>
      </c>
      <c r="C95" s="22" t="s">
        <v>33</v>
      </c>
      <c r="D95" s="22" t="s">
        <v>306</v>
      </c>
      <c r="E95" s="22" t="s">
        <v>35</v>
      </c>
      <c r="F95" s="22" t="s">
        <v>167</v>
      </c>
      <c r="G95" s="22" t="s">
        <v>168</v>
      </c>
      <c r="H95" s="22" t="s">
        <v>35</v>
      </c>
      <c r="I95" s="22" t="s">
        <v>34</v>
      </c>
      <c r="J95" s="22" t="s">
        <v>243</v>
      </c>
      <c r="K95" s="22" t="s">
        <v>35</v>
      </c>
      <c r="L95" s="22" t="s">
        <v>35</v>
      </c>
      <c r="M95" s="22" t="s">
        <v>35</v>
      </c>
      <c r="N95" s="22" t="s">
        <v>336</v>
      </c>
      <c r="O95" s="22" t="s">
        <v>172</v>
      </c>
      <c r="P95" s="23">
        <v>90</v>
      </c>
      <c r="Q95" s="22" t="s">
        <v>74</v>
      </c>
      <c r="R95" s="1" t="s">
        <v>337</v>
      </c>
      <c r="S95" s="22" t="s">
        <v>337</v>
      </c>
      <c r="T95" s="24">
        <v>0</v>
      </c>
      <c r="U95" s="21">
        <v>43922</v>
      </c>
      <c r="V95" s="21">
        <v>44196</v>
      </c>
      <c r="W95" s="22" t="s">
        <v>55</v>
      </c>
      <c r="X95" s="22" t="s">
        <v>114</v>
      </c>
      <c r="Y95" s="23">
        <v>5</v>
      </c>
      <c r="Z95" s="1" t="s">
        <v>1063</v>
      </c>
      <c r="AA95" s="1" t="s">
        <v>837</v>
      </c>
      <c r="AB95" s="24">
        <v>0</v>
      </c>
      <c r="AC95" s="24">
        <v>0</v>
      </c>
      <c r="AD95" s="22" t="s">
        <v>12</v>
      </c>
    </row>
    <row r="96" spans="1:30" ht="225">
      <c r="A96" s="2">
        <v>39</v>
      </c>
      <c r="B96" s="22" t="s">
        <v>307</v>
      </c>
      <c r="C96" s="22" t="s">
        <v>48</v>
      </c>
      <c r="D96" s="22" t="s">
        <v>306</v>
      </c>
      <c r="E96" s="22" t="s">
        <v>35</v>
      </c>
      <c r="F96" s="22" t="s">
        <v>167</v>
      </c>
      <c r="G96" s="22" t="s">
        <v>168</v>
      </c>
      <c r="H96" s="22" t="s">
        <v>35</v>
      </c>
      <c r="I96" s="22" t="s">
        <v>308</v>
      </c>
      <c r="J96" s="22" t="s">
        <v>36</v>
      </c>
      <c r="K96" s="22" t="s">
        <v>35</v>
      </c>
      <c r="L96" s="27" t="s">
        <v>35</v>
      </c>
      <c r="M96" s="27" t="s">
        <v>35</v>
      </c>
      <c r="N96" s="22" t="s">
        <v>338</v>
      </c>
      <c r="O96" s="22" t="s">
        <v>339</v>
      </c>
      <c r="P96" s="23">
        <v>98.5</v>
      </c>
      <c r="Q96" s="22" t="s">
        <v>74</v>
      </c>
      <c r="R96" s="1" t="s">
        <v>340</v>
      </c>
      <c r="S96" s="22" t="s">
        <v>813</v>
      </c>
      <c r="T96" s="24">
        <v>13120994176</v>
      </c>
      <c r="U96" s="21">
        <v>43862</v>
      </c>
      <c r="V96" s="21">
        <v>44196</v>
      </c>
      <c r="W96" s="22" t="s">
        <v>40</v>
      </c>
      <c r="X96" s="22" t="s">
        <v>41</v>
      </c>
      <c r="Y96" s="23">
        <v>99</v>
      </c>
      <c r="Z96" s="1" t="s">
        <v>1064</v>
      </c>
      <c r="AA96" s="1" t="s">
        <v>840</v>
      </c>
      <c r="AB96" s="24">
        <v>6784813392</v>
      </c>
      <c r="AC96" s="24">
        <v>3330388028</v>
      </c>
      <c r="AD96" s="22" t="s">
        <v>523</v>
      </c>
    </row>
    <row r="97" spans="1:30" ht="150">
      <c r="A97" s="2">
        <v>40</v>
      </c>
      <c r="B97" s="22" t="s">
        <v>307</v>
      </c>
      <c r="C97" s="22" t="s">
        <v>48</v>
      </c>
      <c r="D97" s="22" t="s">
        <v>306</v>
      </c>
      <c r="E97" s="22" t="s">
        <v>35</v>
      </c>
      <c r="F97" s="22" t="s">
        <v>167</v>
      </c>
      <c r="G97" s="22" t="s">
        <v>168</v>
      </c>
      <c r="H97" s="22" t="s">
        <v>35</v>
      </c>
      <c r="I97" s="22" t="s">
        <v>308</v>
      </c>
      <c r="J97" s="22" t="s">
        <v>36</v>
      </c>
      <c r="K97" s="22" t="s">
        <v>35</v>
      </c>
      <c r="L97" s="22" t="s">
        <v>35</v>
      </c>
      <c r="M97" s="22" t="s">
        <v>35</v>
      </c>
      <c r="N97" s="22" t="s">
        <v>341</v>
      </c>
      <c r="O97" s="22" t="s">
        <v>536</v>
      </c>
      <c r="P97" s="23">
        <v>98.5</v>
      </c>
      <c r="Q97" s="22" t="s">
        <v>74</v>
      </c>
      <c r="R97" s="1" t="s">
        <v>342</v>
      </c>
      <c r="S97" s="22" t="s">
        <v>537</v>
      </c>
      <c r="T97" s="24">
        <v>954538897</v>
      </c>
      <c r="U97" s="21">
        <v>43864</v>
      </c>
      <c r="V97" s="21">
        <v>44196</v>
      </c>
      <c r="W97" s="22" t="s">
        <v>40</v>
      </c>
      <c r="X97" s="22" t="s">
        <v>41</v>
      </c>
      <c r="Y97" s="23">
        <v>99.9</v>
      </c>
      <c r="Z97" s="1" t="s">
        <v>1065</v>
      </c>
      <c r="AA97" s="1" t="s">
        <v>841</v>
      </c>
      <c r="AB97" s="24">
        <v>10312268</v>
      </c>
      <c r="AC97" s="24">
        <v>10312268</v>
      </c>
      <c r="AD97" s="22" t="s">
        <v>523</v>
      </c>
    </row>
    <row r="98" spans="1:30" ht="60">
      <c r="A98" s="2">
        <v>43</v>
      </c>
      <c r="B98" s="22" t="s">
        <v>346</v>
      </c>
      <c r="C98" s="22" t="s">
        <v>33</v>
      </c>
      <c r="D98" s="22" t="s">
        <v>343</v>
      </c>
      <c r="E98" s="22" t="s">
        <v>344</v>
      </c>
      <c r="F98" s="22" t="s">
        <v>30</v>
      </c>
      <c r="G98" s="22" t="s">
        <v>345</v>
      </c>
      <c r="H98" s="22" t="s">
        <v>348</v>
      </c>
      <c r="I98" s="22" t="s">
        <v>34</v>
      </c>
      <c r="J98" s="22" t="s">
        <v>36</v>
      </c>
      <c r="K98" s="22" t="s">
        <v>35</v>
      </c>
      <c r="L98" s="22" t="s">
        <v>35</v>
      </c>
      <c r="M98" s="22" t="s">
        <v>35</v>
      </c>
      <c r="N98" s="22" t="s">
        <v>347</v>
      </c>
      <c r="O98" s="22" t="s">
        <v>349</v>
      </c>
      <c r="P98" s="23">
        <v>15</v>
      </c>
      <c r="Q98" s="22" t="s">
        <v>96</v>
      </c>
      <c r="R98" s="1" t="s">
        <v>350</v>
      </c>
      <c r="S98" s="22" t="s">
        <v>351</v>
      </c>
      <c r="T98" s="24">
        <v>10081598831</v>
      </c>
      <c r="U98" s="21">
        <v>43983</v>
      </c>
      <c r="V98" s="21">
        <v>44196</v>
      </c>
      <c r="W98" s="22" t="s">
        <v>55</v>
      </c>
      <c r="X98" s="22" t="s">
        <v>114</v>
      </c>
      <c r="Y98" s="23">
        <v>0</v>
      </c>
      <c r="Z98" s="1" t="s">
        <v>879</v>
      </c>
      <c r="AA98" s="1" t="s">
        <v>842</v>
      </c>
      <c r="AB98" s="24">
        <v>4287799512.3899999</v>
      </c>
      <c r="AC98" s="24">
        <v>1842558918</v>
      </c>
      <c r="AD98" s="22" t="s">
        <v>523</v>
      </c>
    </row>
    <row r="99" spans="1:30" ht="180">
      <c r="A99" s="2">
        <v>49</v>
      </c>
      <c r="B99" s="22" t="s">
        <v>346</v>
      </c>
      <c r="C99" s="22" t="s">
        <v>33</v>
      </c>
      <c r="D99" s="22" t="s">
        <v>343</v>
      </c>
      <c r="E99" s="22" t="s">
        <v>352</v>
      </c>
      <c r="F99" s="22" t="s">
        <v>30</v>
      </c>
      <c r="G99" s="22" t="s">
        <v>345</v>
      </c>
      <c r="H99" s="22" t="s">
        <v>348</v>
      </c>
      <c r="I99" s="22" t="s">
        <v>34</v>
      </c>
      <c r="J99" s="22" t="s">
        <v>243</v>
      </c>
      <c r="K99" s="22" t="s">
        <v>353</v>
      </c>
      <c r="L99" s="22" t="s">
        <v>355</v>
      </c>
      <c r="M99" s="22" t="s">
        <v>354</v>
      </c>
      <c r="N99" s="22" t="s">
        <v>356</v>
      </c>
      <c r="O99" s="22" t="s">
        <v>357</v>
      </c>
      <c r="P99" s="23">
        <v>3</v>
      </c>
      <c r="Q99" s="22" t="s">
        <v>96</v>
      </c>
      <c r="R99" s="1" t="s">
        <v>358</v>
      </c>
      <c r="S99" s="22" t="s">
        <v>359</v>
      </c>
      <c r="T99" s="24">
        <v>11000000000</v>
      </c>
      <c r="U99" s="21">
        <v>43983</v>
      </c>
      <c r="V99" s="21">
        <v>44196</v>
      </c>
      <c r="W99" s="22" t="s">
        <v>40</v>
      </c>
      <c r="X99" s="22" t="s">
        <v>76</v>
      </c>
      <c r="Y99" s="23">
        <v>0</v>
      </c>
      <c r="Z99" s="1" t="s">
        <v>1009</v>
      </c>
      <c r="AA99" s="1" t="s">
        <v>1008</v>
      </c>
      <c r="AB99" s="24">
        <v>4894840601</v>
      </c>
      <c r="AC99" s="24">
        <v>0</v>
      </c>
      <c r="AD99" s="22" t="s">
        <v>523</v>
      </c>
    </row>
    <row r="100" spans="1:30" ht="105">
      <c r="A100" s="2">
        <v>62</v>
      </c>
      <c r="B100" s="22" t="s">
        <v>346</v>
      </c>
      <c r="C100" s="22" t="s">
        <v>33</v>
      </c>
      <c r="D100" s="22" t="s">
        <v>343</v>
      </c>
      <c r="E100" s="22" t="s">
        <v>352</v>
      </c>
      <c r="F100" s="22" t="s">
        <v>30</v>
      </c>
      <c r="G100" s="22" t="s">
        <v>345</v>
      </c>
      <c r="H100" s="22" t="s">
        <v>348</v>
      </c>
      <c r="I100" s="22" t="s">
        <v>34</v>
      </c>
      <c r="J100" s="22" t="s">
        <v>243</v>
      </c>
      <c r="K100" s="22" t="s">
        <v>353</v>
      </c>
      <c r="L100" s="27" t="s">
        <v>355</v>
      </c>
      <c r="M100" s="27" t="s">
        <v>360</v>
      </c>
      <c r="N100" s="22" t="s">
        <v>356</v>
      </c>
      <c r="O100" s="22" t="s">
        <v>361</v>
      </c>
      <c r="P100" s="23">
        <v>15</v>
      </c>
      <c r="Q100" s="22" t="s">
        <v>96</v>
      </c>
      <c r="R100" s="1" t="s">
        <v>362</v>
      </c>
      <c r="S100" s="22" t="s">
        <v>363</v>
      </c>
      <c r="T100" s="24">
        <v>2250000000</v>
      </c>
      <c r="U100" s="21">
        <v>43871</v>
      </c>
      <c r="V100" s="21">
        <v>44196</v>
      </c>
      <c r="W100" s="22" t="s">
        <v>55</v>
      </c>
      <c r="X100" s="22" t="s">
        <v>76</v>
      </c>
      <c r="Y100" s="23">
        <v>0</v>
      </c>
      <c r="Z100" s="1" t="s">
        <v>1011</v>
      </c>
      <c r="AA100" s="1" t="s">
        <v>1010</v>
      </c>
      <c r="AB100" s="24">
        <v>2200000000</v>
      </c>
      <c r="AC100" s="24">
        <v>669997601</v>
      </c>
      <c r="AD100" s="22" t="s">
        <v>12</v>
      </c>
    </row>
    <row r="101" spans="1:30" ht="180">
      <c r="A101" s="2">
        <v>63</v>
      </c>
      <c r="B101" s="22" t="s">
        <v>346</v>
      </c>
      <c r="C101" s="22" t="s">
        <v>33</v>
      </c>
      <c r="D101" s="22" t="s">
        <v>343</v>
      </c>
      <c r="E101" s="22" t="s">
        <v>352</v>
      </c>
      <c r="F101" s="22" t="s">
        <v>30</v>
      </c>
      <c r="G101" s="22" t="s">
        <v>345</v>
      </c>
      <c r="H101" s="22" t="s">
        <v>348</v>
      </c>
      <c r="I101" s="22" t="s">
        <v>34</v>
      </c>
      <c r="J101" s="22" t="s">
        <v>243</v>
      </c>
      <c r="K101" s="22" t="s">
        <v>353</v>
      </c>
      <c r="L101" s="27" t="s">
        <v>270</v>
      </c>
      <c r="M101" s="27" t="s">
        <v>364</v>
      </c>
      <c r="N101" s="22" t="s">
        <v>508</v>
      </c>
      <c r="O101" s="22" t="s">
        <v>365</v>
      </c>
      <c r="P101" s="23">
        <v>2</v>
      </c>
      <c r="Q101" s="22" t="s">
        <v>96</v>
      </c>
      <c r="R101" s="1" t="s">
        <v>366</v>
      </c>
      <c r="S101" s="22" t="s">
        <v>367</v>
      </c>
      <c r="T101" s="24">
        <v>128151753810</v>
      </c>
      <c r="U101" s="21">
        <v>43983</v>
      </c>
      <c r="V101" s="21">
        <v>44196</v>
      </c>
      <c r="W101" s="22" t="s">
        <v>55</v>
      </c>
      <c r="X101" s="22" t="s">
        <v>76</v>
      </c>
      <c r="Y101" s="23">
        <v>0</v>
      </c>
      <c r="Z101" s="1" t="s">
        <v>1009</v>
      </c>
      <c r="AA101" s="1" t="s">
        <v>1012</v>
      </c>
      <c r="AB101" s="24">
        <v>28073135081</v>
      </c>
      <c r="AC101" s="24">
        <v>616624365</v>
      </c>
      <c r="AD101" s="22" t="s">
        <v>523</v>
      </c>
    </row>
    <row r="102" spans="1:30" ht="195">
      <c r="A102" s="2">
        <v>64</v>
      </c>
      <c r="B102" s="22" t="s">
        <v>346</v>
      </c>
      <c r="C102" s="22" t="s">
        <v>33</v>
      </c>
      <c r="D102" s="22" t="s">
        <v>343</v>
      </c>
      <c r="E102" s="22" t="s">
        <v>352</v>
      </c>
      <c r="F102" s="22" t="s">
        <v>30</v>
      </c>
      <c r="G102" s="22" t="s">
        <v>345</v>
      </c>
      <c r="H102" s="22" t="s">
        <v>348</v>
      </c>
      <c r="I102" s="22" t="s">
        <v>34</v>
      </c>
      <c r="J102" s="22" t="s">
        <v>243</v>
      </c>
      <c r="K102" s="22" t="s">
        <v>353</v>
      </c>
      <c r="L102" s="22" t="s">
        <v>270</v>
      </c>
      <c r="M102" s="22" t="s">
        <v>368</v>
      </c>
      <c r="N102" s="22" t="s">
        <v>369</v>
      </c>
      <c r="O102" s="22" t="s">
        <v>370</v>
      </c>
      <c r="P102" s="23">
        <v>1</v>
      </c>
      <c r="Q102" s="22" t="s">
        <v>53</v>
      </c>
      <c r="R102" s="1" t="s">
        <v>371</v>
      </c>
      <c r="S102" s="22" t="s">
        <v>372</v>
      </c>
      <c r="T102" s="24">
        <v>20000000000</v>
      </c>
      <c r="U102" s="21">
        <v>43983</v>
      </c>
      <c r="V102" s="21">
        <v>44196</v>
      </c>
      <c r="W102" s="22" t="s">
        <v>40</v>
      </c>
      <c r="X102" s="22" t="s">
        <v>76</v>
      </c>
      <c r="Y102" s="23">
        <v>0</v>
      </c>
      <c r="Z102" s="1" t="s">
        <v>1014</v>
      </c>
      <c r="AA102" s="1" t="s">
        <v>1013</v>
      </c>
      <c r="AB102" s="24">
        <v>16644687315</v>
      </c>
      <c r="AC102" s="24">
        <v>0</v>
      </c>
      <c r="AD102" s="22" t="s">
        <v>523</v>
      </c>
    </row>
    <row r="103" spans="1:30" ht="180">
      <c r="A103" s="2">
        <v>115</v>
      </c>
      <c r="B103" s="22" t="s">
        <v>346</v>
      </c>
      <c r="C103" s="22" t="s">
        <v>33</v>
      </c>
      <c r="D103" s="22" t="s">
        <v>343</v>
      </c>
      <c r="E103" s="22" t="s">
        <v>352</v>
      </c>
      <c r="F103" s="22" t="s">
        <v>30</v>
      </c>
      <c r="G103" s="22" t="s">
        <v>345</v>
      </c>
      <c r="H103" s="22" t="s">
        <v>348</v>
      </c>
      <c r="I103" s="22" t="s">
        <v>34</v>
      </c>
      <c r="J103" s="22" t="s">
        <v>243</v>
      </c>
      <c r="K103" s="22" t="s">
        <v>353</v>
      </c>
      <c r="L103" s="22" t="s">
        <v>270</v>
      </c>
      <c r="M103" s="22" t="s">
        <v>364</v>
      </c>
      <c r="N103" s="22" t="s">
        <v>509</v>
      </c>
      <c r="O103" s="22" t="s">
        <v>365</v>
      </c>
      <c r="P103" s="23">
        <v>1</v>
      </c>
      <c r="Q103" s="22" t="s">
        <v>53</v>
      </c>
      <c r="R103" s="1" t="s">
        <v>510</v>
      </c>
      <c r="S103" s="22" t="s">
        <v>367</v>
      </c>
      <c r="T103" s="24">
        <v>29350000000</v>
      </c>
      <c r="U103" s="21">
        <v>43983</v>
      </c>
      <c r="V103" s="21">
        <v>44196</v>
      </c>
      <c r="W103" s="22" t="s">
        <v>40</v>
      </c>
      <c r="X103" s="22" t="s">
        <v>76</v>
      </c>
      <c r="Y103" s="23">
        <v>0</v>
      </c>
      <c r="Z103" s="1" t="s">
        <v>1009</v>
      </c>
      <c r="AA103" s="1" t="s">
        <v>1015</v>
      </c>
      <c r="AB103" s="24">
        <v>4785378318</v>
      </c>
      <c r="AC103" s="24">
        <v>0</v>
      </c>
      <c r="AD103" s="22" t="s">
        <v>523</v>
      </c>
    </row>
    <row r="104" spans="1:30" ht="180">
      <c r="A104" s="2">
        <v>116</v>
      </c>
      <c r="B104" s="22" t="s">
        <v>346</v>
      </c>
      <c r="C104" s="22" t="s">
        <v>33</v>
      </c>
      <c r="D104" s="22" t="s">
        <v>343</v>
      </c>
      <c r="E104" s="22" t="s">
        <v>352</v>
      </c>
      <c r="F104" s="22" t="s">
        <v>30</v>
      </c>
      <c r="G104" s="22" t="s">
        <v>345</v>
      </c>
      <c r="H104" s="22" t="s">
        <v>348</v>
      </c>
      <c r="I104" s="22" t="s">
        <v>34</v>
      </c>
      <c r="J104" s="22" t="s">
        <v>243</v>
      </c>
      <c r="K104" s="22" t="s">
        <v>353</v>
      </c>
      <c r="L104" s="22" t="s">
        <v>270</v>
      </c>
      <c r="M104" s="22" t="s">
        <v>364</v>
      </c>
      <c r="N104" s="22" t="s">
        <v>511</v>
      </c>
      <c r="O104" s="22" t="s">
        <v>365</v>
      </c>
      <c r="P104" s="23">
        <v>2</v>
      </c>
      <c r="Q104" s="22" t="s">
        <v>96</v>
      </c>
      <c r="R104" s="1" t="s">
        <v>366</v>
      </c>
      <c r="S104" s="22" t="s">
        <v>367</v>
      </c>
      <c r="T104" s="24">
        <v>47486000000</v>
      </c>
      <c r="U104" s="21">
        <v>43983</v>
      </c>
      <c r="V104" s="21">
        <v>44196</v>
      </c>
      <c r="W104" s="22" t="s">
        <v>55</v>
      </c>
      <c r="X104" s="22" t="s">
        <v>76</v>
      </c>
      <c r="Y104" s="23">
        <v>0</v>
      </c>
      <c r="Z104" s="1" t="s">
        <v>1009</v>
      </c>
      <c r="AA104" s="1" t="s">
        <v>1016</v>
      </c>
      <c r="AB104" s="24">
        <v>47000000000</v>
      </c>
      <c r="AC104" s="24">
        <v>0</v>
      </c>
      <c r="AD104" s="22" t="s">
        <v>523</v>
      </c>
    </row>
    <row r="105" spans="1:30" ht="30">
      <c r="A105" s="2">
        <v>117</v>
      </c>
      <c r="B105" s="22" t="s">
        <v>346</v>
      </c>
      <c r="C105" s="22" t="s">
        <v>48</v>
      </c>
      <c r="D105" s="22" t="s">
        <v>343</v>
      </c>
      <c r="E105" s="22" t="s">
        <v>352</v>
      </c>
      <c r="F105" s="22" t="s">
        <v>30</v>
      </c>
      <c r="G105" s="22" t="s">
        <v>84</v>
      </c>
      <c r="H105" s="22" t="s">
        <v>86</v>
      </c>
      <c r="I105" s="22" t="s">
        <v>34</v>
      </c>
      <c r="J105" s="22" t="s">
        <v>72</v>
      </c>
      <c r="K105" s="22" t="s">
        <v>35</v>
      </c>
      <c r="L105" s="22" t="s">
        <v>35</v>
      </c>
      <c r="M105" s="22" t="s">
        <v>35</v>
      </c>
      <c r="N105" s="22" t="s">
        <v>563</v>
      </c>
      <c r="O105" s="22" t="s">
        <v>86</v>
      </c>
      <c r="P105" s="23">
        <v>2</v>
      </c>
      <c r="Q105" s="22" t="s">
        <v>96</v>
      </c>
      <c r="R105" s="1" t="s">
        <v>564</v>
      </c>
      <c r="S105" s="22" t="s">
        <v>565</v>
      </c>
      <c r="T105" s="24">
        <v>0</v>
      </c>
      <c r="U105" s="21">
        <v>43831</v>
      </c>
      <c r="V105" s="21">
        <v>44196</v>
      </c>
      <c r="W105" s="22" t="s">
        <v>55</v>
      </c>
      <c r="X105" s="22" t="s">
        <v>89</v>
      </c>
      <c r="Y105" s="23">
        <v>0</v>
      </c>
      <c r="AB105" s="24"/>
      <c r="AC105" s="24"/>
      <c r="AD105" s="22" t="s">
        <v>12</v>
      </c>
    </row>
    <row r="106" spans="1:30" ht="45">
      <c r="A106" s="2">
        <v>120</v>
      </c>
      <c r="B106" s="22" t="s">
        <v>346</v>
      </c>
      <c r="C106" s="22" t="s">
        <v>33</v>
      </c>
      <c r="D106" s="22" t="s">
        <v>343</v>
      </c>
      <c r="E106" s="22" t="s">
        <v>352</v>
      </c>
      <c r="F106" s="22" t="s">
        <v>30</v>
      </c>
      <c r="G106" s="22" t="s">
        <v>345</v>
      </c>
      <c r="H106" s="22" t="s">
        <v>348</v>
      </c>
      <c r="I106" s="22" t="s">
        <v>566</v>
      </c>
      <c r="J106" s="22" t="s">
        <v>243</v>
      </c>
      <c r="K106" s="22" t="s">
        <v>353</v>
      </c>
      <c r="L106" s="22" t="s">
        <v>270</v>
      </c>
      <c r="M106" s="22" t="s">
        <v>364</v>
      </c>
      <c r="N106" s="22" t="s">
        <v>593</v>
      </c>
      <c r="O106" s="22" t="s">
        <v>594</v>
      </c>
      <c r="P106" s="23">
        <v>50000</v>
      </c>
      <c r="Q106" s="22" t="s">
        <v>567</v>
      </c>
      <c r="R106" s="1" t="s">
        <v>595</v>
      </c>
      <c r="S106" s="22" t="s">
        <v>607</v>
      </c>
      <c r="T106" s="24">
        <v>0</v>
      </c>
      <c r="U106" s="21">
        <v>43831</v>
      </c>
      <c r="V106" s="21">
        <v>44196</v>
      </c>
      <c r="W106" s="22" t="s">
        <v>55</v>
      </c>
      <c r="X106" s="22" t="s">
        <v>89</v>
      </c>
      <c r="Y106" s="23">
        <v>0</v>
      </c>
      <c r="AB106" s="24"/>
      <c r="AC106" s="24"/>
      <c r="AD106" s="22" t="s">
        <v>568</v>
      </c>
    </row>
    <row r="107" spans="1:30" ht="45">
      <c r="A107" s="2">
        <v>121</v>
      </c>
      <c r="B107" s="22" t="s">
        <v>346</v>
      </c>
      <c r="C107" s="22" t="s">
        <v>48</v>
      </c>
      <c r="D107" s="22" t="s">
        <v>343</v>
      </c>
      <c r="E107" s="22" t="s">
        <v>352</v>
      </c>
      <c r="F107" s="22" t="s">
        <v>30</v>
      </c>
      <c r="G107" s="22" t="s">
        <v>84</v>
      </c>
      <c r="H107" s="22" t="s">
        <v>86</v>
      </c>
      <c r="I107" s="22" t="s">
        <v>34</v>
      </c>
      <c r="J107" s="22" t="s">
        <v>243</v>
      </c>
      <c r="K107" s="22" t="s">
        <v>35</v>
      </c>
      <c r="L107" s="22" t="s">
        <v>35</v>
      </c>
      <c r="M107" s="22" t="s">
        <v>35</v>
      </c>
      <c r="N107" s="22" t="s">
        <v>569</v>
      </c>
      <c r="O107" s="22" t="s">
        <v>570</v>
      </c>
      <c r="P107" s="23">
        <v>2</v>
      </c>
      <c r="Q107" s="22" t="s">
        <v>96</v>
      </c>
      <c r="R107" s="1" t="s">
        <v>571</v>
      </c>
      <c r="S107" s="22" t="s">
        <v>572</v>
      </c>
      <c r="T107" s="24">
        <v>0</v>
      </c>
      <c r="U107" s="21">
        <v>43831</v>
      </c>
      <c r="V107" s="21">
        <v>44196</v>
      </c>
      <c r="W107" s="22" t="s">
        <v>55</v>
      </c>
      <c r="X107" s="22" t="s">
        <v>76</v>
      </c>
      <c r="Y107" s="23">
        <v>0</v>
      </c>
      <c r="AB107" s="24"/>
      <c r="AC107" s="24"/>
      <c r="AD107" s="22" t="s">
        <v>525</v>
      </c>
    </row>
    <row r="108" spans="1:30" ht="45">
      <c r="A108" s="2">
        <v>122</v>
      </c>
      <c r="B108" s="22" t="s">
        <v>346</v>
      </c>
      <c r="C108" s="22" t="s">
        <v>48</v>
      </c>
      <c r="D108" s="22" t="s">
        <v>343</v>
      </c>
      <c r="E108" s="22" t="s">
        <v>352</v>
      </c>
      <c r="F108" s="22" t="s">
        <v>30</v>
      </c>
      <c r="G108" s="22" t="s">
        <v>84</v>
      </c>
      <c r="H108" s="22" t="s">
        <v>86</v>
      </c>
      <c r="I108" s="22" t="s">
        <v>34</v>
      </c>
      <c r="J108" s="22" t="s">
        <v>243</v>
      </c>
      <c r="K108" s="22" t="s">
        <v>35</v>
      </c>
      <c r="L108" s="22" t="s">
        <v>35</v>
      </c>
      <c r="M108" s="22" t="s">
        <v>35</v>
      </c>
      <c r="N108" s="22" t="s">
        <v>573</v>
      </c>
      <c r="O108" s="22" t="s">
        <v>574</v>
      </c>
      <c r="P108" s="23">
        <v>1</v>
      </c>
      <c r="Q108" s="22" t="s">
        <v>53</v>
      </c>
      <c r="R108" s="1" t="s">
        <v>575</v>
      </c>
      <c r="S108" s="22" t="s">
        <v>575</v>
      </c>
      <c r="T108" s="24">
        <v>0</v>
      </c>
      <c r="U108" s="21">
        <v>43831</v>
      </c>
      <c r="V108" s="21">
        <v>44196</v>
      </c>
      <c r="W108" s="22" t="s">
        <v>40</v>
      </c>
      <c r="X108" s="22" t="s">
        <v>89</v>
      </c>
      <c r="Y108" s="23">
        <v>0</v>
      </c>
      <c r="Z108" s="1" t="s">
        <v>461</v>
      </c>
      <c r="AB108" s="24"/>
      <c r="AC108" s="24"/>
      <c r="AD108" s="22" t="s">
        <v>525</v>
      </c>
    </row>
    <row r="109" spans="1:30" ht="45">
      <c r="A109" s="2">
        <v>123</v>
      </c>
      <c r="B109" s="22" t="s">
        <v>346</v>
      </c>
      <c r="C109" s="22" t="s">
        <v>48</v>
      </c>
      <c r="D109" s="22" t="s">
        <v>343</v>
      </c>
      <c r="E109" s="22" t="s">
        <v>352</v>
      </c>
      <c r="F109" s="22" t="s">
        <v>30</v>
      </c>
      <c r="G109" s="22" t="s">
        <v>84</v>
      </c>
      <c r="H109" s="22" t="s">
        <v>86</v>
      </c>
      <c r="I109" s="22" t="s">
        <v>34</v>
      </c>
      <c r="J109" s="22" t="s">
        <v>243</v>
      </c>
      <c r="K109" s="22" t="s">
        <v>353</v>
      </c>
      <c r="L109" s="22" t="s">
        <v>35</v>
      </c>
      <c r="M109" s="22" t="s">
        <v>35</v>
      </c>
      <c r="N109" s="22" t="s">
        <v>542</v>
      </c>
      <c r="O109" s="22" t="s">
        <v>543</v>
      </c>
      <c r="P109" s="23">
        <v>1</v>
      </c>
      <c r="Q109" s="22" t="s">
        <v>53</v>
      </c>
      <c r="R109" s="1" t="s">
        <v>543</v>
      </c>
      <c r="S109" s="22" t="s">
        <v>543</v>
      </c>
      <c r="T109" s="24">
        <v>0</v>
      </c>
      <c r="U109" s="21">
        <v>43831</v>
      </c>
      <c r="V109" s="21">
        <v>44196</v>
      </c>
      <c r="W109" s="22" t="s">
        <v>40</v>
      </c>
      <c r="X109" s="22" t="s">
        <v>89</v>
      </c>
      <c r="Y109" s="23">
        <v>0</v>
      </c>
      <c r="AB109" s="24"/>
      <c r="AC109" s="24"/>
      <c r="AD109" s="22" t="s">
        <v>525</v>
      </c>
    </row>
    <row r="110" spans="1:30" ht="60">
      <c r="A110" s="2">
        <v>124</v>
      </c>
      <c r="B110" s="22" t="s">
        <v>346</v>
      </c>
      <c r="C110" s="22" t="s">
        <v>48</v>
      </c>
      <c r="D110" s="22" t="s">
        <v>343</v>
      </c>
      <c r="E110" s="22" t="s">
        <v>352</v>
      </c>
      <c r="F110" s="22" t="s">
        <v>30</v>
      </c>
      <c r="G110" s="22" t="s">
        <v>84</v>
      </c>
      <c r="H110" s="22" t="s">
        <v>86</v>
      </c>
      <c r="I110" s="22" t="s">
        <v>34</v>
      </c>
      <c r="J110" s="22" t="s">
        <v>243</v>
      </c>
      <c r="K110" s="22" t="s">
        <v>353</v>
      </c>
      <c r="L110" s="22" t="s">
        <v>270</v>
      </c>
      <c r="M110" s="22" t="s">
        <v>258</v>
      </c>
      <c r="N110" s="22" t="s">
        <v>544</v>
      </c>
      <c r="O110" s="22" t="s">
        <v>592</v>
      </c>
      <c r="P110" s="23">
        <v>1</v>
      </c>
      <c r="Q110" s="22" t="s">
        <v>53</v>
      </c>
      <c r="R110" s="1" t="s">
        <v>576</v>
      </c>
      <c r="S110" s="22" t="s">
        <v>608</v>
      </c>
      <c r="T110" s="24">
        <v>0</v>
      </c>
      <c r="U110" s="21">
        <v>43831</v>
      </c>
      <c r="V110" s="21">
        <v>44196</v>
      </c>
      <c r="W110" s="22" t="s">
        <v>40</v>
      </c>
      <c r="X110" s="22" t="s">
        <v>89</v>
      </c>
      <c r="Y110" s="23">
        <v>0</v>
      </c>
      <c r="AB110" s="24"/>
      <c r="AC110" s="24"/>
      <c r="AD110" s="22" t="s">
        <v>525</v>
      </c>
    </row>
    <row r="111" spans="1:30" ht="75">
      <c r="A111" s="2">
        <v>125</v>
      </c>
      <c r="B111" s="22" t="s">
        <v>346</v>
      </c>
      <c r="C111" s="22" t="s">
        <v>48</v>
      </c>
      <c r="D111" s="22" t="s">
        <v>343</v>
      </c>
      <c r="E111" s="22" t="s">
        <v>352</v>
      </c>
      <c r="F111" s="22" t="s">
        <v>30</v>
      </c>
      <c r="G111" s="22" t="s">
        <v>84</v>
      </c>
      <c r="H111" s="22" t="s">
        <v>86</v>
      </c>
      <c r="I111" s="22" t="s">
        <v>34</v>
      </c>
      <c r="J111" s="22" t="s">
        <v>243</v>
      </c>
      <c r="K111" s="22" t="s">
        <v>35</v>
      </c>
      <c r="L111" s="22" t="s">
        <v>35</v>
      </c>
      <c r="M111" s="22" t="s">
        <v>35</v>
      </c>
      <c r="N111" s="22" t="s">
        <v>544</v>
      </c>
      <c r="O111" s="22" t="s">
        <v>545</v>
      </c>
      <c r="P111" s="23">
        <v>1</v>
      </c>
      <c r="Q111" s="22" t="s">
        <v>53</v>
      </c>
      <c r="R111" s="1" t="s">
        <v>546</v>
      </c>
      <c r="S111" s="22" t="s">
        <v>545</v>
      </c>
      <c r="T111" s="24">
        <v>0</v>
      </c>
      <c r="U111" s="21">
        <v>43831</v>
      </c>
      <c r="V111" s="21">
        <v>44196</v>
      </c>
      <c r="W111" s="22" t="s">
        <v>40</v>
      </c>
      <c r="X111" s="22" t="s">
        <v>89</v>
      </c>
      <c r="Y111" s="23">
        <v>0</v>
      </c>
      <c r="AB111" s="24"/>
      <c r="AC111" s="24"/>
      <c r="AD111" s="22" t="s">
        <v>525</v>
      </c>
    </row>
    <row r="112" spans="1:30" ht="30">
      <c r="A112" s="2">
        <v>127</v>
      </c>
      <c r="B112" s="22" t="s">
        <v>346</v>
      </c>
      <c r="C112" s="22" t="s">
        <v>48</v>
      </c>
      <c r="D112" s="22" t="s">
        <v>343</v>
      </c>
      <c r="E112" s="22" t="s">
        <v>352</v>
      </c>
      <c r="F112" s="22" t="s">
        <v>30</v>
      </c>
      <c r="G112" s="22" t="s">
        <v>84</v>
      </c>
      <c r="H112" s="22" t="s">
        <v>86</v>
      </c>
      <c r="I112" s="22" t="s">
        <v>34</v>
      </c>
      <c r="J112" s="22" t="s">
        <v>72</v>
      </c>
      <c r="K112" s="22" t="s">
        <v>35</v>
      </c>
      <c r="L112" s="22" t="s">
        <v>35</v>
      </c>
      <c r="M112" s="22" t="s">
        <v>35</v>
      </c>
      <c r="N112" s="22" t="s">
        <v>577</v>
      </c>
      <c r="O112" s="22" t="s">
        <v>578</v>
      </c>
      <c r="P112" s="23">
        <v>1</v>
      </c>
      <c r="Q112" s="22" t="s">
        <v>53</v>
      </c>
      <c r="R112" s="1" t="s">
        <v>579</v>
      </c>
      <c r="S112" s="22" t="s">
        <v>578</v>
      </c>
      <c r="T112" s="24">
        <v>0</v>
      </c>
      <c r="U112" s="21">
        <v>43831</v>
      </c>
      <c r="V112" s="21">
        <v>44196</v>
      </c>
      <c r="W112" s="22" t="s">
        <v>40</v>
      </c>
      <c r="X112" s="22" t="s">
        <v>89</v>
      </c>
      <c r="Y112" s="23">
        <v>0</v>
      </c>
      <c r="AB112" s="24"/>
      <c r="AC112" s="24"/>
      <c r="AD112" s="22" t="s">
        <v>525</v>
      </c>
    </row>
    <row r="113" spans="1:30" ht="30">
      <c r="A113" s="2">
        <v>134</v>
      </c>
      <c r="B113" s="22" t="s">
        <v>346</v>
      </c>
      <c r="C113" s="22" t="s">
        <v>48</v>
      </c>
      <c r="D113" s="22" t="s">
        <v>343</v>
      </c>
      <c r="E113" s="22" t="s">
        <v>352</v>
      </c>
      <c r="F113" s="22" t="s">
        <v>30</v>
      </c>
      <c r="G113" s="22" t="s">
        <v>84</v>
      </c>
      <c r="H113" s="22" t="s">
        <v>86</v>
      </c>
      <c r="I113" s="22" t="s">
        <v>34</v>
      </c>
      <c r="J113" s="22" t="s">
        <v>243</v>
      </c>
      <c r="K113" s="22" t="s">
        <v>353</v>
      </c>
      <c r="L113" s="22" t="s">
        <v>35</v>
      </c>
      <c r="M113" s="22" t="s">
        <v>35</v>
      </c>
      <c r="N113" s="22" t="s">
        <v>556</v>
      </c>
      <c r="O113" s="22" t="s">
        <v>580</v>
      </c>
      <c r="P113" s="23">
        <v>1</v>
      </c>
      <c r="Q113" s="22" t="s">
        <v>53</v>
      </c>
      <c r="R113" s="1" t="s">
        <v>558</v>
      </c>
      <c r="S113" s="22" t="s">
        <v>580</v>
      </c>
      <c r="T113" s="24">
        <v>0</v>
      </c>
      <c r="U113" s="21">
        <v>43831</v>
      </c>
      <c r="V113" s="21">
        <v>44196</v>
      </c>
      <c r="W113" s="22" t="s">
        <v>40</v>
      </c>
      <c r="X113" s="22" t="s">
        <v>89</v>
      </c>
      <c r="Y113" s="23">
        <v>0</v>
      </c>
      <c r="AB113" s="24"/>
      <c r="AC113" s="24"/>
      <c r="AD113" s="22" t="s">
        <v>525</v>
      </c>
    </row>
    <row r="114" spans="1:30" ht="30">
      <c r="A114" s="2">
        <v>135</v>
      </c>
      <c r="B114" s="22" t="s">
        <v>346</v>
      </c>
      <c r="C114" s="22" t="s">
        <v>48</v>
      </c>
      <c r="D114" s="22" t="s">
        <v>343</v>
      </c>
      <c r="E114" s="22" t="s">
        <v>352</v>
      </c>
      <c r="F114" s="22" t="s">
        <v>30</v>
      </c>
      <c r="G114" s="22" t="s">
        <v>84</v>
      </c>
      <c r="H114" s="22" t="s">
        <v>86</v>
      </c>
      <c r="I114" s="22" t="s">
        <v>34</v>
      </c>
      <c r="J114" s="22" t="s">
        <v>243</v>
      </c>
      <c r="K114" s="22" t="s">
        <v>353</v>
      </c>
      <c r="L114" s="22" t="s">
        <v>35</v>
      </c>
      <c r="M114" s="22" t="s">
        <v>35</v>
      </c>
      <c r="N114" s="22" t="s">
        <v>556</v>
      </c>
      <c r="O114" s="22" t="s">
        <v>581</v>
      </c>
      <c r="P114" s="23">
        <v>1</v>
      </c>
      <c r="Q114" s="22" t="s">
        <v>53</v>
      </c>
      <c r="R114" s="1" t="s">
        <v>558</v>
      </c>
      <c r="S114" s="22" t="s">
        <v>581</v>
      </c>
      <c r="T114" s="24">
        <v>0</v>
      </c>
      <c r="U114" s="21">
        <v>43831</v>
      </c>
      <c r="V114" s="21">
        <v>44196</v>
      </c>
      <c r="W114" s="22" t="s">
        <v>40</v>
      </c>
      <c r="X114" s="22" t="s">
        <v>89</v>
      </c>
      <c r="Y114" s="23">
        <v>0</v>
      </c>
      <c r="AB114" s="24"/>
      <c r="AC114" s="24"/>
      <c r="AD114" s="22" t="s">
        <v>525</v>
      </c>
    </row>
    <row r="115" spans="1:30" ht="90">
      <c r="A115" s="2">
        <v>46</v>
      </c>
      <c r="B115" s="22" t="s">
        <v>373</v>
      </c>
      <c r="C115" s="22" t="s">
        <v>170</v>
      </c>
      <c r="D115" s="22" t="s">
        <v>67</v>
      </c>
      <c r="E115" s="22" t="s">
        <v>35</v>
      </c>
      <c r="F115" s="22" t="s">
        <v>69</v>
      </c>
      <c r="G115" s="22" t="s">
        <v>240</v>
      </c>
      <c r="H115" s="22" t="s">
        <v>35</v>
      </c>
      <c r="I115" s="22" t="s">
        <v>204</v>
      </c>
      <c r="J115" s="22" t="s">
        <v>36</v>
      </c>
      <c r="K115" s="22" t="s">
        <v>35</v>
      </c>
      <c r="L115" s="22" t="s">
        <v>35</v>
      </c>
      <c r="M115" s="22" t="s">
        <v>35</v>
      </c>
      <c r="N115" s="22" t="s">
        <v>374</v>
      </c>
      <c r="O115" s="22" t="s">
        <v>375</v>
      </c>
      <c r="P115" s="23">
        <v>100</v>
      </c>
      <c r="Q115" s="22" t="s">
        <v>74</v>
      </c>
      <c r="R115" s="1" t="s">
        <v>376</v>
      </c>
      <c r="S115" s="22" t="s">
        <v>512</v>
      </c>
      <c r="T115" s="24">
        <v>0</v>
      </c>
      <c r="U115" s="21">
        <v>43832</v>
      </c>
      <c r="V115" s="21">
        <v>44196</v>
      </c>
      <c r="W115" s="22" t="s">
        <v>40</v>
      </c>
      <c r="X115" s="22" t="s">
        <v>135</v>
      </c>
      <c r="Y115" s="23">
        <v>100</v>
      </c>
      <c r="Z115" s="1" t="s">
        <v>1067</v>
      </c>
      <c r="AA115" s="1" t="s">
        <v>1066</v>
      </c>
      <c r="AB115" s="24">
        <v>0</v>
      </c>
      <c r="AC115" s="24">
        <v>0</v>
      </c>
      <c r="AD115" s="22" t="s">
        <v>523</v>
      </c>
    </row>
    <row r="116" spans="1:30" ht="30">
      <c r="A116" s="2">
        <v>50</v>
      </c>
      <c r="B116" s="22" t="s">
        <v>373</v>
      </c>
      <c r="C116" s="22" t="s">
        <v>170</v>
      </c>
      <c r="D116" s="22" t="s">
        <v>67</v>
      </c>
      <c r="E116" s="22" t="s">
        <v>35</v>
      </c>
      <c r="F116" s="22" t="s">
        <v>167</v>
      </c>
      <c r="G116" s="22" t="s">
        <v>70</v>
      </c>
      <c r="H116" s="22" t="s">
        <v>35</v>
      </c>
      <c r="I116" s="22" t="s">
        <v>204</v>
      </c>
      <c r="J116" s="22" t="s">
        <v>36</v>
      </c>
      <c r="K116" s="22" t="s">
        <v>35</v>
      </c>
      <c r="L116" s="22" t="s">
        <v>35</v>
      </c>
      <c r="M116" s="22" t="s">
        <v>35</v>
      </c>
      <c r="N116" s="22" t="s">
        <v>377</v>
      </c>
      <c r="O116" s="22" t="s">
        <v>378</v>
      </c>
      <c r="P116" s="23">
        <v>1</v>
      </c>
      <c r="Q116" s="22" t="s">
        <v>53</v>
      </c>
      <c r="R116" s="1" t="s">
        <v>379</v>
      </c>
      <c r="S116" s="22" t="s">
        <v>380</v>
      </c>
      <c r="T116" s="24">
        <v>137000000</v>
      </c>
      <c r="U116" s="21">
        <v>43832</v>
      </c>
      <c r="V116" s="21">
        <v>44196</v>
      </c>
      <c r="W116" s="22" t="s">
        <v>40</v>
      </c>
      <c r="X116" s="22" t="s">
        <v>89</v>
      </c>
      <c r="Y116" s="23">
        <v>0</v>
      </c>
      <c r="AB116" s="24"/>
      <c r="AC116" s="24"/>
      <c r="AD116" s="22" t="s">
        <v>523</v>
      </c>
    </row>
    <row r="117" spans="1:30" ht="30">
      <c r="A117" s="2">
        <v>51</v>
      </c>
      <c r="B117" s="22" t="s">
        <v>373</v>
      </c>
      <c r="C117" s="22" t="s">
        <v>170</v>
      </c>
      <c r="D117" s="22" t="s">
        <v>67</v>
      </c>
      <c r="E117" s="22" t="s">
        <v>35</v>
      </c>
      <c r="F117" s="22" t="s">
        <v>69</v>
      </c>
      <c r="G117" s="22" t="s">
        <v>70</v>
      </c>
      <c r="H117" s="22" t="s">
        <v>35</v>
      </c>
      <c r="I117" s="22" t="s">
        <v>204</v>
      </c>
      <c r="J117" s="22" t="s">
        <v>36</v>
      </c>
      <c r="K117" s="22" t="s">
        <v>35</v>
      </c>
      <c r="L117" s="22" t="s">
        <v>35</v>
      </c>
      <c r="M117" s="22" t="s">
        <v>35</v>
      </c>
      <c r="N117" s="22" t="s">
        <v>513</v>
      </c>
      <c r="O117" s="22" t="s">
        <v>514</v>
      </c>
      <c r="P117" s="23">
        <v>1</v>
      </c>
      <c r="Q117" s="22" t="s">
        <v>53</v>
      </c>
      <c r="R117" s="1" t="s">
        <v>381</v>
      </c>
      <c r="S117" s="22" t="s">
        <v>515</v>
      </c>
      <c r="T117" s="24">
        <v>64000000</v>
      </c>
      <c r="U117" s="21">
        <v>43832</v>
      </c>
      <c r="V117" s="21">
        <v>44196</v>
      </c>
      <c r="W117" s="22" t="s">
        <v>40</v>
      </c>
      <c r="X117" s="22" t="s">
        <v>89</v>
      </c>
      <c r="Y117" s="23">
        <v>0</v>
      </c>
      <c r="Z117" s="1" t="s">
        <v>465</v>
      </c>
      <c r="AB117" s="24"/>
      <c r="AC117" s="24"/>
      <c r="AD117" s="22" t="s">
        <v>523</v>
      </c>
    </row>
    <row r="118" spans="1:30" ht="30">
      <c r="A118" s="2">
        <v>52</v>
      </c>
      <c r="B118" s="22" t="s">
        <v>373</v>
      </c>
      <c r="C118" s="22" t="s">
        <v>170</v>
      </c>
      <c r="D118" s="22" t="s">
        <v>67</v>
      </c>
      <c r="E118" s="22" t="s">
        <v>35</v>
      </c>
      <c r="F118" s="22" t="s">
        <v>69</v>
      </c>
      <c r="G118" s="22" t="s">
        <v>70</v>
      </c>
      <c r="H118" s="22" t="s">
        <v>35</v>
      </c>
      <c r="I118" s="22" t="s">
        <v>204</v>
      </c>
      <c r="J118" s="22" t="s">
        <v>36</v>
      </c>
      <c r="K118" s="22" t="s">
        <v>35</v>
      </c>
      <c r="L118" s="22" t="s">
        <v>35</v>
      </c>
      <c r="M118" s="22" t="s">
        <v>35</v>
      </c>
      <c r="N118" s="22" t="s">
        <v>516</v>
      </c>
      <c r="O118" s="22" t="s">
        <v>517</v>
      </c>
      <c r="P118" s="23">
        <v>1</v>
      </c>
      <c r="Q118" s="22" t="s">
        <v>53</v>
      </c>
      <c r="R118" s="1" t="s">
        <v>382</v>
      </c>
      <c r="S118" s="22" t="s">
        <v>517</v>
      </c>
      <c r="T118" s="24">
        <v>86000000</v>
      </c>
      <c r="U118" s="21">
        <v>43832</v>
      </c>
      <c r="V118" s="21">
        <v>44196</v>
      </c>
      <c r="W118" s="22" t="s">
        <v>40</v>
      </c>
      <c r="X118" s="22" t="s">
        <v>89</v>
      </c>
      <c r="Y118" s="23">
        <v>0</v>
      </c>
      <c r="AB118" s="24"/>
      <c r="AC118" s="24"/>
      <c r="AD118" s="22" t="s">
        <v>523</v>
      </c>
    </row>
    <row r="119" spans="1:30" ht="30">
      <c r="A119" s="2">
        <v>54</v>
      </c>
      <c r="B119" s="22" t="s">
        <v>373</v>
      </c>
      <c r="C119" s="22" t="s">
        <v>170</v>
      </c>
      <c r="D119" s="22" t="s">
        <v>67</v>
      </c>
      <c r="E119" s="22" t="s">
        <v>35</v>
      </c>
      <c r="F119" s="22" t="s">
        <v>69</v>
      </c>
      <c r="G119" s="22" t="s">
        <v>70</v>
      </c>
      <c r="H119" s="22" t="s">
        <v>35</v>
      </c>
      <c r="I119" s="22" t="s">
        <v>204</v>
      </c>
      <c r="J119" s="22" t="s">
        <v>36</v>
      </c>
      <c r="K119" s="22" t="s">
        <v>35</v>
      </c>
      <c r="L119" s="22" t="s">
        <v>35</v>
      </c>
      <c r="M119" s="22" t="s">
        <v>35</v>
      </c>
      <c r="N119" s="22" t="s">
        <v>383</v>
      </c>
      <c r="O119" s="22" t="s">
        <v>384</v>
      </c>
      <c r="P119" s="23">
        <v>1</v>
      </c>
      <c r="Q119" s="22" t="s">
        <v>53</v>
      </c>
      <c r="R119" s="1" t="s">
        <v>385</v>
      </c>
      <c r="S119" s="22" t="s">
        <v>386</v>
      </c>
      <c r="T119" s="24">
        <v>65000000</v>
      </c>
      <c r="U119" s="21">
        <v>43831</v>
      </c>
      <c r="V119" s="21">
        <v>44196</v>
      </c>
      <c r="W119" s="22" t="s">
        <v>40</v>
      </c>
      <c r="X119" s="22" t="s">
        <v>89</v>
      </c>
      <c r="Y119" s="23">
        <v>0</v>
      </c>
      <c r="AB119" s="24"/>
      <c r="AC119" s="24"/>
      <c r="AD119" s="22" t="s">
        <v>523</v>
      </c>
    </row>
    <row r="120" spans="1:30" ht="30">
      <c r="A120" s="2">
        <v>55</v>
      </c>
      <c r="B120" s="22" t="s">
        <v>373</v>
      </c>
      <c r="C120" s="22" t="s">
        <v>170</v>
      </c>
      <c r="D120" s="22" t="s">
        <v>67</v>
      </c>
      <c r="E120" s="22" t="s">
        <v>35</v>
      </c>
      <c r="F120" s="22" t="s">
        <v>69</v>
      </c>
      <c r="G120" s="22" t="s">
        <v>70</v>
      </c>
      <c r="H120" s="22" t="s">
        <v>35</v>
      </c>
      <c r="I120" s="22" t="s">
        <v>204</v>
      </c>
      <c r="J120" s="22" t="s">
        <v>36</v>
      </c>
      <c r="K120" s="22" t="s">
        <v>35</v>
      </c>
      <c r="L120" s="22" t="s">
        <v>35</v>
      </c>
      <c r="M120" s="22" t="s">
        <v>35</v>
      </c>
      <c r="N120" s="22" t="s">
        <v>518</v>
      </c>
      <c r="O120" s="22" t="s">
        <v>519</v>
      </c>
      <c r="P120" s="23">
        <v>100</v>
      </c>
      <c r="Q120" s="22" t="s">
        <v>74</v>
      </c>
      <c r="R120" s="1" t="s">
        <v>387</v>
      </c>
      <c r="S120" s="22" t="s">
        <v>388</v>
      </c>
      <c r="T120" s="24">
        <v>283542688</v>
      </c>
      <c r="U120" s="21">
        <v>43831</v>
      </c>
      <c r="V120" s="21">
        <v>44196</v>
      </c>
      <c r="W120" s="22" t="s">
        <v>40</v>
      </c>
      <c r="X120" s="22" t="s">
        <v>89</v>
      </c>
      <c r="Y120" s="23">
        <v>0</v>
      </c>
      <c r="AB120" s="24"/>
      <c r="AC120" s="24"/>
      <c r="AD120" s="22" t="s">
        <v>523</v>
      </c>
    </row>
    <row r="121" spans="1:30" ht="195">
      <c r="A121" s="2">
        <v>10</v>
      </c>
      <c r="B121" s="22" t="s">
        <v>391</v>
      </c>
      <c r="C121" s="22" t="s">
        <v>33</v>
      </c>
      <c r="D121" s="22" t="s">
        <v>389</v>
      </c>
      <c r="E121" s="22" t="s">
        <v>35</v>
      </c>
      <c r="F121" s="22" t="s">
        <v>30</v>
      </c>
      <c r="G121" s="22" t="s">
        <v>390</v>
      </c>
      <c r="H121" s="22" t="s">
        <v>395</v>
      </c>
      <c r="I121" s="22" t="s">
        <v>34</v>
      </c>
      <c r="J121" s="22" t="s">
        <v>243</v>
      </c>
      <c r="K121" s="22" t="s">
        <v>392</v>
      </c>
      <c r="L121" s="22" t="s">
        <v>270</v>
      </c>
      <c r="M121" s="22" t="s">
        <v>393</v>
      </c>
      <c r="N121" s="22" t="s">
        <v>394</v>
      </c>
      <c r="O121" s="22" t="s">
        <v>396</v>
      </c>
      <c r="P121" s="23">
        <v>1</v>
      </c>
      <c r="Q121" s="22" t="s">
        <v>53</v>
      </c>
      <c r="R121" s="1" t="s">
        <v>845</v>
      </c>
      <c r="S121" s="22" t="s">
        <v>814</v>
      </c>
      <c r="T121" s="24">
        <v>1607293995</v>
      </c>
      <c r="U121" s="21">
        <v>44075</v>
      </c>
      <c r="V121" s="21">
        <v>44196</v>
      </c>
      <c r="W121" s="22" t="s">
        <v>40</v>
      </c>
      <c r="X121" s="22" t="s">
        <v>76</v>
      </c>
      <c r="Y121" s="23">
        <v>0</v>
      </c>
      <c r="Z121" s="1" t="s">
        <v>1036</v>
      </c>
      <c r="AA121" s="1" t="s">
        <v>466</v>
      </c>
      <c r="AB121" s="24">
        <v>0</v>
      </c>
      <c r="AC121" s="24">
        <v>0</v>
      </c>
      <c r="AD121" s="22" t="s">
        <v>523</v>
      </c>
    </row>
    <row r="122" spans="1:30" ht="210">
      <c r="A122" s="2">
        <v>11</v>
      </c>
      <c r="B122" s="22" t="s">
        <v>391</v>
      </c>
      <c r="C122" s="22" t="s">
        <v>33</v>
      </c>
      <c r="D122" s="22" t="s">
        <v>389</v>
      </c>
      <c r="E122" s="22" t="s">
        <v>35</v>
      </c>
      <c r="F122" s="22" t="s">
        <v>30</v>
      </c>
      <c r="G122" s="22" t="s">
        <v>390</v>
      </c>
      <c r="H122" s="22" t="s">
        <v>815</v>
      </c>
      <c r="I122" s="22" t="s">
        <v>34</v>
      </c>
      <c r="J122" s="22" t="s">
        <v>243</v>
      </c>
      <c r="K122" s="22" t="s">
        <v>392</v>
      </c>
      <c r="L122" s="22" t="s">
        <v>270</v>
      </c>
      <c r="M122" s="22" t="s">
        <v>397</v>
      </c>
      <c r="N122" s="22" t="s">
        <v>394</v>
      </c>
      <c r="O122" s="22" t="s">
        <v>398</v>
      </c>
      <c r="P122" s="23">
        <v>18</v>
      </c>
      <c r="Q122" s="22" t="s">
        <v>202</v>
      </c>
      <c r="R122" s="1" t="s">
        <v>399</v>
      </c>
      <c r="S122" s="22" t="s">
        <v>816</v>
      </c>
      <c r="T122" s="24">
        <v>600000000</v>
      </c>
      <c r="U122" s="21">
        <v>44028</v>
      </c>
      <c r="V122" s="21">
        <v>44196</v>
      </c>
      <c r="W122" s="22" t="s">
        <v>55</v>
      </c>
      <c r="X122" s="22" t="s">
        <v>41</v>
      </c>
      <c r="Y122" s="23">
        <v>0</v>
      </c>
      <c r="Z122" s="1" t="s">
        <v>1068</v>
      </c>
      <c r="AA122" s="1" t="s">
        <v>467</v>
      </c>
      <c r="AB122" s="24">
        <v>0</v>
      </c>
      <c r="AC122" s="24">
        <v>0</v>
      </c>
      <c r="AD122" s="22" t="s">
        <v>523</v>
      </c>
    </row>
    <row r="123" spans="1:30" ht="210">
      <c r="A123" s="2">
        <v>12</v>
      </c>
      <c r="B123" s="22" t="s">
        <v>391</v>
      </c>
      <c r="C123" s="22" t="s">
        <v>33</v>
      </c>
      <c r="D123" s="22" t="s">
        <v>389</v>
      </c>
      <c r="E123" s="22" t="s">
        <v>35</v>
      </c>
      <c r="F123" s="22" t="s">
        <v>30</v>
      </c>
      <c r="G123" s="22" t="s">
        <v>390</v>
      </c>
      <c r="H123" s="22" t="s">
        <v>815</v>
      </c>
      <c r="I123" s="22" t="s">
        <v>34</v>
      </c>
      <c r="J123" s="22" t="s">
        <v>243</v>
      </c>
      <c r="K123" s="22" t="s">
        <v>392</v>
      </c>
      <c r="L123" s="22" t="s">
        <v>270</v>
      </c>
      <c r="M123" s="22" t="s">
        <v>397</v>
      </c>
      <c r="N123" s="22" t="s">
        <v>394</v>
      </c>
      <c r="O123" s="22" t="s">
        <v>400</v>
      </c>
      <c r="P123" s="23">
        <v>100</v>
      </c>
      <c r="Q123" s="22" t="s">
        <v>74</v>
      </c>
      <c r="R123" s="1" t="s">
        <v>401</v>
      </c>
      <c r="S123" s="22" t="s">
        <v>817</v>
      </c>
      <c r="T123" s="24">
        <v>616700000</v>
      </c>
      <c r="U123" s="21">
        <v>43854</v>
      </c>
      <c r="V123" s="21">
        <v>44196</v>
      </c>
      <c r="W123" s="22" t="s">
        <v>55</v>
      </c>
      <c r="X123" s="22" t="s">
        <v>41</v>
      </c>
      <c r="Y123" s="23">
        <v>47</v>
      </c>
      <c r="Z123" s="1" t="s">
        <v>1037</v>
      </c>
      <c r="AA123" s="1" t="s">
        <v>1069</v>
      </c>
      <c r="AB123" s="24">
        <v>616700000</v>
      </c>
      <c r="AC123" s="24">
        <v>287207261</v>
      </c>
      <c r="AD123" s="22" t="s">
        <v>523</v>
      </c>
    </row>
    <row r="124" spans="1:30" ht="45">
      <c r="A124" s="2">
        <v>13</v>
      </c>
      <c r="B124" s="22" t="s">
        <v>391</v>
      </c>
      <c r="C124" s="22" t="s">
        <v>33</v>
      </c>
      <c r="D124" s="22" t="s">
        <v>389</v>
      </c>
      <c r="E124" s="22" t="s">
        <v>35</v>
      </c>
      <c r="F124" s="22" t="s">
        <v>30</v>
      </c>
      <c r="G124" s="22" t="s">
        <v>390</v>
      </c>
      <c r="H124" s="22" t="s">
        <v>815</v>
      </c>
      <c r="I124" s="22" t="s">
        <v>34</v>
      </c>
      <c r="J124" s="22" t="s">
        <v>243</v>
      </c>
      <c r="K124" s="22" t="s">
        <v>392</v>
      </c>
      <c r="L124" s="22" t="s">
        <v>270</v>
      </c>
      <c r="M124" s="22" t="s">
        <v>397</v>
      </c>
      <c r="N124" s="22" t="s">
        <v>394</v>
      </c>
      <c r="O124" s="22" t="s">
        <v>402</v>
      </c>
      <c r="P124" s="23">
        <v>100</v>
      </c>
      <c r="Q124" s="22" t="s">
        <v>74</v>
      </c>
      <c r="R124" s="1" t="s">
        <v>403</v>
      </c>
      <c r="S124" s="22" t="s">
        <v>818</v>
      </c>
      <c r="T124" s="24">
        <v>201607291</v>
      </c>
      <c r="U124" s="21">
        <v>44105</v>
      </c>
      <c r="V124" s="21">
        <v>44196</v>
      </c>
      <c r="W124" s="22" t="s">
        <v>40</v>
      </c>
      <c r="X124" s="22" t="s">
        <v>41</v>
      </c>
      <c r="Y124" s="23">
        <v>0</v>
      </c>
      <c r="Z124" s="1" t="s">
        <v>941</v>
      </c>
      <c r="AA124" s="1" t="s">
        <v>467</v>
      </c>
      <c r="AB124" s="24">
        <v>0</v>
      </c>
      <c r="AC124" s="24">
        <v>0</v>
      </c>
      <c r="AD124" s="22" t="s">
        <v>523</v>
      </c>
    </row>
    <row r="125" spans="1:30" ht="90">
      <c r="A125" s="2">
        <v>14</v>
      </c>
      <c r="B125" s="22" t="s">
        <v>391</v>
      </c>
      <c r="C125" s="22" t="s">
        <v>33</v>
      </c>
      <c r="D125" s="22" t="s">
        <v>389</v>
      </c>
      <c r="E125" s="22" t="s">
        <v>35</v>
      </c>
      <c r="F125" s="22" t="s">
        <v>30</v>
      </c>
      <c r="G125" s="22" t="s">
        <v>390</v>
      </c>
      <c r="H125" s="22" t="s">
        <v>815</v>
      </c>
      <c r="I125" s="22" t="s">
        <v>34</v>
      </c>
      <c r="J125" s="22" t="s">
        <v>243</v>
      </c>
      <c r="K125" s="22" t="s">
        <v>392</v>
      </c>
      <c r="L125" s="22" t="s">
        <v>270</v>
      </c>
      <c r="M125" s="22" t="s">
        <v>397</v>
      </c>
      <c r="N125" s="22" t="s">
        <v>394</v>
      </c>
      <c r="O125" s="22" t="s">
        <v>404</v>
      </c>
      <c r="P125" s="23">
        <v>100</v>
      </c>
      <c r="Q125" s="22" t="s">
        <v>74</v>
      </c>
      <c r="R125" s="1" t="s">
        <v>405</v>
      </c>
      <c r="S125" s="22" t="s">
        <v>819</v>
      </c>
      <c r="T125" s="24">
        <v>50000000</v>
      </c>
      <c r="U125" s="21">
        <v>44061</v>
      </c>
      <c r="V125" s="21">
        <v>44196</v>
      </c>
      <c r="W125" s="22" t="s">
        <v>40</v>
      </c>
      <c r="X125" s="22" t="s">
        <v>89</v>
      </c>
      <c r="Y125" s="23">
        <v>0</v>
      </c>
      <c r="Z125" s="1" t="s">
        <v>1070</v>
      </c>
      <c r="AA125" s="1" t="s">
        <v>467</v>
      </c>
      <c r="AB125" s="24">
        <v>0</v>
      </c>
      <c r="AC125" s="24">
        <v>0</v>
      </c>
      <c r="AD125" s="22" t="s">
        <v>523</v>
      </c>
    </row>
    <row r="126" spans="1:30" ht="105">
      <c r="A126" s="2">
        <v>15</v>
      </c>
      <c r="B126" s="22" t="s">
        <v>391</v>
      </c>
      <c r="C126" s="22" t="s">
        <v>33</v>
      </c>
      <c r="D126" s="22" t="s">
        <v>389</v>
      </c>
      <c r="E126" s="22" t="s">
        <v>35</v>
      </c>
      <c r="F126" s="22" t="s">
        <v>30</v>
      </c>
      <c r="G126" s="22" t="s">
        <v>390</v>
      </c>
      <c r="H126" s="22" t="s">
        <v>815</v>
      </c>
      <c r="I126" s="22" t="s">
        <v>34</v>
      </c>
      <c r="J126" s="22" t="s">
        <v>243</v>
      </c>
      <c r="K126" s="22" t="s">
        <v>392</v>
      </c>
      <c r="L126" s="22" t="s">
        <v>270</v>
      </c>
      <c r="M126" s="22" t="s">
        <v>397</v>
      </c>
      <c r="N126" s="22" t="s">
        <v>394</v>
      </c>
      <c r="O126" s="22" t="s">
        <v>406</v>
      </c>
      <c r="P126" s="23">
        <v>100</v>
      </c>
      <c r="Q126" s="22" t="s">
        <v>74</v>
      </c>
      <c r="R126" s="1" t="s">
        <v>407</v>
      </c>
      <c r="S126" s="22" t="s">
        <v>820</v>
      </c>
      <c r="T126" s="24">
        <v>63000000</v>
      </c>
      <c r="U126" s="21">
        <v>43970</v>
      </c>
      <c r="V126" s="21">
        <v>44196</v>
      </c>
      <c r="W126" s="22" t="s">
        <v>40</v>
      </c>
      <c r="X126" s="22" t="s">
        <v>41</v>
      </c>
      <c r="Y126" s="23">
        <v>100</v>
      </c>
      <c r="Z126" s="1" t="s">
        <v>1038</v>
      </c>
      <c r="AA126" s="1" t="s">
        <v>1017</v>
      </c>
      <c r="AB126" s="24">
        <v>0</v>
      </c>
      <c r="AC126" s="24">
        <v>0</v>
      </c>
      <c r="AD126" s="22" t="s">
        <v>523</v>
      </c>
    </row>
    <row r="127" spans="1:30" ht="135">
      <c r="A127" s="2">
        <v>16</v>
      </c>
      <c r="B127" s="22" t="s">
        <v>391</v>
      </c>
      <c r="C127" s="22" t="s">
        <v>33</v>
      </c>
      <c r="D127" s="22" t="s">
        <v>389</v>
      </c>
      <c r="E127" s="22" t="s">
        <v>35</v>
      </c>
      <c r="F127" s="22" t="s">
        <v>30</v>
      </c>
      <c r="G127" s="22" t="s">
        <v>390</v>
      </c>
      <c r="H127" s="22" t="s">
        <v>411</v>
      </c>
      <c r="I127" s="22" t="s">
        <v>34</v>
      </c>
      <c r="J127" s="22" t="s">
        <v>243</v>
      </c>
      <c r="K127" s="22" t="s">
        <v>392</v>
      </c>
      <c r="L127" s="22" t="s">
        <v>409</v>
      </c>
      <c r="M127" s="22" t="s">
        <v>408</v>
      </c>
      <c r="N127" s="22" t="s">
        <v>410</v>
      </c>
      <c r="O127" s="22" t="s">
        <v>412</v>
      </c>
      <c r="P127" s="23">
        <v>12</v>
      </c>
      <c r="Q127" s="22" t="s">
        <v>96</v>
      </c>
      <c r="R127" s="1" t="s">
        <v>413</v>
      </c>
      <c r="S127" s="22" t="s">
        <v>821</v>
      </c>
      <c r="T127" s="24">
        <v>3900000000</v>
      </c>
      <c r="U127" s="21">
        <v>43893</v>
      </c>
      <c r="V127" s="21">
        <v>44165</v>
      </c>
      <c r="W127" s="22" t="s">
        <v>55</v>
      </c>
      <c r="X127" s="22" t="s">
        <v>41</v>
      </c>
      <c r="Y127" s="23">
        <v>2</v>
      </c>
      <c r="Z127" s="1" t="s">
        <v>1039</v>
      </c>
      <c r="AA127" s="1" t="s">
        <v>1071</v>
      </c>
      <c r="AB127" s="24">
        <v>334106500</v>
      </c>
      <c r="AC127" s="24">
        <v>290869040</v>
      </c>
      <c r="AD127" s="22" t="s">
        <v>523</v>
      </c>
    </row>
    <row r="128" spans="1:30" ht="120">
      <c r="A128" s="2">
        <v>17</v>
      </c>
      <c r="B128" s="22" t="s">
        <v>391</v>
      </c>
      <c r="C128" s="22" t="s">
        <v>33</v>
      </c>
      <c r="D128" s="22" t="s">
        <v>389</v>
      </c>
      <c r="E128" s="22" t="s">
        <v>35</v>
      </c>
      <c r="F128" s="22" t="s">
        <v>30</v>
      </c>
      <c r="G128" s="22" t="s">
        <v>390</v>
      </c>
      <c r="H128" s="22" t="s">
        <v>411</v>
      </c>
      <c r="I128" s="22" t="s">
        <v>34</v>
      </c>
      <c r="J128" s="22" t="s">
        <v>243</v>
      </c>
      <c r="K128" s="22" t="s">
        <v>392</v>
      </c>
      <c r="L128" s="22" t="s">
        <v>409</v>
      </c>
      <c r="M128" s="22" t="s">
        <v>414</v>
      </c>
      <c r="N128" s="22" t="s">
        <v>410</v>
      </c>
      <c r="O128" s="22" t="s">
        <v>415</v>
      </c>
      <c r="P128" s="23">
        <v>10</v>
      </c>
      <c r="Q128" s="22" t="s">
        <v>96</v>
      </c>
      <c r="R128" s="1" t="s">
        <v>416</v>
      </c>
      <c r="S128" s="22" t="s">
        <v>822</v>
      </c>
      <c r="T128" s="24">
        <v>1400000000</v>
      </c>
      <c r="U128" s="21">
        <v>43907</v>
      </c>
      <c r="V128" s="21">
        <v>44165</v>
      </c>
      <c r="W128" s="22" t="s">
        <v>55</v>
      </c>
      <c r="X128" s="22" t="s">
        <v>41</v>
      </c>
      <c r="Y128" s="23">
        <v>3</v>
      </c>
      <c r="Z128" s="1" t="s">
        <v>1019</v>
      </c>
      <c r="AA128" s="1" t="s">
        <v>1018</v>
      </c>
      <c r="AB128" s="24">
        <v>57196580</v>
      </c>
      <c r="AC128" s="24">
        <v>15635000</v>
      </c>
      <c r="AD128" s="22" t="s">
        <v>523</v>
      </c>
    </row>
    <row r="129" spans="1:30" ht="60">
      <c r="A129" s="2">
        <v>18</v>
      </c>
      <c r="B129" s="22" t="s">
        <v>391</v>
      </c>
      <c r="C129" s="22" t="s">
        <v>33</v>
      </c>
      <c r="D129" s="22" t="s">
        <v>389</v>
      </c>
      <c r="E129" s="22" t="s">
        <v>35</v>
      </c>
      <c r="F129" s="22" t="s">
        <v>30</v>
      </c>
      <c r="G129" s="22" t="s">
        <v>390</v>
      </c>
      <c r="H129" s="22" t="s">
        <v>411</v>
      </c>
      <c r="I129" s="22" t="s">
        <v>34</v>
      </c>
      <c r="J129" s="22" t="s">
        <v>36</v>
      </c>
      <c r="K129" s="22" t="s">
        <v>35</v>
      </c>
      <c r="L129" s="22" t="s">
        <v>35</v>
      </c>
      <c r="M129" s="22" t="s">
        <v>35</v>
      </c>
      <c r="N129" s="22" t="s">
        <v>417</v>
      </c>
      <c r="O129" s="22" t="s">
        <v>418</v>
      </c>
      <c r="P129" s="23">
        <v>100</v>
      </c>
      <c r="Q129" s="22" t="s">
        <v>74</v>
      </c>
      <c r="R129" s="1" t="s">
        <v>419</v>
      </c>
      <c r="S129" s="22" t="s">
        <v>823</v>
      </c>
      <c r="T129" s="24">
        <v>2746292022</v>
      </c>
      <c r="U129" s="21">
        <v>43847</v>
      </c>
      <c r="V129" s="21">
        <v>44196</v>
      </c>
      <c r="W129" s="22" t="s">
        <v>55</v>
      </c>
      <c r="X129" s="22" t="s">
        <v>41</v>
      </c>
      <c r="Y129" s="23">
        <v>83</v>
      </c>
      <c r="Z129" s="1" t="s">
        <v>1072</v>
      </c>
      <c r="AA129" s="1" t="s">
        <v>942</v>
      </c>
      <c r="AB129" s="24">
        <v>2275528338</v>
      </c>
      <c r="AC129" s="24">
        <v>1098983509</v>
      </c>
      <c r="AD129" s="22" t="s">
        <v>523</v>
      </c>
    </row>
    <row r="130" spans="1:30" ht="60">
      <c r="A130" s="2">
        <v>19</v>
      </c>
      <c r="B130" s="22" t="s">
        <v>391</v>
      </c>
      <c r="C130" s="22" t="s">
        <v>33</v>
      </c>
      <c r="D130" s="22" t="s">
        <v>389</v>
      </c>
      <c r="E130" s="22" t="s">
        <v>35</v>
      </c>
      <c r="F130" s="22" t="s">
        <v>30</v>
      </c>
      <c r="G130" s="22" t="s">
        <v>390</v>
      </c>
      <c r="H130" s="22" t="s">
        <v>411</v>
      </c>
      <c r="I130" s="22" t="s">
        <v>34</v>
      </c>
      <c r="J130" s="22" t="s">
        <v>36</v>
      </c>
      <c r="K130" s="22" t="s">
        <v>35</v>
      </c>
      <c r="L130" s="22" t="s">
        <v>35</v>
      </c>
      <c r="M130" s="22" t="s">
        <v>35</v>
      </c>
      <c r="N130" s="22" t="s">
        <v>417</v>
      </c>
      <c r="O130" s="22" t="s">
        <v>420</v>
      </c>
      <c r="P130" s="23">
        <v>100</v>
      </c>
      <c r="Q130" s="22" t="s">
        <v>74</v>
      </c>
      <c r="R130" s="1" t="s">
        <v>421</v>
      </c>
      <c r="S130" s="22" t="s">
        <v>824</v>
      </c>
      <c r="T130" s="24">
        <v>83167978</v>
      </c>
      <c r="U130" s="21">
        <v>44074</v>
      </c>
      <c r="V130" s="21">
        <v>44165</v>
      </c>
      <c r="W130" s="22" t="s">
        <v>55</v>
      </c>
      <c r="X130" s="22" t="s">
        <v>114</v>
      </c>
      <c r="Y130" s="23">
        <v>0</v>
      </c>
      <c r="Z130" s="1" t="s">
        <v>1073</v>
      </c>
      <c r="AA130" s="1" t="s">
        <v>467</v>
      </c>
      <c r="AB130" s="24">
        <v>0</v>
      </c>
      <c r="AC130" s="24">
        <v>0</v>
      </c>
      <c r="AD130" s="22" t="s">
        <v>523</v>
      </c>
    </row>
    <row r="131" spans="1:30" ht="90">
      <c r="A131" s="2">
        <v>20</v>
      </c>
      <c r="B131" s="22" t="s">
        <v>391</v>
      </c>
      <c r="C131" s="22" t="s">
        <v>33</v>
      </c>
      <c r="D131" s="22" t="s">
        <v>389</v>
      </c>
      <c r="E131" s="22" t="s">
        <v>35</v>
      </c>
      <c r="F131" s="22" t="s">
        <v>30</v>
      </c>
      <c r="G131" s="22" t="s">
        <v>390</v>
      </c>
      <c r="H131" s="22" t="s">
        <v>411</v>
      </c>
      <c r="I131" s="22" t="s">
        <v>34</v>
      </c>
      <c r="J131" s="22" t="s">
        <v>36</v>
      </c>
      <c r="K131" s="22" t="s">
        <v>35</v>
      </c>
      <c r="L131" s="22" t="s">
        <v>35</v>
      </c>
      <c r="M131" s="22" t="s">
        <v>35</v>
      </c>
      <c r="N131" s="22" t="s">
        <v>417</v>
      </c>
      <c r="O131" s="22" t="s">
        <v>1025</v>
      </c>
      <c r="P131" s="23">
        <v>1</v>
      </c>
      <c r="Q131" s="22" t="s">
        <v>96</v>
      </c>
      <c r="R131" s="1" t="s">
        <v>422</v>
      </c>
      <c r="S131" s="22" t="s">
        <v>825</v>
      </c>
      <c r="T131" s="24">
        <v>2570540000</v>
      </c>
      <c r="U131" s="21">
        <v>43916</v>
      </c>
      <c r="V131" s="21">
        <v>44037</v>
      </c>
      <c r="W131" s="22" t="s">
        <v>55</v>
      </c>
      <c r="X131" s="22" t="s">
        <v>41</v>
      </c>
      <c r="Y131" s="23">
        <v>0</v>
      </c>
      <c r="Z131" s="1" t="s">
        <v>1040</v>
      </c>
      <c r="AA131" s="1" t="s">
        <v>1074</v>
      </c>
      <c r="AB131" s="24">
        <v>2570540000</v>
      </c>
      <c r="AC131" s="24">
        <v>903395360</v>
      </c>
      <c r="AD131" s="22" t="s">
        <v>523</v>
      </c>
    </row>
    <row r="132" spans="1:30" ht="75">
      <c r="A132" s="2">
        <v>41</v>
      </c>
      <c r="B132" s="22" t="s">
        <v>391</v>
      </c>
      <c r="C132" s="22" t="s">
        <v>33</v>
      </c>
      <c r="D132" s="22" t="s">
        <v>389</v>
      </c>
      <c r="E132" s="22" t="s">
        <v>35</v>
      </c>
      <c r="F132" s="22" t="s">
        <v>30</v>
      </c>
      <c r="G132" s="22" t="s">
        <v>390</v>
      </c>
      <c r="H132" s="22" t="s">
        <v>411</v>
      </c>
      <c r="I132" s="22" t="s">
        <v>34</v>
      </c>
      <c r="J132" s="22" t="s">
        <v>36</v>
      </c>
      <c r="K132" s="22" t="s">
        <v>35</v>
      </c>
      <c r="L132" s="22" t="s">
        <v>35</v>
      </c>
      <c r="M132" s="22" t="s">
        <v>35</v>
      </c>
      <c r="N132" s="22" t="s">
        <v>417</v>
      </c>
      <c r="O132" s="22" t="s">
        <v>423</v>
      </c>
      <c r="P132" s="23">
        <v>2</v>
      </c>
      <c r="Q132" s="22" t="s">
        <v>96</v>
      </c>
      <c r="R132" s="1" t="s">
        <v>424</v>
      </c>
      <c r="S132" s="22" t="s">
        <v>826</v>
      </c>
      <c r="T132" s="24">
        <v>0</v>
      </c>
      <c r="U132" s="21">
        <v>44134</v>
      </c>
      <c r="V132" s="21">
        <v>44152</v>
      </c>
      <c r="W132" s="22" t="s">
        <v>55</v>
      </c>
      <c r="X132" s="22" t="s">
        <v>114</v>
      </c>
      <c r="Y132" s="23">
        <v>0</v>
      </c>
      <c r="Z132" s="1" t="s">
        <v>1075</v>
      </c>
      <c r="AA132" s="1" t="s">
        <v>464</v>
      </c>
      <c r="AB132" s="24">
        <v>0</v>
      </c>
      <c r="AC132" s="24">
        <v>0</v>
      </c>
      <c r="AD132" s="22" t="s">
        <v>523</v>
      </c>
    </row>
    <row r="133" spans="1:30" ht="60">
      <c r="A133" s="2">
        <v>114</v>
      </c>
      <c r="B133" s="22" t="s">
        <v>391</v>
      </c>
      <c r="C133" s="22" t="s">
        <v>33</v>
      </c>
      <c r="D133" s="22" t="s">
        <v>389</v>
      </c>
      <c r="E133" s="22" t="s">
        <v>35</v>
      </c>
      <c r="F133" s="22" t="s">
        <v>30</v>
      </c>
      <c r="G133" s="22" t="s">
        <v>390</v>
      </c>
      <c r="H133" s="22" t="s">
        <v>411</v>
      </c>
      <c r="I133" s="22" t="s">
        <v>34</v>
      </c>
      <c r="J133" s="22" t="s">
        <v>36</v>
      </c>
      <c r="K133" s="22" t="s">
        <v>35</v>
      </c>
      <c r="L133" s="22" t="s">
        <v>35</v>
      </c>
      <c r="M133" s="22" t="s">
        <v>35</v>
      </c>
      <c r="N133" s="22" t="s">
        <v>520</v>
      </c>
      <c r="O133" s="22" t="s">
        <v>521</v>
      </c>
      <c r="P133" s="23">
        <v>25</v>
      </c>
      <c r="Q133" s="22" t="s">
        <v>74</v>
      </c>
      <c r="R133" s="1" t="s">
        <v>1041</v>
      </c>
      <c r="S133" s="22" t="s">
        <v>827</v>
      </c>
      <c r="T133" s="24">
        <v>0</v>
      </c>
      <c r="U133" s="21">
        <v>44046</v>
      </c>
      <c r="V133" s="21">
        <v>44196</v>
      </c>
      <c r="W133" s="22" t="s">
        <v>55</v>
      </c>
      <c r="X133" s="22" t="s">
        <v>114</v>
      </c>
      <c r="Y133" s="23">
        <v>0</v>
      </c>
      <c r="Z133" s="1" t="s">
        <v>1076</v>
      </c>
      <c r="AA133" s="1" t="s">
        <v>464</v>
      </c>
      <c r="AB133" s="24">
        <v>0</v>
      </c>
      <c r="AC133" s="24">
        <v>0</v>
      </c>
      <c r="AD133" s="22" t="s">
        <v>12</v>
      </c>
    </row>
    <row r="134" spans="1:30" ht="75">
      <c r="A134" s="2">
        <v>118</v>
      </c>
      <c r="B134" s="22" t="s">
        <v>391</v>
      </c>
      <c r="C134" s="22" t="s">
        <v>33</v>
      </c>
      <c r="D134" s="22" t="s">
        <v>389</v>
      </c>
      <c r="E134" s="22" t="s">
        <v>35</v>
      </c>
      <c r="F134" s="22" t="s">
        <v>30</v>
      </c>
      <c r="G134" s="22" t="s">
        <v>390</v>
      </c>
      <c r="H134" s="22" t="s">
        <v>583</v>
      </c>
      <c r="I134" s="22" t="s">
        <v>34</v>
      </c>
      <c r="J134" s="22" t="s">
        <v>36</v>
      </c>
      <c r="K134" s="22" t="s">
        <v>35</v>
      </c>
      <c r="L134" s="22" t="s">
        <v>35</v>
      </c>
      <c r="M134" s="22" t="s">
        <v>35</v>
      </c>
      <c r="N134" s="22" t="s">
        <v>582</v>
      </c>
      <c r="O134" s="22" t="s">
        <v>584</v>
      </c>
      <c r="P134" s="23">
        <v>3.6</v>
      </c>
      <c r="Q134" s="22" t="s">
        <v>96</v>
      </c>
      <c r="R134" s="1" t="s">
        <v>585</v>
      </c>
      <c r="S134" s="22" t="s">
        <v>828</v>
      </c>
      <c r="T134" s="24">
        <v>0</v>
      </c>
      <c r="U134" s="21">
        <v>44075</v>
      </c>
      <c r="V134" s="21">
        <v>44196</v>
      </c>
      <c r="W134" s="22" t="s">
        <v>55</v>
      </c>
      <c r="X134" s="22" t="s">
        <v>89</v>
      </c>
      <c r="Y134" s="23">
        <v>0</v>
      </c>
      <c r="Z134" s="1" t="s">
        <v>1077</v>
      </c>
      <c r="AA134" s="1" t="s">
        <v>464</v>
      </c>
      <c r="AB134" s="24">
        <v>0</v>
      </c>
      <c r="AC134" s="24">
        <v>0</v>
      </c>
      <c r="AD134" s="22" t="s">
        <v>12</v>
      </c>
    </row>
    <row r="135" spans="1:30" ht="45">
      <c r="A135" s="2">
        <v>137</v>
      </c>
      <c r="B135" s="22" t="s">
        <v>391</v>
      </c>
      <c r="C135" s="22" t="s">
        <v>33</v>
      </c>
      <c r="D135" s="22" t="s">
        <v>389</v>
      </c>
      <c r="E135" s="22" t="s">
        <v>35</v>
      </c>
      <c r="F135" s="22" t="s">
        <v>30</v>
      </c>
      <c r="G135" s="22" t="s">
        <v>390</v>
      </c>
      <c r="H135" s="22" t="s">
        <v>815</v>
      </c>
      <c r="I135" s="22" t="s">
        <v>34</v>
      </c>
      <c r="J135" s="22" t="s">
        <v>36</v>
      </c>
      <c r="K135" s="22" t="s">
        <v>35</v>
      </c>
      <c r="L135" s="22" t="s">
        <v>35</v>
      </c>
      <c r="M135" s="22" t="s">
        <v>35</v>
      </c>
      <c r="N135" s="22" t="s">
        <v>609</v>
      </c>
      <c r="O135" s="25" t="s">
        <v>610</v>
      </c>
      <c r="P135" s="23">
        <v>15</v>
      </c>
      <c r="Q135" s="22" t="s">
        <v>96</v>
      </c>
      <c r="R135" s="1" t="s">
        <v>1042</v>
      </c>
      <c r="S135" s="22" t="s">
        <v>610</v>
      </c>
      <c r="T135" s="24">
        <v>0</v>
      </c>
      <c r="U135" s="21">
        <v>43831</v>
      </c>
      <c r="V135" s="21">
        <v>44196</v>
      </c>
      <c r="W135" s="22" t="s">
        <v>55</v>
      </c>
      <c r="X135" s="22" t="s">
        <v>41</v>
      </c>
      <c r="Y135" s="23">
        <v>0</v>
      </c>
      <c r="Z135" s="1" t="s">
        <v>1078</v>
      </c>
      <c r="AA135" s="1" t="s">
        <v>464</v>
      </c>
      <c r="AB135" s="24">
        <v>0</v>
      </c>
      <c r="AC135" s="24">
        <v>0</v>
      </c>
      <c r="AD135" s="22" t="s">
        <v>12</v>
      </c>
    </row>
    <row r="136" spans="1:30" ht="30">
      <c r="A136" s="2">
        <v>21</v>
      </c>
      <c r="B136" s="22" t="s">
        <v>426</v>
      </c>
      <c r="C136" s="22" t="s">
        <v>63</v>
      </c>
      <c r="D136" s="22" t="s">
        <v>28</v>
      </c>
      <c r="E136" s="22" t="s">
        <v>425</v>
      </c>
      <c r="F136" s="22" t="s">
        <v>30</v>
      </c>
      <c r="G136" s="22" t="s">
        <v>31</v>
      </c>
      <c r="H136" s="22" t="s">
        <v>430</v>
      </c>
      <c r="I136" s="22" t="s">
        <v>34</v>
      </c>
      <c r="J136" s="22" t="s">
        <v>243</v>
      </c>
      <c r="K136" s="22" t="s">
        <v>427</v>
      </c>
      <c r="L136" s="22" t="s">
        <v>270</v>
      </c>
      <c r="M136" s="22" t="s">
        <v>428</v>
      </c>
      <c r="N136" s="22" t="s">
        <v>429</v>
      </c>
      <c r="O136" s="27" t="s">
        <v>829</v>
      </c>
      <c r="P136" s="23">
        <v>1</v>
      </c>
      <c r="Q136" s="22" t="s">
        <v>53</v>
      </c>
      <c r="R136" s="1" t="s">
        <v>431</v>
      </c>
      <c r="S136" s="22"/>
      <c r="T136" s="24">
        <v>13580000000</v>
      </c>
      <c r="U136" s="21">
        <v>44014</v>
      </c>
      <c r="V136" s="21">
        <v>44196</v>
      </c>
      <c r="W136" s="22" t="s">
        <v>40</v>
      </c>
      <c r="X136" s="22" t="s">
        <v>89</v>
      </c>
      <c r="Y136" s="23">
        <v>0</v>
      </c>
      <c r="Z136" s="1" t="s">
        <v>461</v>
      </c>
      <c r="AA136" s="1" t="s">
        <v>468</v>
      </c>
      <c r="AB136" s="24"/>
      <c r="AC136" s="24"/>
      <c r="AD136" s="22" t="s">
        <v>523</v>
      </c>
    </row>
    <row r="137" spans="1:30" ht="45">
      <c r="A137" s="2">
        <v>22</v>
      </c>
      <c r="B137" s="22" t="s">
        <v>426</v>
      </c>
      <c r="C137" s="22" t="s">
        <v>63</v>
      </c>
      <c r="D137" s="22" t="s">
        <v>28</v>
      </c>
      <c r="E137" s="22" t="s">
        <v>425</v>
      </c>
      <c r="F137" s="22" t="s">
        <v>30</v>
      </c>
      <c r="G137" s="22" t="s">
        <v>31</v>
      </c>
      <c r="H137" s="22" t="s">
        <v>430</v>
      </c>
      <c r="I137" s="22" t="s">
        <v>34</v>
      </c>
      <c r="J137" s="22" t="s">
        <v>243</v>
      </c>
      <c r="K137" s="22" t="s">
        <v>427</v>
      </c>
      <c r="L137" s="22" t="s">
        <v>270</v>
      </c>
      <c r="M137" s="22" t="s">
        <v>432</v>
      </c>
      <c r="N137" s="22" t="s">
        <v>429</v>
      </c>
      <c r="O137" s="27" t="s">
        <v>433</v>
      </c>
      <c r="P137" s="23">
        <v>1</v>
      </c>
      <c r="Q137" s="22" t="s">
        <v>53</v>
      </c>
      <c r="R137" s="1" t="s">
        <v>434</v>
      </c>
      <c r="S137" s="22"/>
      <c r="T137" s="24">
        <v>420000000</v>
      </c>
      <c r="U137" s="21">
        <v>44014</v>
      </c>
      <c r="V137" s="21">
        <v>44196</v>
      </c>
      <c r="W137" s="22" t="s">
        <v>40</v>
      </c>
      <c r="X137" s="22" t="s">
        <v>89</v>
      </c>
      <c r="Y137" s="23">
        <v>0</v>
      </c>
      <c r="Z137" s="1" t="s">
        <v>461</v>
      </c>
      <c r="AB137" s="24"/>
      <c r="AC137" s="24"/>
      <c r="AD137" s="22" t="s">
        <v>523</v>
      </c>
    </row>
    <row r="138" spans="1:30" ht="45">
      <c r="A138" s="2">
        <v>23</v>
      </c>
      <c r="B138" s="22" t="s">
        <v>426</v>
      </c>
      <c r="C138" s="22" t="s">
        <v>63</v>
      </c>
      <c r="D138" s="22" t="s">
        <v>28</v>
      </c>
      <c r="E138" s="22" t="s">
        <v>425</v>
      </c>
      <c r="F138" s="22" t="s">
        <v>30</v>
      </c>
      <c r="G138" s="22" t="s">
        <v>31</v>
      </c>
      <c r="H138" s="22" t="s">
        <v>430</v>
      </c>
      <c r="I138" s="22" t="s">
        <v>34</v>
      </c>
      <c r="J138" s="22" t="s">
        <v>243</v>
      </c>
      <c r="K138" s="22" t="s">
        <v>427</v>
      </c>
      <c r="L138" s="22" t="s">
        <v>436</v>
      </c>
      <c r="M138" s="22" t="s">
        <v>435</v>
      </c>
      <c r="N138" s="22" t="s">
        <v>437</v>
      </c>
      <c r="O138" s="27" t="s">
        <v>438</v>
      </c>
      <c r="P138" s="23">
        <v>2</v>
      </c>
      <c r="Q138" s="22" t="s">
        <v>96</v>
      </c>
      <c r="R138" s="1" t="s">
        <v>439</v>
      </c>
      <c r="S138" s="22"/>
      <c r="T138" s="24">
        <v>1000000000</v>
      </c>
      <c r="U138" s="21">
        <v>43862</v>
      </c>
      <c r="V138" s="21">
        <v>44196</v>
      </c>
      <c r="W138" s="22" t="s">
        <v>40</v>
      </c>
      <c r="X138" s="22" t="s">
        <v>89</v>
      </c>
      <c r="Y138" s="23">
        <v>0</v>
      </c>
      <c r="AB138" s="24"/>
      <c r="AC138" s="24"/>
      <c r="AD138" s="22" t="s">
        <v>523</v>
      </c>
    </row>
    <row r="139" spans="1:30" ht="315">
      <c r="A139" s="2">
        <v>24</v>
      </c>
      <c r="B139" s="22" t="s">
        <v>426</v>
      </c>
      <c r="C139" s="22" t="s">
        <v>63</v>
      </c>
      <c r="D139" s="22" t="s">
        <v>28</v>
      </c>
      <c r="E139" s="22" t="s">
        <v>425</v>
      </c>
      <c r="F139" s="22" t="s">
        <v>30</v>
      </c>
      <c r="G139" s="22" t="s">
        <v>31</v>
      </c>
      <c r="H139" s="22" t="s">
        <v>430</v>
      </c>
      <c r="I139" s="22" t="s">
        <v>49</v>
      </c>
      <c r="J139" s="22" t="s">
        <v>36</v>
      </c>
      <c r="K139" s="22" t="s">
        <v>35</v>
      </c>
      <c r="L139" s="22" t="s">
        <v>35</v>
      </c>
      <c r="M139" s="22" t="s">
        <v>35</v>
      </c>
      <c r="N139" s="22" t="s">
        <v>440</v>
      </c>
      <c r="O139" s="27" t="s">
        <v>441</v>
      </c>
      <c r="P139" s="23">
        <v>100</v>
      </c>
      <c r="Q139" s="22" t="s">
        <v>74</v>
      </c>
      <c r="R139" s="1" t="s">
        <v>442</v>
      </c>
      <c r="S139" s="22"/>
      <c r="T139" s="24">
        <v>896000000</v>
      </c>
      <c r="U139" s="21">
        <v>43850</v>
      </c>
      <c r="V139" s="21">
        <v>44196</v>
      </c>
      <c r="W139" s="22" t="s">
        <v>55</v>
      </c>
      <c r="X139" s="22" t="s">
        <v>114</v>
      </c>
      <c r="Y139" s="23">
        <v>59</v>
      </c>
      <c r="Z139" s="1" t="s">
        <v>1021</v>
      </c>
      <c r="AA139" s="1" t="s">
        <v>1020</v>
      </c>
      <c r="AB139" s="24">
        <v>715322841</v>
      </c>
      <c r="AC139" s="24">
        <v>236542942</v>
      </c>
      <c r="AD139" s="22" t="s">
        <v>523</v>
      </c>
    </row>
    <row r="140" spans="1:30" ht="30">
      <c r="A140" s="2">
        <v>25</v>
      </c>
      <c r="B140" s="22" t="s">
        <v>426</v>
      </c>
      <c r="C140" s="22" t="s">
        <v>63</v>
      </c>
      <c r="D140" s="22" t="s">
        <v>28</v>
      </c>
      <c r="E140" s="22" t="s">
        <v>425</v>
      </c>
      <c r="F140" s="22" t="s">
        <v>30</v>
      </c>
      <c r="G140" s="22" t="s">
        <v>31</v>
      </c>
      <c r="H140" s="22" t="s">
        <v>430</v>
      </c>
      <c r="I140" s="22" t="s">
        <v>49</v>
      </c>
      <c r="J140" s="22" t="s">
        <v>36</v>
      </c>
      <c r="K140" s="22" t="s">
        <v>35</v>
      </c>
      <c r="L140" s="22" t="s">
        <v>35</v>
      </c>
      <c r="M140" s="22" t="s">
        <v>35</v>
      </c>
      <c r="N140" s="22" t="s">
        <v>443</v>
      </c>
      <c r="O140" s="27" t="s">
        <v>830</v>
      </c>
      <c r="P140" s="23">
        <v>1</v>
      </c>
      <c r="Q140" s="22" t="s">
        <v>53</v>
      </c>
      <c r="R140" s="1" t="s">
        <v>444</v>
      </c>
      <c r="S140" s="22"/>
      <c r="T140" s="24">
        <v>2000000000</v>
      </c>
      <c r="U140" s="21">
        <v>43891</v>
      </c>
      <c r="V140" s="21">
        <v>44196</v>
      </c>
      <c r="W140" s="22" t="s">
        <v>40</v>
      </c>
      <c r="X140" s="22" t="s">
        <v>89</v>
      </c>
      <c r="Y140" s="23">
        <v>0</v>
      </c>
      <c r="AB140" s="24"/>
      <c r="AC140" s="24"/>
      <c r="AD140" s="22" t="s">
        <v>523</v>
      </c>
    </row>
    <row r="141" spans="1:30" ht="45">
      <c r="A141" s="2">
        <v>27</v>
      </c>
      <c r="B141" s="22" t="s">
        <v>426</v>
      </c>
      <c r="C141" s="22" t="s">
        <v>63</v>
      </c>
      <c r="D141" s="22" t="s">
        <v>28</v>
      </c>
      <c r="E141" s="22" t="s">
        <v>425</v>
      </c>
      <c r="F141" s="22" t="s">
        <v>30</v>
      </c>
      <c r="G141" s="22" t="s">
        <v>31</v>
      </c>
      <c r="H141" s="22" t="s">
        <v>430</v>
      </c>
      <c r="I141" s="22" t="s">
        <v>49</v>
      </c>
      <c r="J141" s="22" t="s">
        <v>36</v>
      </c>
      <c r="K141" s="22" t="s">
        <v>35</v>
      </c>
      <c r="L141" s="22" t="s">
        <v>35</v>
      </c>
      <c r="M141" s="22" t="s">
        <v>35</v>
      </c>
      <c r="N141" s="22" t="s">
        <v>443</v>
      </c>
      <c r="O141" s="27" t="s">
        <v>445</v>
      </c>
      <c r="P141" s="23">
        <v>1</v>
      </c>
      <c r="Q141" s="22" t="s">
        <v>53</v>
      </c>
      <c r="R141" s="1" t="s">
        <v>446</v>
      </c>
      <c r="S141" s="22"/>
      <c r="T141" s="24">
        <v>2200000000</v>
      </c>
      <c r="U141" s="21">
        <v>43891</v>
      </c>
      <c r="V141" s="21">
        <v>44196</v>
      </c>
      <c r="W141" s="22" t="s">
        <v>40</v>
      </c>
      <c r="X141" s="22" t="s">
        <v>89</v>
      </c>
      <c r="Y141" s="23">
        <v>0</v>
      </c>
      <c r="Z141" s="1" t="s">
        <v>843</v>
      </c>
      <c r="AB141" s="24"/>
      <c r="AC141" s="24"/>
      <c r="AD141" s="22" t="s">
        <v>523</v>
      </c>
    </row>
    <row r="142" spans="1:30" ht="60">
      <c r="A142" s="2">
        <v>28</v>
      </c>
      <c r="B142" s="22" t="s">
        <v>426</v>
      </c>
      <c r="C142" s="22" t="s">
        <v>63</v>
      </c>
      <c r="D142" s="22" t="s">
        <v>28</v>
      </c>
      <c r="E142" s="22" t="s">
        <v>425</v>
      </c>
      <c r="F142" s="22" t="s">
        <v>30</v>
      </c>
      <c r="G142" s="22" t="s">
        <v>31</v>
      </c>
      <c r="H142" s="22" t="s">
        <v>430</v>
      </c>
      <c r="I142" s="22" t="s">
        <v>49</v>
      </c>
      <c r="J142" s="22" t="s">
        <v>36</v>
      </c>
      <c r="K142" s="22" t="s">
        <v>35</v>
      </c>
      <c r="L142" s="22" t="s">
        <v>35</v>
      </c>
      <c r="M142" s="22" t="s">
        <v>35</v>
      </c>
      <c r="N142" s="22" t="s">
        <v>443</v>
      </c>
      <c r="O142" s="27" t="s">
        <v>447</v>
      </c>
      <c r="P142" s="23">
        <v>1</v>
      </c>
      <c r="Q142" s="22" t="s">
        <v>53</v>
      </c>
      <c r="R142" s="1" t="s">
        <v>448</v>
      </c>
      <c r="S142" s="22"/>
      <c r="T142" s="24">
        <v>88774448</v>
      </c>
      <c r="U142" s="21">
        <v>43862</v>
      </c>
      <c r="V142" s="21">
        <v>44196</v>
      </c>
      <c r="W142" s="22" t="s">
        <v>40</v>
      </c>
      <c r="X142" s="22" t="s">
        <v>89</v>
      </c>
      <c r="Y142" s="23">
        <v>0</v>
      </c>
      <c r="Z142" s="1" t="s">
        <v>1022</v>
      </c>
      <c r="AA142" s="1" t="s">
        <v>865</v>
      </c>
      <c r="AB142" s="24">
        <v>88774448</v>
      </c>
      <c r="AC142" s="24">
        <v>42955376</v>
      </c>
      <c r="AD142" s="22" t="s">
        <v>523</v>
      </c>
    </row>
    <row r="143" spans="1:30" ht="409.5">
      <c r="A143" s="2">
        <v>29</v>
      </c>
      <c r="B143" s="22" t="s">
        <v>426</v>
      </c>
      <c r="C143" s="22" t="s">
        <v>63</v>
      </c>
      <c r="D143" s="22" t="s">
        <v>28</v>
      </c>
      <c r="E143" s="22" t="s">
        <v>425</v>
      </c>
      <c r="F143" s="22" t="s">
        <v>30</v>
      </c>
      <c r="G143" s="22" t="s">
        <v>31</v>
      </c>
      <c r="H143" s="22" t="s">
        <v>430</v>
      </c>
      <c r="I143" s="22" t="s">
        <v>49</v>
      </c>
      <c r="J143" s="22" t="s">
        <v>36</v>
      </c>
      <c r="K143" s="22" t="s">
        <v>35</v>
      </c>
      <c r="L143" s="22" t="s">
        <v>35</v>
      </c>
      <c r="M143" s="22" t="s">
        <v>35</v>
      </c>
      <c r="N143" s="22" t="s">
        <v>449</v>
      </c>
      <c r="O143" s="27" t="s">
        <v>450</v>
      </c>
      <c r="P143" s="23">
        <v>100</v>
      </c>
      <c r="Q143" s="22" t="s">
        <v>74</v>
      </c>
      <c r="R143" s="1" t="s">
        <v>451</v>
      </c>
      <c r="S143" s="22"/>
      <c r="T143" s="24">
        <v>691092229</v>
      </c>
      <c r="U143" s="21">
        <v>43862</v>
      </c>
      <c r="V143" s="21">
        <v>44196</v>
      </c>
      <c r="W143" s="22" t="s">
        <v>55</v>
      </c>
      <c r="X143" s="22" t="s">
        <v>114</v>
      </c>
      <c r="Y143" s="23">
        <v>62</v>
      </c>
      <c r="Z143" s="1" t="s">
        <v>1024</v>
      </c>
      <c r="AA143" s="1" t="s">
        <v>1023</v>
      </c>
      <c r="AB143" s="24">
        <v>562185826</v>
      </c>
      <c r="AC143" s="24">
        <v>216869267</v>
      </c>
      <c r="AD143" s="22" t="s">
        <v>523</v>
      </c>
    </row>
    <row r="144" spans="1:30" ht="45">
      <c r="A144" s="2">
        <v>30</v>
      </c>
      <c r="B144" s="22" t="s">
        <v>426</v>
      </c>
      <c r="C144" s="22" t="s">
        <v>63</v>
      </c>
      <c r="D144" s="22" t="s">
        <v>28</v>
      </c>
      <c r="E144" s="22" t="s">
        <v>425</v>
      </c>
      <c r="F144" s="22" t="s">
        <v>30</v>
      </c>
      <c r="G144" s="22" t="s">
        <v>31</v>
      </c>
      <c r="H144" s="22" t="s">
        <v>430</v>
      </c>
      <c r="I144" s="22" t="s">
        <v>49</v>
      </c>
      <c r="J144" s="22" t="s">
        <v>36</v>
      </c>
      <c r="K144" s="22" t="s">
        <v>35</v>
      </c>
      <c r="L144" s="22" t="s">
        <v>35</v>
      </c>
      <c r="M144" s="22" t="s">
        <v>35</v>
      </c>
      <c r="N144" s="22" t="s">
        <v>449</v>
      </c>
      <c r="O144" s="27" t="s">
        <v>452</v>
      </c>
      <c r="P144" s="23">
        <v>1</v>
      </c>
      <c r="Q144" s="22" t="s">
        <v>53</v>
      </c>
      <c r="R144" s="1" t="s">
        <v>453</v>
      </c>
      <c r="S144" s="22"/>
      <c r="T144" s="24">
        <v>1920000000</v>
      </c>
      <c r="U144" s="21">
        <v>43891</v>
      </c>
      <c r="V144" s="21">
        <v>44196</v>
      </c>
      <c r="W144" s="22" t="s">
        <v>40</v>
      </c>
      <c r="X144" s="22" t="s">
        <v>89</v>
      </c>
      <c r="Y144" s="23">
        <v>0</v>
      </c>
      <c r="Z144" s="1" t="s">
        <v>844</v>
      </c>
      <c r="AB144" s="24"/>
      <c r="AC144" s="24"/>
      <c r="AD144" s="22" t="s">
        <v>523</v>
      </c>
    </row>
    <row r="145" spans="1:30" ht="240">
      <c r="A145" s="2">
        <v>42</v>
      </c>
      <c r="B145" s="22" t="s">
        <v>426</v>
      </c>
      <c r="C145" s="22" t="s">
        <v>48</v>
      </c>
      <c r="D145" s="22" t="s">
        <v>28</v>
      </c>
      <c r="E145" s="22" t="s">
        <v>425</v>
      </c>
      <c r="F145" s="22" t="s">
        <v>30</v>
      </c>
      <c r="G145" s="22" t="s">
        <v>31</v>
      </c>
      <c r="H145" s="22" t="s">
        <v>430</v>
      </c>
      <c r="I145" s="22" t="s">
        <v>34</v>
      </c>
      <c r="J145" s="22" t="s">
        <v>36</v>
      </c>
      <c r="K145" s="22" t="s">
        <v>35</v>
      </c>
      <c r="L145" s="22" t="s">
        <v>35</v>
      </c>
      <c r="M145" s="22" t="s">
        <v>35</v>
      </c>
      <c r="N145" s="22" t="s">
        <v>31</v>
      </c>
      <c r="O145" s="22" t="s">
        <v>454</v>
      </c>
      <c r="P145" s="23">
        <v>1804</v>
      </c>
      <c r="Q145" s="22" t="s">
        <v>455</v>
      </c>
      <c r="R145" s="1" t="s">
        <v>456</v>
      </c>
      <c r="S145" s="22" t="s">
        <v>457</v>
      </c>
      <c r="T145" s="24">
        <v>0</v>
      </c>
      <c r="U145" s="21">
        <v>43831</v>
      </c>
      <c r="V145" s="21">
        <v>44196</v>
      </c>
      <c r="W145" s="22" t="s">
        <v>40</v>
      </c>
      <c r="X145" s="22" t="s">
        <v>89</v>
      </c>
      <c r="Y145" s="23">
        <v>2041</v>
      </c>
      <c r="Z145" s="1" t="s">
        <v>1080</v>
      </c>
      <c r="AA145" s="1" t="s">
        <v>1079</v>
      </c>
      <c r="AB145" s="24"/>
      <c r="AC145" s="24"/>
      <c r="AD145" s="22" t="s">
        <v>487</v>
      </c>
    </row>
    <row r="146" spans="1:30" ht="210">
      <c r="A146" s="2">
        <v>45</v>
      </c>
      <c r="B146" s="22" t="s">
        <v>426</v>
      </c>
      <c r="C146" s="22" t="s">
        <v>48</v>
      </c>
      <c r="D146" s="22" t="s">
        <v>28</v>
      </c>
      <c r="E146" s="22" t="s">
        <v>425</v>
      </c>
      <c r="F146" s="22" t="s">
        <v>30</v>
      </c>
      <c r="G146" s="22" t="s">
        <v>31</v>
      </c>
      <c r="H146" s="22" t="s">
        <v>458</v>
      </c>
      <c r="I146" s="22" t="s">
        <v>34</v>
      </c>
      <c r="J146" s="22" t="s">
        <v>36</v>
      </c>
      <c r="K146" s="22" t="s">
        <v>35</v>
      </c>
      <c r="L146" s="22" t="s">
        <v>35</v>
      </c>
      <c r="M146" s="22" t="s">
        <v>35</v>
      </c>
      <c r="N146" s="22" t="s">
        <v>31</v>
      </c>
      <c r="O146" s="22" t="s">
        <v>458</v>
      </c>
      <c r="P146" s="23">
        <v>5.7</v>
      </c>
      <c r="Q146" s="22" t="s">
        <v>202</v>
      </c>
      <c r="R146" s="1" t="s">
        <v>459</v>
      </c>
      <c r="S146" s="22" t="s">
        <v>460</v>
      </c>
      <c r="T146" s="24">
        <v>0</v>
      </c>
      <c r="U146" s="21">
        <v>43831</v>
      </c>
      <c r="V146" s="21">
        <v>44196</v>
      </c>
      <c r="W146" s="22" t="s">
        <v>40</v>
      </c>
      <c r="X146" s="22" t="s">
        <v>89</v>
      </c>
      <c r="Y146" s="23">
        <v>6.3</v>
      </c>
      <c r="Z146" s="1" t="s">
        <v>1080</v>
      </c>
      <c r="AA146" s="1" t="s">
        <v>1081</v>
      </c>
      <c r="AB146" s="24"/>
      <c r="AC146" s="24"/>
      <c r="AD146" s="22" t="s">
        <v>487</v>
      </c>
    </row>
    <row r="147" spans="1:30" ht="45">
      <c r="A147" s="2">
        <v>119</v>
      </c>
      <c r="B147" s="22" t="s">
        <v>426</v>
      </c>
      <c r="C147" s="22" t="s">
        <v>63</v>
      </c>
      <c r="D147" s="22" t="s">
        <v>28</v>
      </c>
      <c r="E147" s="22" t="s">
        <v>425</v>
      </c>
      <c r="F147" s="22" t="s">
        <v>167</v>
      </c>
      <c r="G147" s="22" t="s">
        <v>586</v>
      </c>
      <c r="H147" s="22" t="s">
        <v>588</v>
      </c>
      <c r="I147" s="22" t="s">
        <v>34</v>
      </c>
      <c r="J147" s="22" t="s">
        <v>72</v>
      </c>
      <c r="K147" s="22" t="s">
        <v>35</v>
      </c>
      <c r="L147" s="22" t="s">
        <v>35</v>
      </c>
      <c r="M147" s="22" t="s">
        <v>35</v>
      </c>
      <c r="N147" s="22" t="s">
        <v>587</v>
      </c>
      <c r="O147" s="22" t="s">
        <v>588</v>
      </c>
      <c r="P147" s="23">
        <v>2</v>
      </c>
      <c r="Q147" s="22" t="s">
        <v>96</v>
      </c>
      <c r="R147" s="1" t="s">
        <v>589</v>
      </c>
      <c r="S147" s="22" t="s">
        <v>590</v>
      </c>
      <c r="T147" s="24">
        <v>0</v>
      </c>
      <c r="U147" s="21">
        <v>43831</v>
      </c>
      <c r="V147" s="21">
        <v>44196</v>
      </c>
      <c r="W147" s="22" t="s">
        <v>55</v>
      </c>
      <c r="X147" s="22" t="s">
        <v>89</v>
      </c>
      <c r="Y147" s="23">
        <v>0</v>
      </c>
      <c r="AB147" s="24"/>
      <c r="AC147" s="24"/>
      <c r="AD147" s="22" t="s">
        <v>12</v>
      </c>
    </row>
    <row r="148" spans="1:30" ht="75">
      <c r="A148" s="2">
        <v>126</v>
      </c>
      <c r="B148" s="22" t="s">
        <v>426</v>
      </c>
      <c r="C148" s="22" t="s">
        <v>48</v>
      </c>
      <c r="D148" s="22" t="s">
        <v>28</v>
      </c>
      <c r="E148" s="22" t="s">
        <v>425</v>
      </c>
      <c r="F148" s="22" t="s">
        <v>30</v>
      </c>
      <c r="G148" s="22" t="s">
        <v>84</v>
      </c>
      <c r="H148" s="22" t="s">
        <v>86</v>
      </c>
      <c r="I148" s="22" t="s">
        <v>34</v>
      </c>
      <c r="J148" s="22" t="s">
        <v>36</v>
      </c>
      <c r="K148" s="22" t="s">
        <v>35</v>
      </c>
      <c r="L148" s="22" t="s">
        <v>35</v>
      </c>
      <c r="M148" s="22" t="s">
        <v>35</v>
      </c>
      <c r="N148" s="22" t="s">
        <v>562</v>
      </c>
      <c r="O148" s="27" t="s">
        <v>831</v>
      </c>
      <c r="P148" s="23">
        <v>1</v>
      </c>
      <c r="Q148" s="22" t="s">
        <v>53</v>
      </c>
      <c r="R148" s="1" t="s">
        <v>832</v>
      </c>
      <c r="S148" s="22"/>
      <c r="T148" s="24">
        <v>1800000000</v>
      </c>
      <c r="U148" s="21">
        <v>43891</v>
      </c>
      <c r="V148" s="21">
        <v>44196</v>
      </c>
      <c r="W148" s="22" t="s">
        <v>40</v>
      </c>
      <c r="X148" s="22" t="s">
        <v>89</v>
      </c>
      <c r="Y148" s="23">
        <v>0</v>
      </c>
      <c r="Z148" s="1" t="s">
        <v>1082</v>
      </c>
      <c r="AB148" s="24"/>
      <c r="AC148" s="24"/>
      <c r="AD148" s="22" t="s">
        <v>525</v>
      </c>
    </row>
    <row r="149" spans="1:30" ht="210">
      <c r="A149" s="2">
        <v>138</v>
      </c>
      <c r="B149" s="22" t="s">
        <v>426</v>
      </c>
      <c r="C149" s="22" t="s">
        <v>48</v>
      </c>
      <c r="D149" s="22" t="s">
        <v>28</v>
      </c>
      <c r="E149" s="22" t="s">
        <v>425</v>
      </c>
      <c r="F149" s="22" t="s">
        <v>30</v>
      </c>
      <c r="G149" s="22" t="s">
        <v>31</v>
      </c>
      <c r="H149" s="22" t="s">
        <v>847</v>
      </c>
      <c r="I149" s="22" t="s">
        <v>34</v>
      </c>
      <c r="J149" s="22" t="s">
        <v>36</v>
      </c>
      <c r="K149" s="22" t="s">
        <v>35</v>
      </c>
      <c r="L149" s="22" t="s">
        <v>35</v>
      </c>
      <c r="M149" s="22" t="s">
        <v>35</v>
      </c>
      <c r="N149" s="22" t="s">
        <v>846</v>
      </c>
      <c r="O149" s="22" t="s">
        <v>848</v>
      </c>
      <c r="P149" s="23">
        <v>3.77</v>
      </c>
      <c r="Q149" s="22" t="s">
        <v>849</v>
      </c>
      <c r="R149" s="1" t="s">
        <v>850</v>
      </c>
      <c r="S149" s="22" t="s">
        <v>851</v>
      </c>
      <c r="T149" s="24">
        <v>0</v>
      </c>
      <c r="U149" s="21">
        <v>43831</v>
      </c>
      <c r="V149" s="21">
        <v>44196</v>
      </c>
      <c r="W149" s="22" t="s">
        <v>40</v>
      </c>
      <c r="X149" s="22" t="s">
        <v>89</v>
      </c>
      <c r="Y149" s="23">
        <v>3.2</v>
      </c>
      <c r="Z149" s="1" t="s">
        <v>1084</v>
      </c>
      <c r="AA149" s="1" t="s">
        <v>1083</v>
      </c>
      <c r="AB149" s="24"/>
      <c r="AC149" s="24"/>
      <c r="AD149" s="22" t="s">
        <v>487</v>
      </c>
    </row>
    <row r="150" spans="1:30">
      <c r="N150" s="26"/>
    </row>
  </sheetData>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117"/>
  <sheetViews>
    <sheetView zoomScale="80" zoomScaleNormal="80" workbookViewId="0">
      <selection activeCell="A12" sqref="A12"/>
    </sheetView>
  </sheetViews>
  <sheetFormatPr baseColWidth="10" defaultRowHeight="15"/>
  <cols>
    <col min="1" max="1" width="64" style="1" customWidth="1"/>
    <col min="2" max="2" width="32" customWidth="1"/>
    <col min="3" max="3" width="21.7109375" customWidth="1"/>
    <col min="4" max="4" width="30.28515625" bestFit="1" customWidth="1"/>
    <col min="5" max="5" width="42.28515625" customWidth="1"/>
    <col min="6" max="6" width="15.42578125" bestFit="1" customWidth="1"/>
    <col min="7" max="7" width="13.5703125" hidden="1" customWidth="1"/>
    <col min="8" max="8" width="13.5703125" bestFit="1" customWidth="1"/>
    <col min="9" max="9" width="13.7109375" bestFit="1" customWidth="1"/>
    <col min="10" max="10" width="13.85546875" bestFit="1" customWidth="1"/>
    <col min="11" max="11" width="14.5703125" bestFit="1" customWidth="1"/>
    <col min="12" max="12" width="12.42578125" bestFit="1" customWidth="1"/>
    <col min="13" max="16" width="14.28515625" bestFit="1" customWidth="1"/>
    <col min="17" max="17" width="13.7109375" bestFit="1" customWidth="1"/>
    <col min="18" max="18" width="13.5703125" bestFit="1" customWidth="1"/>
    <col min="19" max="19" width="14.28515625" bestFit="1" customWidth="1"/>
    <col min="20" max="22" width="14.5703125" bestFit="1" customWidth="1"/>
    <col min="23" max="23" width="13.7109375" bestFit="1" customWidth="1"/>
    <col min="24" max="24" width="14.140625" bestFit="1" customWidth="1"/>
    <col min="25" max="25" width="13.85546875" bestFit="1" customWidth="1"/>
    <col min="26" max="26" width="14.140625" bestFit="1" customWidth="1"/>
    <col min="27" max="27" width="14.28515625" bestFit="1" customWidth="1"/>
    <col min="28" max="28" width="15.7109375" bestFit="1" customWidth="1"/>
  </cols>
  <sheetData>
    <row r="3" spans="1:7" s="1" customFormat="1" ht="29.25" customHeight="1">
      <c r="A3" s="5" t="s">
        <v>469</v>
      </c>
      <c r="B3" s="1" t="s">
        <v>471</v>
      </c>
      <c r="C3" s="16" t="s">
        <v>620</v>
      </c>
      <c r="D3" s="17" t="s">
        <v>621</v>
      </c>
      <c r="E3" s="47" t="s">
        <v>615</v>
      </c>
      <c r="F3" s="47"/>
    </row>
    <row r="4" spans="1:7">
      <c r="A4" s="6" t="s">
        <v>78</v>
      </c>
      <c r="B4" s="4">
        <v>7220000000</v>
      </c>
      <c r="C4" s="15">
        <v>6413780067</v>
      </c>
      <c r="D4" s="15">
        <f>+C4-GETPIVOTDATA("Presupuesto Programado",$A$3,"Dependencia","OFICINA ASESORA JURÍDICA")</f>
        <v>-806219933</v>
      </c>
      <c r="E4" s="14"/>
      <c r="F4" s="14"/>
      <c r="G4" s="14"/>
    </row>
    <row r="5" spans="1:7">
      <c r="A5" s="3" t="s">
        <v>35</v>
      </c>
      <c r="B5" s="4">
        <v>7220000000</v>
      </c>
      <c r="C5" s="15"/>
      <c r="D5" s="15"/>
      <c r="E5" s="14"/>
      <c r="F5" s="14"/>
      <c r="G5" s="14"/>
    </row>
    <row r="6" spans="1:7">
      <c r="A6" s="6" t="s">
        <v>36</v>
      </c>
      <c r="B6" s="4">
        <v>7220000000</v>
      </c>
      <c r="C6" s="15"/>
      <c r="D6" s="15"/>
      <c r="E6" s="14"/>
      <c r="F6" s="14"/>
      <c r="G6" s="14"/>
    </row>
    <row r="7" spans="1:7">
      <c r="A7" s="6" t="s">
        <v>35</v>
      </c>
      <c r="B7" s="4">
        <v>7220000000</v>
      </c>
      <c r="C7" s="15"/>
      <c r="D7" s="15"/>
      <c r="E7" s="14"/>
      <c r="F7" s="14"/>
      <c r="G7" s="14"/>
    </row>
    <row r="8" spans="1:7">
      <c r="A8" s="6" t="s">
        <v>306</v>
      </c>
      <c r="B8" s="4">
        <v>14075533073</v>
      </c>
      <c r="C8" s="15">
        <v>14075533073</v>
      </c>
      <c r="D8" s="15">
        <f>+C8-GETPIVOTDATA("Presupuesto Programado",$A$3,"Dependencia","OFICINA ASESORA JURÍDICA")</f>
        <v>6855533073</v>
      </c>
      <c r="E8" s="14"/>
      <c r="F8" s="14"/>
      <c r="G8" s="14"/>
    </row>
    <row r="9" spans="1:7">
      <c r="A9" s="3" t="s">
        <v>35</v>
      </c>
      <c r="B9" s="4">
        <v>14075533073</v>
      </c>
      <c r="C9" s="15"/>
      <c r="D9" s="15"/>
      <c r="E9" s="14"/>
      <c r="F9" s="14"/>
      <c r="G9" s="14"/>
    </row>
    <row r="10" spans="1:7">
      <c r="A10" s="6" t="s">
        <v>36</v>
      </c>
      <c r="B10" s="4">
        <v>14075533073</v>
      </c>
      <c r="C10" s="15"/>
      <c r="D10" s="15"/>
      <c r="E10" s="14"/>
      <c r="F10" s="14"/>
      <c r="G10" s="14"/>
    </row>
    <row r="11" spans="1:7">
      <c r="A11" s="6" t="s">
        <v>35</v>
      </c>
      <c r="B11" s="4">
        <v>14075533073</v>
      </c>
      <c r="C11" s="15"/>
      <c r="D11" s="15"/>
      <c r="E11" s="14"/>
      <c r="F11" s="14"/>
      <c r="G11" s="14"/>
    </row>
    <row r="12" spans="1:7">
      <c r="A12" s="6" t="s">
        <v>231</v>
      </c>
      <c r="B12" s="4">
        <v>1033340689</v>
      </c>
      <c r="C12" s="15"/>
      <c r="D12" s="18">
        <v>1033340689</v>
      </c>
      <c r="E12" s="19" t="s">
        <v>619</v>
      </c>
      <c r="F12" s="14"/>
      <c r="G12" s="14"/>
    </row>
    <row r="13" spans="1:7">
      <c r="A13" s="3" t="s">
        <v>35</v>
      </c>
      <c r="B13" s="4">
        <v>1033340689</v>
      </c>
      <c r="C13" s="15"/>
      <c r="D13" s="15"/>
      <c r="E13" s="14"/>
      <c r="F13" s="14"/>
      <c r="G13" s="14"/>
    </row>
    <row r="14" spans="1:7">
      <c r="A14" s="6" t="s">
        <v>36</v>
      </c>
      <c r="B14" s="4">
        <v>1033340689</v>
      </c>
      <c r="C14" s="15"/>
      <c r="D14" s="15"/>
      <c r="E14" s="14"/>
      <c r="F14" s="14"/>
      <c r="G14" s="14"/>
    </row>
    <row r="15" spans="1:7">
      <c r="A15" s="6" t="s">
        <v>35</v>
      </c>
      <c r="B15" s="4">
        <v>1033340689</v>
      </c>
      <c r="C15" s="15"/>
      <c r="D15" s="15"/>
      <c r="E15" s="14"/>
      <c r="F15" s="14"/>
      <c r="G15" s="14"/>
    </row>
    <row r="16" spans="1:7">
      <c r="A16" s="6" t="s">
        <v>67</v>
      </c>
      <c r="B16" s="4">
        <v>3004470857</v>
      </c>
      <c r="C16" s="15"/>
      <c r="D16" s="15"/>
      <c r="E16" s="14"/>
      <c r="F16" s="14"/>
      <c r="G16" s="14"/>
    </row>
    <row r="17" spans="1:7">
      <c r="A17" s="3" t="s">
        <v>35</v>
      </c>
      <c r="B17" s="4">
        <v>635542688</v>
      </c>
      <c r="C17" s="15"/>
      <c r="D17" s="15"/>
      <c r="E17" s="14"/>
      <c r="F17" s="14"/>
      <c r="G17" s="14"/>
    </row>
    <row r="18" spans="1:7">
      <c r="A18" s="6" t="s">
        <v>36</v>
      </c>
      <c r="B18" s="4">
        <v>635542688</v>
      </c>
      <c r="C18" s="20">
        <v>721542688</v>
      </c>
      <c r="D18" s="20">
        <f>+C18-GETPIVOTDATA("Presupuesto Programado",$A$3,"Dependencia","VICEPRESIDENCIA ADMINISTRATIVA Y FINANCIERA","Grupo Interno de Trabajo","No Aplica","Fuente Presupuestal","Gastos de comercialización")</f>
        <v>86000000</v>
      </c>
      <c r="E18" s="19" t="s">
        <v>603</v>
      </c>
      <c r="F18" s="14"/>
      <c r="G18" s="14"/>
    </row>
    <row r="19" spans="1:7">
      <c r="A19" s="6" t="s">
        <v>35</v>
      </c>
      <c r="B19" s="4">
        <v>635542688</v>
      </c>
      <c r="C19" s="15"/>
      <c r="D19" s="15"/>
      <c r="E19" s="14" t="s">
        <v>599</v>
      </c>
      <c r="F19" s="14"/>
      <c r="G19" s="14"/>
    </row>
    <row r="20" spans="1:7">
      <c r="A20" s="3" t="s">
        <v>125</v>
      </c>
      <c r="B20" s="4">
        <v>1204000000</v>
      </c>
      <c r="C20" s="15">
        <v>1204000000</v>
      </c>
      <c r="D20" s="15">
        <f>+C20-GETPIVOTDATA("Presupuesto Programado",$A$3,"Dependencia","VICEPRESIDENCIA ADMINISTRATIVA Y FINANCIERA","Grupo Interno de Trabajo","Planeación")</f>
        <v>0</v>
      </c>
      <c r="E20" s="14" t="s">
        <v>600</v>
      </c>
      <c r="F20" s="15">
        <v>2265639000</v>
      </c>
      <c r="G20" s="14"/>
    </row>
    <row r="21" spans="1:7">
      <c r="A21" s="6" t="s">
        <v>36</v>
      </c>
      <c r="B21" s="4">
        <v>1204000000</v>
      </c>
      <c r="C21" s="15"/>
      <c r="D21" s="15"/>
      <c r="E21" s="14" t="s">
        <v>157</v>
      </c>
      <c r="F21" s="15">
        <v>1164928169</v>
      </c>
      <c r="G21" s="14"/>
    </row>
    <row r="22" spans="1:7">
      <c r="A22" s="6" t="s">
        <v>35</v>
      </c>
      <c r="B22" s="4">
        <v>1204000000</v>
      </c>
      <c r="C22" s="15"/>
      <c r="D22" s="15"/>
      <c r="E22" s="14" t="s">
        <v>601</v>
      </c>
      <c r="F22" s="15">
        <v>635542688</v>
      </c>
      <c r="G22" s="14"/>
    </row>
    <row r="23" spans="1:7">
      <c r="A23" s="3" t="s">
        <v>157</v>
      </c>
      <c r="B23" s="4">
        <v>1164928169</v>
      </c>
      <c r="C23" s="15"/>
      <c r="D23" s="15"/>
      <c r="E23" s="14" t="s">
        <v>602</v>
      </c>
      <c r="F23" s="15">
        <v>305000000</v>
      </c>
      <c r="G23" s="14"/>
    </row>
    <row r="24" spans="1:7">
      <c r="A24" s="6" t="s">
        <v>36</v>
      </c>
      <c r="B24" s="4">
        <v>1164928169</v>
      </c>
      <c r="C24" s="15">
        <v>4077773136</v>
      </c>
      <c r="D24" s="15">
        <f>+C24-GETPIVOTDATA("Presupuesto Programado",$A$3,"Dependencia","VICEPRESIDENCIA DE CONTRATOS DE HIDROCARBUROS","Grupo Interno de Trabajo","Seguimiento a Contratos en Exploración")</f>
        <v>213773136</v>
      </c>
      <c r="E24" s="14"/>
      <c r="F24" s="14"/>
      <c r="G24" s="14"/>
    </row>
    <row r="25" spans="1:7">
      <c r="A25" s="6" t="s">
        <v>35</v>
      </c>
      <c r="B25" s="4">
        <v>1164928169</v>
      </c>
      <c r="C25" s="15"/>
      <c r="D25" s="15"/>
      <c r="E25" s="14"/>
      <c r="F25" s="14"/>
      <c r="G25" s="14"/>
    </row>
    <row r="26" spans="1:7">
      <c r="A26" s="6" t="s">
        <v>90</v>
      </c>
      <c r="B26" s="4">
        <v>14632000000</v>
      </c>
      <c r="C26" s="15"/>
      <c r="D26" s="15"/>
      <c r="E26" s="14"/>
      <c r="F26" s="14"/>
      <c r="G26" s="14"/>
    </row>
    <row r="27" spans="1:7">
      <c r="A27" s="3" t="s">
        <v>91</v>
      </c>
      <c r="B27" s="4">
        <v>3864000000</v>
      </c>
      <c r="C27" s="15">
        <v>3340810432</v>
      </c>
      <c r="D27" s="15">
        <f>+C27-GETPIVOTDATA("Presupuesto Programado",$A$3,"Dependencia","VICEPRESIDENCIA DE CONTRATOS DE HIDROCARBUROS","Grupo Interno de Trabajo","Seguimiento a Contratos en Producción")</f>
        <v>-189568</v>
      </c>
      <c r="E27" s="14"/>
      <c r="F27" s="14"/>
      <c r="G27" s="14"/>
    </row>
    <row r="28" spans="1:7">
      <c r="A28" s="6" t="s">
        <v>36</v>
      </c>
      <c r="B28" s="4">
        <v>3864000000</v>
      </c>
      <c r="C28" s="15"/>
      <c r="D28" s="15"/>
      <c r="E28" s="14"/>
      <c r="F28" s="14"/>
      <c r="G28" s="14"/>
    </row>
    <row r="29" spans="1:7">
      <c r="A29" s="6" t="s">
        <v>35</v>
      </c>
      <c r="B29" s="4">
        <v>3864000000</v>
      </c>
      <c r="C29" s="15"/>
      <c r="D29" s="15"/>
      <c r="E29" s="14"/>
      <c r="F29" s="14"/>
      <c r="G29" s="14"/>
    </row>
    <row r="30" spans="1:7">
      <c r="A30" s="3" t="s">
        <v>120</v>
      </c>
      <c r="B30" s="4">
        <v>3341000000</v>
      </c>
      <c r="C30" s="15">
        <v>7426472320</v>
      </c>
      <c r="D30" s="15">
        <f>+C30-GETPIVOTDATA("Presupuesto Programado",$A$3,"Dependencia","VICEPRESIDENCIA DE CONTRATOS DE HIDROCARBUROS","Grupo Interno de Trabajo","Seguridad, Comunidades y Medio Ambiente")</f>
        <v>-527680</v>
      </c>
      <c r="E30" s="14"/>
      <c r="F30" s="14"/>
      <c r="G30" s="14"/>
    </row>
    <row r="31" spans="1:7">
      <c r="A31" s="6" t="s">
        <v>36</v>
      </c>
      <c r="B31" s="4">
        <v>3341000000</v>
      </c>
      <c r="C31" s="15"/>
      <c r="D31" s="15"/>
      <c r="E31" s="14"/>
      <c r="F31" s="14"/>
      <c r="G31" s="14"/>
    </row>
    <row r="32" spans="1:7">
      <c r="A32" s="6" t="s">
        <v>35</v>
      </c>
      <c r="B32" s="4">
        <v>3341000000</v>
      </c>
      <c r="C32" s="15"/>
      <c r="D32" s="15"/>
      <c r="E32" s="14"/>
      <c r="F32" s="14"/>
      <c r="G32" s="14"/>
    </row>
    <row r="33" spans="1:7">
      <c r="A33" s="3" t="s">
        <v>238</v>
      </c>
      <c r="B33" s="4">
        <v>7427000000</v>
      </c>
      <c r="C33" s="15"/>
      <c r="D33" s="15"/>
      <c r="E33" s="14"/>
      <c r="F33" s="14"/>
      <c r="G33" s="14"/>
    </row>
    <row r="34" spans="1:7">
      <c r="A34" s="6" t="s">
        <v>36</v>
      </c>
      <c r="B34" s="4">
        <v>7427000000</v>
      </c>
      <c r="C34" s="15">
        <v>1873170994</v>
      </c>
      <c r="D34" s="15">
        <f>+C34-GETPIVOTDATA("Presupuesto Programado",$A$3,"Dependencia","VICEPRESIDENCIA DE OPERACIONES, REGALÍAS Y PARTICIPACIONES","Grupo Interno de Trabajo","Regalías y Derechos Económicos")</f>
        <v>-49961290</v>
      </c>
      <c r="E34" s="14"/>
      <c r="F34" s="14"/>
      <c r="G34" s="14"/>
    </row>
    <row r="35" spans="1:7">
      <c r="A35" s="6" t="s">
        <v>35</v>
      </c>
      <c r="B35" s="4">
        <v>7427000000</v>
      </c>
      <c r="C35" s="15"/>
      <c r="D35" s="15"/>
      <c r="E35" s="14"/>
      <c r="F35" s="15"/>
      <c r="G35" s="14"/>
    </row>
    <row r="36" spans="1:7">
      <c r="A36" s="6" t="s">
        <v>28</v>
      </c>
      <c r="B36" s="4">
        <v>9718998961</v>
      </c>
      <c r="C36" s="15"/>
      <c r="D36" s="15"/>
      <c r="E36" s="14"/>
      <c r="F36" s="14"/>
      <c r="G36" s="14"/>
    </row>
    <row r="37" spans="1:7">
      <c r="A37" s="3" t="s">
        <v>151</v>
      </c>
      <c r="B37" s="4">
        <v>1923132284</v>
      </c>
      <c r="C37" s="15">
        <v>10599961290</v>
      </c>
      <c r="D37" s="15">
        <f>+C37-GETPIVOTDATA("Presupuesto Programado",$A$3,"Dependencia","VICEPRESIDENCIA DE OPERACIONES, REGALÍAS Y PARTICIPACIONES","Grupo Interno de Trabajo","Reservas y Operaciones")</f>
        <v>2804094613</v>
      </c>
      <c r="E37" s="19" t="s">
        <v>605</v>
      </c>
      <c r="F37" s="14"/>
      <c r="G37" s="14"/>
    </row>
    <row r="38" spans="1:7">
      <c r="A38" s="6" t="s">
        <v>36</v>
      </c>
      <c r="B38" s="4">
        <v>1923132284</v>
      </c>
      <c r="C38" s="15"/>
      <c r="D38" s="15"/>
      <c r="E38" s="14"/>
      <c r="F38" s="14"/>
      <c r="G38" s="14"/>
    </row>
    <row r="39" spans="1:7">
      <c r="A39" s="6" t="s">
        <v>35</v>
      </c>
      <c r="B39" s="4">
        <v>1923132284</v>
      </c>
      <c r="C39" s="15"/>
      <c r="D39" s="15"/>
      <c r="E39" s="14"/>
      <c r="F39" s="14"/>
      <c r="G39" s="14"/>
    </row>
    <row r="40" spans="1:7">
      <c r="A40" s="3" t="s">
        <v>425</v>
      </c>
      <c r="B40" s="4">
        <v>7795866677</v>
      </c>
      <c r="C40" s="15"/>
      <c r="D40" s="15"/>
      <c r="E40" s="14"/>
      <c r="F40" s="14"/>
      <c r="G40" s="14"/>
    </row>
    <row r="41" spans="1:7">
      <c r="A41" s="6" t="s">
        <v>36</v>
      </c>
      <c r="B41" s="4">
        <v>7795866677</v>
      </c>
      <c r="C41" s="15"/>
      <c r="D41" s="15"/>
      <c r="E41" s="14"/>
      <c r="F41" s="14"/>
      <c r="G41" s="14"/>
    </row>
    <row r="42" spans="1:7">
      <c r="A42" s="6" t="s">
        <v>35</v>
      </c>
      <c r="B42" s="4">
        <v>7795866677</v>
      </c>
      <c r="C42" s="15"/>
      <c r="D42" s="15"/>
      <c r="E42" s="14"/>
      <c r="F42" s="14"/>
      <c r="G42" s="14"/>
    </row>
    <row r="43" spans="1:7">
      <c r="A43" s="3" t="s">
        <v>29</v>
      </c>
      <c r="B43" s="4">
        <v>0</v>
      </c>
      <c r="C43" s="15">
        <v>5600000000</v>
      </c>
      <c r="D43" s="15">
        <f>+C43-GETPIVOTDATA("Presupuesto Programado",$A$3,"Dependencia","VICEPRESIDENCIA DE PROMOCIÓN Y ASIGNACIÓN  DE ÁREAS")</f>
        <v>0</v>
      </c>
      <c r="E43" s="14"/>
      <c r="F43" s="14"/>
      <c r="G43" s="14"/>
    </row>
    <row r="44" spans="1:7">
      <c r="A44" s="6" t="s">
        <v>36</v>
      </c>
      <c r="B44" s="4">
        <v>0</v>
      </c>
      <c r="C44" s="15"/>
      <c r="D44" s="15"/>
      <c r="E44" s="14"/>
      <c r="F44" s="14"/>
      <c r="G44" s="14"/>
    </row>
    <row r="45" spans="1:7">
      <c r="A45" s="6" t="s">
        <v>35</v>
      </c>
      <c r="B45" s="4">
        <v>0</v>
      </c>
      <c r="C45" s="15"/>
      <c r="D45" s="15"/>
      <c r="E45" s="14"/>
      <c r="F45" s="14"/>
      <c r="G45" s="14"/>
    </row>
    <row r="46" spans="1:7">
      <c r="A46" s="6" t="s">
        <v>389</v>
      </c>
      <c r="B46" s="4">
        <v>5600000000</v>
      </c>
      <c r="C46" s="15"/>
      <c r="D46" s="15"/>
      <c r="E46" s="14"/>
      <c r="F46" s="14"/>
      <c r="G46" s="14"/>
    </row>
    <row r="47" spans="1:7">
      <c r="A47" s="3" t="s">
        <v>35</v>
      </c>
      <c r="B47" s="4">
        <v>5600000000</v>
      </c>
      <c r="C47" s="15"/>
      <c r="D47" s="15"/>
      <c r="E47" s="14"/>
      <c r="F47" s="14"/>
      <c r="G47" s="14"/>
    </row>
    <row r="48" spans="1:7">
      <c r="A48" s="6" t="s">
        <v>36</v>
      </c>
      <c r="B48" s="4">
        <v>5600000000</v>
      </c>
      <c r="C48" s="15">
        <v>10281598831</v>
      </c>
      <c r="D48" s="15">
        <f>+C48-GETPIVOTDATA("Presupuesto Programado",$A$3,"Dependencia","VICEPRESIDENCIA TÉCNICA","Grupo Interno de Trabajo","Gestión de la Información Técnica")</f>
        <v>0</v>
      </c>
      <c r="E48" s="19" t="s">
        <v>605</v>
      </c>
      <c r="F48" s="14"/>
      <c r="G48" s="14"/>
    </row>
    <row r="49" spans="1:7">
      <c r="A49" s="6" t="s">
        <v>35</v>
      </c>
      <c r="B49" s="4">
        <v>5600000000</v>
      </c>
      <c r="C49" s="15"/>
      <c r="D49" s="15"/>
      <c r="E49" s="14"/>
      <c r="F49" s="14"/>
      <c r="G49" s="14"/>
    </row>
    <row r="50" spans="1:7">
      <c r="A50" s="6" t="s">
        <v>343</v>
      </c>
      <c r="B50" s="4">
        <v>10281598831</v>
      </c>
      <c r="C50" s="15"/>
      <c r="D50" s="15"/>
      <c r="E50" s="14"/>
      <c r="F50" s="14"/>
      <c r="G50" s="14"/>
    </row>
    <row r="51" spans="1:7">
      <c r="A51" s="3" t="s">
        <v>344</v>
      </c>
      <c r="B51" s="4">
        <v>10281598831</v>
      </c>
      <c r="C51" s="4">
        <f>SUM(C4:C50)</f>
        <v>65614642831</v>
      </c>
      <c r="D51" s="4"/>
      <c r="F51" s="4">
        <f>SUM(F2:F50)</f>
        <v>4371109857</v>
      </c>
    </row>
    <row r="52" spans="1:7">
      <c r="A52" s="6" t="s">
        <v>36</v>
      </c>
      <c r="B52" s="4">
        <v>10281598831</v>
      </c>
      <c r="C52" s="4"/>
      <c r="D52" s="4"/>
      <c r="F52" s="4"/>
    </row>
    <row r="53" spans="1:7">
      <c r="A53" s="6" t="s">
        <v>35</v>
      </c>
      <c r="B53" s="4">
        <v>10281598831</v>
      </c>
      <c r="C53" s="4"/>
    </row>
    <row r="54" spans="1:7">
      <c r="A54" s="6" t="s">
        <v>470</v>
      </c>
      <c r="B54" s="4">
        <v>65565942411</v>
      </c>
      <c r="C54" s="8">
        <f>+C51+F51+C53</f>
        <v>69985752688</v>
      </c>
      <c r="D54" s="4">
        <f>+C54+D57</f>
        <v>69128854217</v>
      </c>
    </row>
    <row r="55" spans="1:7">
      <c r="A55"/>
    </row>
    <row r="56" spans="1:7">
      <c r="A56"/>
      <c r="B56" t="s">
        <v>604</v>
      </c>
      <c r="C56" s="4">
        <v>70463012000</v>
      </c>
    </row>
    <row r="57" spans="1:7">
      <c r="A57"/>
      <c r="C57" s="4">
        <f>+C56-C54</f>
        <v>477259312</v>
      </c>
      <c r="D57" s="4">
        <f>+D34+D30+D27+D4</f>
        <v>-856898471</v>
      </c>
    </row>
    <row r="58" spans="1:7">
      <c r="A58"/>
    </row>
    <row r="59" spans="1:7">
      <c r="A59"/>
    </row>
    <row r="60" spans="1:7">
      <c r="A60"/>
    </row>
    <row r="61" spans="1:7">
      <c r="A61"/>
    </row>
    <row r="62" spans="1:7">
      <c r="A62"/>
    </row>
    <row r="63" spans="1:7">
      <c r="A63"/>
    </row>
    <row r="64" spans="1:7">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sheetData>
  <mergeCells count="1">
    <mergeCell ref="E3:F3"/>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116"/>
  <sheetViews>
    <sheetView topLeftCell="A28" zoomScale="80" zoomScaleNormal="80" workbookViewId="0">
      <selection activeCell="A59" sqref="A59"/>
    </sheetView>
  </sheetViews>
  <sheetFormatPr baseColWidth="10" defaultRowHeight="15"/>
  <cols>
    <col min="1" max="1" width="148.5703125" style="1" bestFit="1" customWidth="1"/>
    <col min="2" max="2" width="32" customWidth="1"/>
    <col min="3" max="3" width="28.7109375" customWidth="1"/>
    <col min="4" max="4" width="30.28515625" bestFit="1" customWidth="1"/>
    <col min="5" max="5" width="49.7109375" customWidth="1"/>
    <col min="6" max="6" width="14.140625" bestFit="1" customWidth="1"/>
    <col min="7" max="7" width="14.5703125" bestFit="1" customWidth="1"/>
    <col min="8" max="9" width="13.5703125" bestFit="1" customWidth="1"/>
    <col min="10" max="10" width="13.7109375" bestFit="1" customWidth="1"/>
    <col min="11" max="11" width="13.85546875" bestFit="1" customWidth="1"/>
    <col min="12" max="12" width="14.5703125" bestFit="1" customWidth="1"/>
    <col min="13" max="13" width="12.42578125" bestFit="1" customWidth="1"/>
    <col min="14" max="17" width="14.28515625" bestFit="1" customWidth="1"/>
    <col min="18" max="18" width="13.7109375" bestFit="1" customWidth="1"/>
    <col min="19" max="19" width="13.5703125" bestFit="1" customWidth="1"/>
    <col min="20" max="20" width="14.28515625" bestFit="1" customWidth="1"/>
    <col min="21" max="23" width="14.5703125" bestFit="1" customWidth="1"/>
    <col min="24" max="24" width="13.7109375" bestFit="1" customWidth="1"/>
    <col min="25" max="25" width="14.140625" bestFit="1" customWidth="1"/>
    <col min="26" max="26" width="13.85546875" bestFit="1" customWidth="1"/>
    <col min="27" max="27" width="14.140625" bestFit="1" customWidth="1"/>
    <col min="28" max="28" width="14.28515625" bestFit="1" customWidth="1"/>
    <col min="29" max="29" width="15.7109375" bestFit="1" customWidth="1"/>
  </cols>
  <sheetData>
    <row r="3" spans="1:6" s="1" customFormat="1" ht="37.5" customHeight="1">
      <c r="A3" s="5" t="s">
        <v>469</v>
      </c>
      <c r="B3" s="1" t="s">
        <v>471</v>
      </c>
      <c r="C3" s="16" t="s">
        <v>618</v>
      </c>
      <c r="D3" s="17" t="s">
        <v>621</v>
      </c>
      <c r="E3" s="47" t="s">
        <v>615</v>
      </c>
      <c r="F3" s="47"/>
    </row>
    <row r="4" spans="1:6">
      <c r="A4" s="6" t="s">
        <v>306</v>
      </c>
      <c r="B4" s="4">
        <v>18977416939</v>
      </c>
      <c r="C4" s="9"/>
      <c r="D4" s="9"/>
      <c r="E4" s="9"/>
      <c r="F4" s="9"/>
    </row>
    <row r="5" spans="1:6">
      <c r="A5" s="3" t="s">
        <v>35</v>
      </c>
      <c r="B5" s="4">
        <v>18977416939</v>
      </c>
      <c r="C5" s="9"/>
      <c r="D5" s="9"/>
      <c r="E5" s="9"/>
      <c r="F5" s="9"/>
    </row>
    <row r="6" spans="1:6">
      <c r="A6" s="6" t="s">
        <v>243</v>
      </c>
      <c r="B6" s="4">
        <v>18977416939</v>
      </c>
      <c r="C6" s="9"/>
      <c r="D6" s="9"/>
      <c r="E6" s="9"/>
      <c r="F6" s="9"/>
    </row>
    <row r="7" spans="1:6">
      <c r="A7" s="6" t="s">
        <v>310</v>
      </c>
      <c r="B7" s="4">
        <v>2000000000</v>
      </c>
      <c r="C7" s="10">
        <v>2000000000</v>
      </c>
      <c r="D7" s="10">
        <f>+C7-GETPIVOTDATA("Presupuesto Programado",$A$3,"Dependencia","OFICINA DE TECNOLOGÍAS DE LA INFORMACIÓN","Grupo Interno de Trabajo","No Aplica","Fuente Presupuestal","Proyecto de inversión DNP","Actividad Cadena de Valor DNP","Adoptar buenas prácticas y estándares de TI para el Gobierno Electrónico, la Gestión y el cumplimiento de la Política de Gobierno Digital")</f>
        <v>0</v>
      </c>
      <c r="E7" s="9"/>
      <c r="F7" s="9"/>
    </row>
    <row r="8" spans="1:6">
      <c r="A8" s="6" t="s">
        <v>322</v>
      </c>
      <c r="B8" s="4">
        <v>3285260860</v>
      </c>
      <c r="C8" s="10">
        <v>3285260860</v>
      </c>
      <c r="D8" s="10">
        <f>+C8-GETPIVOTDATA("Presupuesto Programado",$A$3,"Dependencia","OFICINA DE TECNOLOGÍAS DE LA INFORMACIÓN","Grupo Interno de Trabajo","No Aplica","Fuente Presupuestal","Proyecto de inversión DNP","Actividad Cadena de Valor DNP","Fortalecer la infraestructura de acuerdo a la vigencia tecnológica definida, para los componentes de hardware, comunicaciones y redes de datos")</f>
        <v>0</v>
      </c>
      <c r="E8" s="9"/>
      <c r="F8" s="9"/>
    </row>
    <row r="9" spans="1:6" ht="30">
      <c r="A9" s="6" t="s">
        <v>320</v>
      </c>
      <c r="B9" s="4">
        <v>7192156079</v>
      </c>
      <c r="C9" s="10">
        <v>7192156079</v>
      </c>
      <c r="D9" s="10">
        <f>+C9-GETPIVOTDATA("Presupuesto Programado",$A$3,"Dependencia","OFICINA DE TECNOLOGÍAS DE LA INFORMACIÓN","Grupo Interno de Trabajo","No Aplica","Fuente Presupuestal","Proyecto de inversión DNP","Actividad Cadena de Valor DNP","Implantar nuevas aplicaciones con necesidades identificadas en los procesos de negocio de la entidad y módulos hacia modelos de interoperabilidad en el marco de la transformación digital de la ANH")</f>
        <v>0</v>
      </c>
      <c r="E9" s="9"/>
      <c r="F9" s="9"/>
    </row>
    <row r="10" spans="1:6">
      <c r="A10" s="6" t="s">
        <v>35</v>
      </c>
      <c r="B10" s="4">
        <v>0</v>
      </c>
      <c r="C10" s="10"/>
      <c r="D10" s="10"/>
      <c r="E10" s="9"/>
      <c r="F10" s="9"/>
    </row>
    <row r="11" spans="1:6" ht="30">
      <c r="A11" s="6" t="s">
        <v>315</v>
      </c>
      <c r="B11" s="4">
        <v>3100000000</v>
      </c>
      <c r="C11" s="10">
        <v>3100000000</v>
      </c>
      <c r="D11" s="10">
        <f>+C11-GETPIVOTDATA("Presupuesto Programado",$A$3,"Dependencia","OFICINA DE TECNOLOGÍAS DE LA INFORMACIÓN","Grupo Interno de Trabajo","No Aplica","Fuente Presupuestal","Proyecto de inversión DNP","Actividad Cadena de Valor DNP","Optimizar el diseño de arquitectura de datos ampliando su cobertura e integrar aplicaciones fortaleciendo la articulación de los procesos de negocio y la generación de datos abiertos")</f>
        <v>0</v>
      </c>
      <c r="E11" s="9"/>
      <c r="F11" s="9"/>
    </row>
    <row r="12" spans="1:6">
      <c r="A12" s="6" t="s">
        <v>327</v>
      </c>
      <c r="B12" s="4">
        <v>3400000000</v>
      </c>
      <c r="C12" s="10">
        <v>3400000000</v>
      </c>
      <c r="D12" s="10">
        <f>+C12-GETPIVOTDATA("Presupuesto Programado",$A$3,"Dependencia","OFICINA DE TECNOLOGÍAS DE LA INFORMACIÓN","Grupo Interno de Trabajo","No Aplica","Fuente Presupuestal","Proyecto de inversión DNP","Actividad Cadena de Valor DNP","Renovar y fortalecer la infraestructura tecnológica de computación en la nube y de seguridad informática")</f>
        <v>0</v>
      </c>
      <c r="E12" s="9"/>
      <c r="F12" s="9"/>
    </row>
    <row r="13" spans="1:6">
      <c r="A13" s="6" t="s">
        <v>90</v>
      </c>
      <c r="B13" s="4">
        <v>35000000000</v>
      </c>
      <c r="C13" s="9"/>
      <c r="D13" s="9"/>
      <c r="E13" s="9"/>
      <c r="F13" s="9"/>
    </row>
    <row r="14" spans="1:6">
      <c r="A14" s="3" t="s">
        <v>35</v>
      </c>
      <c r="B14" s="4">
        <v>0</v>
      </c>
      <c r="C14" s="9"/>
      <c r="D14" s="9"/>
      <c r="E14" s="9"/>
      <c r="F14" s="9"/>
    </row>
    <row r="15" spans="1:6">
      <c r="A15" s="6" t="s">
        <v>243</v>
      </c>
      <c r="B15" s="4">
        <v>0</v>
      </c>
      <c r="C15" s="9"/>
      <c r="D15" s="9"/>
      <c r="E15" s="9"/>
      <c r="F15" s="9"/>
    </row>
    <row r="16" spans="1:6">
      <c r="A16" s="7" t="s">
        <v>35</v>
      </c>
      <c r="B16" s="4">
        <v>0</v>
      </c>
      <c r="C16" s="9"/>
      <c r="D16" s="9"/>
      <c r="E16" s="9"/>
      <c r="F16" s="9"/>
    </row>
    <row r="17" spans="1:6">
      <c r="A17" s="3" t="s">
        <v>238</v>
      </c>
      <c r="B17" s="4">
        <v>35000000000</v>
      </c>
      <c r="C17" s="9"/>
      <c r="D17" s="9"/>
      <c r="E17" s="9"/>
      <c r="F17" s="9"/>
    </row>
    <row r="18" spans="1:6">
      <c r="A18" s="6" t="s">
        <v>243</v>
      </c>
      <c r="B18" s="4">
        <v>35000000000</v>
      </c>
      <c r="C18" s="9"/>
      <c r="D18" s="9"/>
      <c r="E18" s="9"/>
      <c r="F18" s="9"/>
    </row>
    <row r="19" spans="1:6">
      <c r="A19" s="6" t="s">
        <v>258</v>
      </c>
      <c r="B19" s="4">
        <v>3590000000</v>
      </c>
      <c r="C19" s="13">
        <v>1804000000</v>
      </c>
      <c r="D19" s="13"/>
      <c r="E19" s="11" t="s">
        <v>616</v>
      </c>
      <c r="F19" s="9"/>
    </row>
    <row r="20" spans="1:6" ht="25.5">
      <c r="A20" s="6" t="s">
        <v>284</v>
      </c>
      <c r="B20" s="4">
        <v>4724000000</v>
      </c>
      <c r="C20" s="13">
        <v>4724000000</v>
      </c>
      <c r="D20" s="13"/>
      <c r="E20" s="12" t="s">
        <v>611</v>
      </c>
      <c r="F20" s="13">
        <v>3590000000</v>
      </c>
    </row>
    <row r="21" spans="1:6" ht="25.5">
      <c r="A21" s="6" t="s">
        <v>275</v>
      </c>
      <c r="B21" s="4">
        <v>1454000000</v>
      </c>
      <c r="C21" s="13">
        <v>1454000000</v>
      </c>
      <c r="D21" s="13"/>
      <c r="E21" s="12" t="s">
        <v>612</v>
      </c>
      <c r="F21" s="13">
        <v>700000000</v>
      </c>
    </row>
    <row r="22" spans="1:6" ht="38.25">
      <c r="A22" s="6" t="s">
        <v>244</v>
      </c>
      <c r="B22" s="4">
        <v>10895000000</v>
      </c>
      <c r="C22" s="13">
        <v>10003000000</v>
      </c>
      <c r="D22" s="13"/>
      <c r="E22" s="12" t="s">
        <v>613</v>
      </c>
      <c r="F22" s="13">
        <v>192000000</v>
      </c>
    </row>
    <row r="23" spans="1:6">
      <c r="A23" s="6" t="s">
        <v>254</v>
      </c>
      <c r="B23" s="4">
        <v>456567300</v>
      </c>
      <c r="C23" s="13">
        <v>456567300</v>
      </c>
      <c r="D23" s="13"/>
      <c r="E23" s="9"/>
      <c r="F23" s="9"/>
    </row>
    <row r="24" spans="1:6">
      <c r="A24" s="6" t="s">
        <v>280</v>
      </c>
      <c r="B24" s="4">
        <v>5379000000</v>
      </c>
      <c r="C24" s="13">
        <v>3575000000</v>
      </c>
      <c r="D24" s="13"/>
      <c r="E24" s="9"/>
      <c r="F24" s="9"/>
    </row>
    <row r="25" spans="1:6">
      <c r="A25" s="6" t="s">
        <v>289</v>
      </c>
      <c r="B25" s="4">
        <v>3700000000</v>
      </c>
      <c r="C25" s="13">
        <v>3700000000</v>
      </c>
      <c r="D25" s="13"/>
      <c r="E25" s="9"/>
      <c r="F25" s="9"/>
    </row>
    <row r="26" spans="1:6">
      <c r="A26" s="6" t="s">
        <v>264</v>
      </c>
      <c r="B26" s="4">
        <v>2851432700</v>
      </c>
      <c r="C26" s="13">
        <v>2851432700</v>
      </c>
      <c r="D26" s="13"/>
      <c r="E26" s="9"/>
      <c r="F26" s="9"/>
    </row>
    <row r="27" spans="1:6" ht="30">
      <c r="A27" s="6" t="s">
        <v>269</v>
      </c>
      <c r="B27" s="4">
        <v>1950000000</v>
      </c>
      <c r="C27" s="13">
        <v>1950000000</v>
      </c>
      <c r="D27" s="13"/>
      <c r="E27" s="9"/>
      <c r="F27" s="9"/>
    </row>
    <row r="28" spans="1:6">
      <c r="A28" s="7" t="s">
        <v>35</v>
      </c>
      <c r="B28" s="4">
        <v>0</v>
      </c>
      <c r="C28" s="9"/>
      <c r="D28" s="9"/>
      <c r="E28" s="9"/>
      <c r="F28" s="9"/>
    </row>
    <row r="29" spans="1:6">
      <c r="A29" s="6" t="s">
        <v>28</v>
      </c>
      <c r="B29" s="4">
        <v>16800000000</v>
      </c>
      <c r="C29" s="9"/>
      <c r="D29" s="9"/>
      <c r="E29" s="9"/>
      <c r="F29" s="9"/>
    </row>
    <row r="30" spans="1:6">
      <c r="A30" s="3" t="s">
        <v>352</v>
      </c>
      <c r="B30" s="4">
        <v>1800000000</v>
      </c>
      <c r="C30" s="9"/>
      <c r="D30" s="9"/>
      <c r="E30" s="9"/>
      <c r="F30" s="9"/>
    </row>
    <row r="31" spans="1:6">
      <c r="A31" s="6" t="s">
        <v>243</v>
      </c>
      <c r="B31" s="4">
        <v>1800000000</v>
      </c>
      <c r="C31" s="9"/>
      <c r="D31" s="9"/>
      <c r="E31" s="9"/>
      <c r="F31" s="9"/>
    </row>
    <row r="32" spans="1:6">
      <c r="A32" s="7" t="s">
        <v>35</v>
      </c>
      <c r="B32" s="4">
        <v>1800000000</v>
      </c>
      <c r="C32" s="9"/>
      <c r="D32" s="9"/>
      <c r="E32" s="9"/>
      <c r="F32" s="9"/>
    </row>
    <row r="33" spans="1:6">
      <c r="A33" s="3" t="s">
        <v>425</v>
      </c>
      <c r="B33" s="4">
        <v>15000000000</v>
      </c>
      <c r="C33" s="9"/>
      <c r="D33" s="9"/>
      <c r="E33" s="9"/>
      <c r="F33" s="9"/>
    </row>
    <row r="34" spans="1:6">
      <c r="A34" s="6" t="s">
        <v>243</v>
      </c>
      <c r="B34" s="4">
        <v>15000000000</v>
      </c>
      <c r="C34" s="9"/>
      <c r="D34" s="9"/>
      <c r="E34" s="9"/>
      <c r="F34" s="9"/>
    </row>
    <row r="35" spans="1:6">
      <c r="A35" s="6" t="s">
        <v>428</v>
      </c>
      <c r="B35" s="4">
        <v>13580000000</v>
      </c>
      <c r="C35" s="13">
        <v>13580000000</v>
      </c>
      <c r="D35" s="9"/>
      <c r="E35" s="9"/>
      <c r="F35" s="9"/>
    </row>
    <row r="36" spans="1:6" ht="30">
      <c r="A36" s="6" t="s">
        <v>432</v>
      </c>
      <c r="B36" s="4">
        <v>420000000</v>
      </c>
      <c r="C36" s="13">
        <v>420000000</v>
      </c>
      <c r="D36" s="9"/>
      <c r="E36" s="9"/>
      <c r="F36" s="9"/>
    </row>
    <row r="37" spans="1:6">
      <c r="A37" s="6" t="s">
        <v>435</v>
      </c>
      <c r="B37" s="4">
        <v>1000000000</v>
      </c>
      <c r="C37" s="13">
        <v>1000000000</v>
      </c>
      <c r="D37" s="9"/>
      <c r="E37" s="9"/>
      <c r="F37" s="9"/>
    </row>
    <row r="38" spans="1:6">
      <c r="A38" s="6" t="s">
        <v>389</v>
      </c>
      <c r="B38" s="4">
        <v>8438601286</v>
      </c>
      <c r="C38" s="9"/>
      <c r="D38" s="9"/>
      <c r="E38" s="9"/>
      <c r="F38" s="9"/>
    </row>
    <row r="39" spans="1:6">
      <c r="A39" s="3" t="s">
        <v>35</v>
      </c>
      <c r="B39" s="4">
        <v>8438601286</v>
      </c>
      <c r="C39" s="9"/>
      <c r="D39" s="9"/>
      <c r="E39" s="9"/>
      <c r="F39" s="9"/>
    </row>
    <row r="40" spans="1:6">
      <c r="A40" s="6" t="s">
        <v>243</v>
      </c>
      <c r="B40" s="4">
        <v>8438601286</v>
      </c>
      <c r="C40" s="9"/>
      <c r="D40" s="9"/>
      <c r="E40" s="9"/>
      <c r="F40" s="9"/>
    </row>
    <row r="41" spans="1:6">
      <c r="A41" s="6" t="s">
        <v>414</v>
      </c>
      <c r="B41" s="4">
        <v>900000000</v>
      </c>
      <c r="C41" s="13">
        <v>1400000000</v>
      </c>
      <c r="D41" s="9"/>
      <c r="E41" s="9"/>
      <c r="F41" s="9"/>
    </row>
    <row r="42" spans="1:6">
      <c r="A42" s="6" t="s">
        <v>397</v>
      </c>
      <c r="B42" s="4">
        <v>1538601286</v>
      </c>
      <c r="C42" s="13">
        <v>1531307291</v>
      </c>
      <c r="D42" s="9"/>
      <c r="E42" s="9"/>
      <c r="F42" s="9"/>
    </row>
    <row r="43" spans="1:6">
      <c r="A43" s="6" t="s">
        <v>408</v>
      </c>
      <c r="B43" s="4">
        <v>5500000000</v>
      </c>
      <c r="C43" s="13">
        <v>3900000000</v>
      </c>
      <c r="D43" s="9"/>
      <c r="E43" s="9"/>
      <c r="F43" s="9"/>
    </row>
    <row r="44" spans="1:6">
      <c r="A44" s="6" t="s">
        <v>393</v>
      </c>
      <c r="B44" s="4">
        <v>500000000</v>
      </c>
      <c r="C44" s="13">
        <v>1607293995</v>
      </c>
      <c r="D44" s="9"/>
      <c r="E44" s="9"/>
      <c r="F44" s="9"/>
    </row>
    <row r="45" spans="1:6">
      <c r="A45" s="6" t="s">
        <v>343</v>
      </c>
      <c r="B45" s="4">
        <v>218750000000</v>
      </c>
      <c r="C45" s="9"/>
      <c r="D45" s="9"/>
      <c r="E45" s="9"/>
      <c r="F45" s="9"/>
    </row>
    <row r="46" spans="1:6">
      <c r="A46" s="3" t="s">
        <v>352</v>
      </c>
      <c r="B46" s="4">
        <v>218750000000</v>
      </c>
      <c r="C46" s="9"/>
      <c r="D46" s="9"/>
      <c r="E46" s="9"/>
      <c r="F46" s="9"/>
    </row>
    <row r="47" spans="1:6">
      <c r="A47" s="6" t="s">
        <v>243</v>
      </c>
      <c r="B47" s="4">
        <v>218750000000</v>
      </c>
      <c r="C47" s="9"/>
      <c r="D47" s="9"/>
      <c r="E47" s="9"/>
      <c r="F47" s="9"/>
    </row>
    <row r="48" spans="1:6">
      <c r="A48" s="7" t="s">
        <v>258</v>
      </c>
      <c r="B48" s="4">
        <v>0</v>
      </c>
      <c r="C48" s="9"/>
      <c r="D48" s="9"/>
      <c r="E48" s="11" t="s">
        <v>616</v>
      </c>
      <c r="F48" s="9"/>
    </row>
    <row r="49" spans="1:6" ht="25.5">
      <c r="A49" s="6" t="s">
        <v>364</v>
      </c>
      <c r="B49" s="4">
        <v>185500000000</v>
      </c>
      <c r="C49" s="13">
        <v>185500000000</v>
      </c>
      <c r="D49" s="9"/>
      <c r="E49" s="12" t="s">
        <v>614</v>
      </c>
      <c r="F49" s="13">
        <v>3000000000</v>
      </c>
    </row>
    <row r="50" spans="1:6">
      <c r="A50" s="6" t="s">
        <v>360</v>
      </c>
      <c r="B50" s="4">
        <v>2250000000</v>
      </c>
      <c r="C50" s="13">
        <v>2250000000</v>
      </c>
      <c r="D50" s="9"/>
      <c r="E50" s="9"/>
      <c r="F50" s="9"/>
    </row>
    <row r="51" spans="1:6">
      <c r="A51" s="6" t="s">
        <v>354</v>
      </c>
      <c r="B51" s="4">
        <v>11000000000</v>
      </c>
      <c r="C51" s="13">
        <v>8000000000</v>
      </c>
      <c r="D51" s="9"/>
      <c r="E51" s="9"/>
      <c r="F51" s="9"/>
    </row>
    <row r="52" spans="1:6">
      <c r="A52" s="6" t="s">
        <v>368</v>
      </c>
      <c r="B52" s="4">
        <v>20000000000</v>
      </c>
      <c r="C52" s="13">
        <v>20000000000</v>
      </c>
      <c r="D52" s="9"/>
      <c r="E52" s="9"/>
      <c r="F52" s="9"/>
    </row>
    <row r="53" spans="1:6">
      <c r="A53" s="7" t="s">
        <v>35</v>
      </c>
      <c r="B53" s="4">
        <v>0</v>
      </c>
      <c r="C53" s="9"/>
      <c r="D53" s="9"/>
      <c r="E53" s="9"/>
      <c r="F53" s="9"/>
    </row>
    <row r="54" spans="1:6">
      <c r="A54" s="6" t="s">
        <v>470</v>
      </c>
      <c r="B54" s="4">
        <v>297966018225</v>
      </c>
      <c r="C54" s="9"/>
      <c r="D54" s="9"/>
      <c r="E54" s="9"/>
      <c r="F54" s="9"/>
    </row>
    <row r="55" spans="1:6">
      <c r="A55"/>
    </row>
    <row r="56" spans="1:6">
      <c r="A56"/>
      <c r="C56" s="4">
        <f>SUM(C2:C55)</f>
        <v>288684018225</v>
      </c>
      <c r="F56" s="4">
        <f>SUM(F4:F55)</f>
        <v>7482000000</v>
      </c>
    </row>
    <row r="57" spans="1:6">
      <c r="A57"/>
      <c r="B57" s="43" t="s">
        <v>617</v>
      </c>
      <c r="C57" s="44">
        <f>+C56+F56</f>
        <v>296166018225</v>
      </c>
    </row>
    <row r="58" spans="1:6">
      <c r="A58"/>
      <c r="C58" s="4">
        <f>+GETPIVOTDATA("Presupuesto Programado",$A$3)-C57</f>
        <v>1800000000</v>
      </c>
    </row>
    <row r="59" spans="1:6">
      <c r="A59"/>
    </row>
    <row r="60" spans="1:6">
      <c r="A60"/>
    </row>
    <row r="61" spans="1:6">
      <c r="A61"/>
    </row>
    <row r="62" spans="1:6">
      <c r="A62"/>
    </row>
    <row r="63" spans="1:6">
      <c r="A63"/>
    </row>
    <row r="64" spans="1:6">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sheetData>
  <mergeCells count="1">
    <mergeCell ref="E3:F3"/>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2:Z97"/>
  <sheetViews>
    <sheetView workbookViewId="0">
      <pane xSplit="4" ySplit="2" topLeftCell="E3" activePane="bottomRight" state="frozen"/>
      <selection pane="topRight" activeCell="E1" sqref="E1"/>
      <selection pane="bottomLeft" activeCell="A3" sqref="A3"/>
      <selection pane="bottomRight" activeCell="B104" sqref="B104"/>
    </sheetView>
  </sheetViews>
  <sheetFormatPr baseColWidth="10" defaultRowHeight="14.25"/>
  <cols>
    <col min="1" max="1" width="20.42578125" style="38" customWidth="1"/>
    <col min="2" max="2" width="35.28515625" style="38" customWidth="1"/>
    <col min="3" max="3" width="8.140625" style="38" customWidth="1"/>
    <col min="4" max="4" width="20.5703125" style="30" bestFit="1" customWidth="1"/>
    <col min="5" max="6" width="20" style="30" bestFit="1" customWidth="1"/>
    <col min="7" max="7" width="19.7109375" style="30" bestFit="1" customWidth="1"/>
    <col min="8" max="8" width="20.42578125" style="30" bestFit="1" customWidth="1"/>
    <col min="9" max="9" width="18.85546875" style="30" bestFit="1" customWidth="1"/>
    <col min="10" max="10" width="20" style="30" bestFit="1" customWidth="1"/>
    <col min="11" max="11" width="17.5703125" style="30" bestFit="1" customWidth="1"/>
    <col min="12" max="12" width="17.85546875" style="30" customWidth="1"/>
    <col min="13" max="13" width="19" style="30" bestFit="1" customWidth="1"/>
    <col min="14" max="14" width="20" style="30" bestFit="1" customWidth="1"/>
    <col min="15" max="15" width="19" style="30" bestFit="1" customWidth="1"/>
    <col min="16" max="16" width="21.140625" style="30" bestFit="1" customWidth="1"/>
    <col min="17" max="17" width="20.42578125" style="30" bestFit="1" customWidth="1"/>
    <col min="18" max="18" width="21.140625" style="30" bestFit="1" customWidth="1"/>
    <col min="19" max="19" width="21.7109375" style="30" bestFit="1" customWidth="1"/>
    <col min="20" max="20" width="18.85546875" style="30" bestFit="1" customWidth="1"/>
    <col min="21" max="21" width="19.7109375" style="30" bestFit="1" customWidth="1"/>
    <col min="22" max="22" width="28.42578125" style="30" bestFit="1" customWidth="1"/>
    <col min="23" max="23" width="11.42578125" style="30"/>
    <col min="24" max="24" width="21.28515625" style="30" bestFit="1" customWidth="1"/>
    <col min="25" max="26" width="11.42578125" style="30"/>
    <col min="27" max="255" width="11.42578125" style="38"/>
    <col min="256" max="256" width="20.42578125" style="38" customWidth="1"/>
    <col min="257" max="257" width="35.28515625" style="38" customWidth="1"/>
    <col min="258" max="258" width="12.140625" style="38" customWidth="1"/>
    <col min="259" max="259" width="20" style="38" customWidth="1"/>
    <col min="260" max="260" width="11.42578125" style="38"/>
    <col min="261" max="262" width="20" style="38" bestFit="1" customWidth="1"/>
    <col min="263" max="263" width="17.85546875" style="38" bestFit="1" customWidth="1"/>
    <col min="264" max="511" width="11.42578125" style="38"/>
    <col min="512" max="512" width="20.42578125" style="38" customWidth="1"/>
    <col min="513" max="513" width="35.28515625" style="38" customWidth="1"/>
    <col min="514" max="514" width="12.140625" style="38" customWidth="1"/>
    <col min="515" max="515" width="20" style="38" customWidth="1"/>
    <col min="516" max="516" width="11.42578125" style="38"/>
    <col min="517" max="518" width="20" style="38" bestFit="1" customWidth="1"/>
    <col min="519" max="519" width="17.85546875" style="38" bestFit="1" customWidth="1"/>
    <col min="520" max="767" width="11.42578125" style="38"/>
    <col min="768" max="768" width="20.42578125" style="38" customWidth="1"/>
    <col min="769" max="769" width="35.28515625" style="38" customWidth="1"/>
    <col min="770" max="770" width="12.140625" style="38" customWidth="1"/>
    <col min="771" max="771" width="20" style="38" customWidth="1"/>
    <col min="772" max="772" width="11.42578125" style="38"/>
    <col min="773" max="774" width="20" style="38" bestFit="1" customWidth="1"/>
    <col min="775" max="775" width="17.85546875" style="38" bestFit="1" customWidth="1"/>
    <col min="776" max="1023" width="11.42578125" style="38"/>
    <col min="1024" max="1024" width="20.42578125" style="38" customWidth="1"/>
    <col min="1025" max="1025" width="35.28515625" style="38" customWidth="1"/>
    <col min="1026" max="1026" width="12.140625" style="38" customWidth="1"/>
    <col min="1027" max="1027" width="20" style="38" customWidth="1"/>
    <col min="1028" max="1028" width="11.42578125" style="38"/>
    <col min="1029" max="1030" width="20" style="38" bestFit="1" customWidth="1"/>
    <col min="1031" max="1031" width="17.85546875" style="38" bestFit="1" customWidth="1"/>
    <col min="1032" max="1279" width="11.42578125" style="38"/>
    <col min="1280" max="1280" width="20.42578125" style="38" customWidth="1"/>
    <col min="1281" max="1281" width="35.28515625" style="38" customWidth="1"/>
    <col min="1282" max="1282" width="12.140625" style="38" customWidth="1"/>
    <col min="1283" max="1283" width="20" style="38" customWidth="1"/>
    <col min="1284" max="1284" width="11.42578125" style="38"/>
    <col min="1285" max="1286" width="20" style="38" bestFit="1" customWidth="1"/>
    <col min="1287" max="1287" width="17.85546875" style="38" bestFit="1" customWidth="1"/>
    <col min="1288" max="1535" width="11.42578125" style="38"/>
    <col min="1536" max="1536" width="20.42578125" style="38" customWidth="1"/>
    <col min="1537" max="1537" width="35.28515625" style="38" customWidth="1"/>
    <col min="1538" max="1538" width="12.140625" style="38" customWidth="1"/>
    <col min="1539" max="1539" width="20" style="38" customWidth="1"/>
    <col min="1540" max="1540" width="11.42578125" style="38"/>
    <col min="1541" max="1542" width="20" style="38" bestFit="1" customWidth="1"/>
    <col min="1543" max="1543" width="17.85546875" style="38" bestFit="1" customWidth="1"/>
    <col min="1544" max="1791" width="11.42578125" style="38"/>
    <col min="1792" max="1792" width="20.42578125" style="38" customWidth="1"/>
    <col min="1793" max="1793" width="35.28515625" style="38" customWidth="1"/>
    <col min="1794" max="1794" width="12.140625" style="38" customWidth="1"/>
    <col min="1795" max="1795" width="20" style="38" customWidth="1"/>
    <col min="1796" max="1796" width="11.42578125" style="38"/>
    <col min="1797" max="1798" width="20" style="38" bestFit="1" customWidth="1"/>
    <col min="1799" max="1799" width="17.85546875" style="38" bestFit="1" customWidth="1"/>
    <col min="1800" max="2047" width="11.42578125" style="38"/>
    <col min="2048" max="2048" width="20.42578125" style="38" customWidth="1"/>
    <col min="2049" max="2049" width="35.28515625" style="38" customWidth="1"/>
    <col min="2050" max="2050" width="12.140625" style="38" customWidth="1"/>
    <col min="2051" max="2051" width="20" style="38" customWidth="1"/>
    <col min="2052" max="2052" width="11.42578125" style="38"/>
    <col min="2053" max="2054" width="20" style="38" bestFit="1" customWidth="1"/>
    <col min="2055" max="2055" width="17.85546875" style="38" bestFit="1" customWidth="1"/>
    <col min="2056" max="2303" width="11.42578125" style="38"/>
    <col min="2304" max="2304" width="20.42578125" style="38" customWidth="1"/>
    <col min="2305" max="2305" width="35.28515625" style="38" customWidth="1"/>
    <col min="2306" max="2306" width="12.140625" style="38" customWidth="1"/>
    <col min="2307" max="2307" width="20" style="38" customWidth="1"/>
    <col min="2308" max="2308" width="11.42578125" style="38"/>
    <col min="2309" max="2310" width="20" style="38" bestFit="1" customWidth="1"/>
    <col min="2311" max="2311" width="17.85546875" style="38" bestFit="1" customWidth="1"/>
    <col min="2312" max="2559" width="11.42578125" style="38"/>
    <col min="2560" max="2560" width="20.42578125" style="38" customWidth="1"/>
    <col min="2561" max="2561" width="35.28515625" style="38" customWidth="1"/>
    <col min="2562" max="2562" width="12.140625" style="38" customWidth="1"/>
    <col min="2563" max="2563" width="20" style="38" customWidth="1"/>
    <col min="2564" max="2564" width="11.42578125" style="38"/>
    <col min="2565" max="2566" width="20" style="38" bestFit="1" customWidth="1"/>
    <col min="2567" max="2567" width="17.85546875" style="38" bestFit="1" customWidth="1"/>
    <col min="2568" max="2815" width="11.42578125" style="38"/>
    <col min="2816" max="2816" width="20.42578125" style="38" customWidth="1"/>
    <col min="2817" max="2817" width="35.28515625" style="38" customWidth="1"/>
    <col min="2818" max="2818" width="12.140625" style="38" customWidth="1"/>
    <col min="2819" max="2819" width="20" style="38" customWidth="1"/>
    <col min="2820" max="2820" width="11.42578125" style="38"/>
    <col min="2821" max="2822" width="20" style="38" bestFit="1" customWidth="1"/>
    <col min="2823" max="2823" width="17.85546875" style="38" bestFit="1" customWidth="1"/>
    <col min="2824" max="3071" width="11.42578125" style="38"/>
    <col min="3072" max="3072" width="20.42578125" style="38" customWidth="1"/>
    <col min="3073" max="3073" width="35.28515625" style="38" customWidth="1"/>
    <col min="3074" max="3074" width="12.140625" style="38" customWidth="1"/>
    <col min="3075" max="3075" width="20" style="38" customWidth="1"/>
    <col min="3076" max="3076" width="11.42578125" style="38"/>
    <col min="3077" max="3078" width="20" style="38" bestFit="1" customWidth="1"/>
    <col min="3079" max="3079" width="17.85546875" style="38" bestFit="1" customWidth="1"/>
    <col min="3080" max="3327" width="11.42578125" style="38"/>
    <col min="3328" max="3328" width="20.42578125" style="38" customWidth="1"/>
    <col min="3329" max="3329" width="35.28515625" style="38" customWidth="1"/>
    <col min="3330" max="3330" width="12.140625" style="38" customWidth="1"/>
    <col min="3331" max="3331" width="20" style="38" customWidth="1"/>
    <col min="3332" max="3332" width="11.42578125" style="38"/>
    <col min="3333" max="3334" width="20" style="38" bestFit="1" customWidth="1"/>
    <col min="3335" max="3335" width="17.85546875" style="38" bestFit="1" customWidth="1"/>
    <col min="3336" max="3583" width="11.42578125" style="38"/>
    <col min="3584" max="3584" width="20.42578125" style="38" customWidth="1"/>
    <col min="3585" max="3585" width="35.28515625" style="38" customWidth="1"/>
    <col min="3586" max="3586" width="12.140625" style="38" customWidth="1"/>
    <col min="3587" max="3587" width="20" style="38" customWidth="1"/>
    <col min="3588" max="3588" width="11.42578125" style="38"/>
    <col min="3589" max="3590" width="20" style="38" bestFit="1" customWidth="1"/>
    <col min="3591" max="3591" width="17.85546875" style="38" bestFit="1" customWidth="1"/>
    <col min="3592" max="3839" width="11.42578125" style="38"/>
    <col min="3840" max="3840" width="20.42578125" style="38" customWidth="1"/>
    <col min="3841" max="3841" width="35.28515625" style="38" customWidth="1"/>
    <col min="3842" max="3842" width="12.140625" style="38" customWidth="1"/>
    <col min="3843" max="3843" width="20" style="38" customWidth="1"/>
    <col min="3844" max="3844" width="11.42578125" style="38"/>
    <col min="3845" max="3846" width="20" style="38" bestFit="1" customWidth="1"/>
    <col min="3847" max="3847" width="17.85546875" style="38" bestFit="1" customWidth="1"/>
    <col min="3848" max="4095" width="11.42578125" style="38"/>
    <col min="4096" max="4096" width="20.42578125" style="38" customWidth="1"/>
    <col min="4097" max="4097" width="35.28515625" style="38" customWidth="1"/>
    <col min="4098" max="4098" width="12.140625" style="38" customWidth="1"/>
    <col min="4099" max="4099" width="20" style="38" customWidth="1"/>
    <col min="4100" max="4100" width="11.42578125" style="38"/>
    <col min="4101" max="4102" width="20" style="38" bestFit="1" customWidth="1"/>
    <col min="4103" max="4103" width="17.85546875" style="38" bestFit="1" customWidth="1"/>
    <col min="4104" max="4351" width="11.42578125" style="38"/>
    <col min="4352" max="4352" width="20.42578125" style="38" customWidth="1"/>
    <col min="4353" max="4353" width="35.28515625" style="38" customWidth="1"/>
    <col min="4354" max="4354" width="12.140625" style="38" customWidth="1"/>
    <col min="4355" max="4355" width="20" style="38" customWidth="1"/>
    <col min="4356" max="4356" width="11.42578125" style="38"/>
    <col min="4357" max="4358" width="20" style="38" bestFit="1" customWidth="1"/>
    <col min="4359" max="4359" width="17.85546875" style="38" bestFit="1" customWidth="1"/>
    <col min="4360" max="4607" width="11.42578125" style="38"/>
    <col min="4608" max="4608" width="20.42578125" style="38" customWidth="1"/>
    <col min="4609" max="4609" width="35.28515625" style="38" customWidth="1"/>
    <col min="4610" max="4610" width="12.140625" style="38" customWidth="1"/>
    <col min="4611" max="4611" width="20" style="38" customWidth="1"/>
    <col min="4612" max="4612" width="11.42578125" style="38"/>
    <col min="4613" max="4614" width="20" style="38" bestFit="1" customWidth="1"/>
    <col min="4615" max="4615" width="17.85546875" style="38" bestFit="1" customWidth="1"/>
    <col min="4616" max="4863" width="11.42578125" style="38"/>
    <col min="4864" max="4864" width="20.42578125" style="38" customWidth="1"/>
    <col min="4865" max="4865" width="35.28515625" style="38" customWidth="1"/>
    <col min="4866" max="4866" width="12.140625" style="38" customWidth="1"/>
    <col min="4867" max="4867" width="20" style="38" customWidth="1"/>
    <col min="4868" max="4868" width="11.42578125" style="38"/>
    <col min="4869" max="4870" width="20" style="38" bestFit="1" customWidth="1"/>
    <col min="4871" max="4871" width="17.85546875" style="38" bestFit="1" customWidth="1"/>
    <col min="4872" max="5119" width="11.42578125" style="38"/>
    <col min="5120" max="5120" width="20.42578125" style="38" customWidth="1"/>
    <col min="5121" max="5121" width="35.28515625" style="38" customWidth="1"/>
    <col min="5122" max="5122" width="12.140625" style="38" customWidth="1"/>
    <col min="5123" max="5123" width="20" style="38" customWidth="1"/>
    <col min="5124" max="5124" width="11.42578125" style="38"/>
    <col min="5125" max="5126" width="20" style="38" bestFit="1" customWidth="1"/>
    <col min="5127" max="5127" width="17.85546875" style="38" bestFit="1" customWidth="1"/>
    <col min="5128" max="5375" width="11.42578125" style="38"/>
    <col min="5376" max="5376" width="20.42578125" style="38" customWidth="1"/>
    <col min="5377" max="5377" width="35.28515625" style="38" customWidth="1"/>
    <col min="5378" max="5378" width="12.140625" style="38" customWidth="1"/>
    <col min="5379" max="5379" width="20" style="38" customWidth="1"/>
    <col min="5380" max="5380" width="11.42578125" style="38"/>
    <col min="5381" max="5382" width="20" style="38" bestFit="1" customWidth="1"/>
    <col min="5383" max="5383" width="17.85546875" style="38" bestFit="1" customWidth="1"/>
    <col min="5384" max="5631" width="11.42578125" style="38"/>
    <col min="5632" max="5632" width="20.42578125" style="38" customWidth="1"/>
    <col min="5633" max="5633" width="35.28515625" style="38" customWidth="1"/>
    <col min="5634" max="5634" width="12.140625" style="38" customWidth="1"/>
    <col min="5635" max="5635" width="20" style="38" customWidth="1"/>
    <col min="5636" max="5636" width="11.42578125" style="38"/>
    <col min="5637" max="5638" width="20" style="38" bestFit="1" customWidth="1"/>
    <col min="5639" max="5639" width="17.85546875" style="38" bestFit="1" customWidth="1"/>
    <col min="5640" max="5887" width="11.42578125" style="38"/>
    <col min="5888" max="5888" width="20.42578125" style="38" customWidth="1"/>
    <col min="5889" max="5889" width="35.28515625" style="38" customWidth="1"/>
    <col min="5890" max="5890" width="12.140625" style="38" customWidth="1"/>
    <col min="5891" max="5891" width="20" style="38" customWidth="1"/>
    <col min="5892" max="5892" width="11.42578125" style="38"/>
    <col min="5893" max="5894" width="20" style="38" bestFit="1" customWidth="1"/>
    <col min="5895" max="5895" width="17.85546875" style="38" bestFit="1" customWidth="1"/>
    <col min="5896" max="6143" width="11.42578125" style="38"/>
    <col min="6144" max="6144" width="20.42578125" style="38" customWidth="1"/>
    <col min="6145" max="6145" width="35.28515625" style="38" customWidth="1"/>
    <col min="6146" max="6146" width="12.140625" style="38" customWidth="1"/>
    <col min="6147" max="6147" width="20" style="38" customWidth="1"/>
    <col min="6148" max="6148" width="11.42578125" style="38"/>
    <col min="6149" max="6150" width="20" style="38" bestFit="1" customWidth="1"/>
    <col min="6151" max="6151" width="17.85546875" style="38" bestFit="1" customWidth="1"/>
    <col min="6152" max="6399" width="11.42578125" style="38"/>
    <col min="6400" max="6400" width="20.42578125" style="38" customWidth="1"/>
    <col min="6401" max="6401" width="35.28515625" style="38" customWidth="1"/>
    <col min="6402" max="6402" width="12.140625" style="38" customWidth="1"/>
    <col min="6403" max="6403" width="20" style="38" customWidth="1"/>
    <col min="6404" max="6404" width="11.42578125" style="38"/>
    <col min="6405" max="6406" width="20" style="38" bestFit="1" customWidth="1"/>
    <col min="6407" max="6407" width="17.85546875" style="38" bestFit="1" customWidth="1"/>
    <col min="6408" max="6655" width="11.42578125" style="38"/>
    <col min="6656" max="6656" width="20.42578125" style="38" customWidth="1"/>
    <col min="6657" max="6657" width="35.28515625" style="38" customWidth="1"/>
    <col min="6658" max="6658" width="12.140625" style="38" customWidth="1"/>
    <col min="6659" max="6659" width="20" style="38" customWidth="1"/>
    <col min="6660" max="6660" width="11.42578125" style="38"/>
    <col min="6661" max="6662" width="20" style="38" bestFit="1" customWidth="1"/>
    <col min="6663" max="6663" width="17.85546875" style="38" bestFit="1" customWidth="1"/>
    <col min="6664" max="6911" width="11.42578125" style="38"/>
    <col min="6912" max="6912" width="20.42578125" style="38" customWidth="1"/>
    <col min="6913" max="6913" width="35.28515625" style="38" customWidth="1"/>
    <col min="6914" max="6914" width="12.140625" style="38" customWidth="1"/>
    <col min="6915" max="6915" width="20" style="38" customWidth="1"/>
    <col min="6916" max="6916" width="11.42578125" style="38"/>
    <col min="6917" max="6918" width="20" style="38" bestFit="1" customWidth="1"/>
    <col min="6919" max="6919" width="17.85546875" style="38" bestFit="1" customWidth="1"/>
    <col min="6920" max="7167" width="11.42578125" style="38"/>
    <col min="7168" max="7168" width="20.42578125" style="38" customWidth="1"/>
    <col min="7169" max="7169" width="35.28515625" style="38" customWidth="1"/>
    <col min="7170" max="7170" width="12.140625" style="38" customWidth="1"/>
    <col min="7171" max="7171" width="20" style="38" customWidth="1"/>
    <col min="7172" max="7172" width="11.42578125" style="38"/>
    <col min="7173" max="7174" width="20" style="38" bestFit="1" customWidth="1"/>
    <col min="7175" max="7175" width="17.85546875" style="38" bestFit="1" customWidth="1"/>
    <col min="7176" max="7423" width="11.42578125" style="38"/>
    <col min="7424" max="7424" width="20.42578125" style="38" customWidth="1"/>
    <col min="7425" max="7425" width="35.28515625" style="38" customWidth="1"/>
    <col min="7426" max="7426" width="12.140625" style="38" customWidth="1"/>
    <col min="7427" max="7427" width="20" style="38" customWidth="1"/>
    <col min="7428" max="7428" width="11.42578125" style="38"/>
    <col min="7429" max="7430" width="20" style="38" bestFit="1" customWidth="1"/>
    <col min="7431" max="7431" width="17.85546875" style="38" bestFit="1" customWidth="1"/>
    <col min="7432" max="7679" width="11.42578125" style="38"/>
    <col min="7680" max="7680" width="20.42578125" style="38" customWidth="1"/>
    <col min="7681" max="7681" width="35.28515625" style="38" customWidth="1"/>
    <col min="7682" max="7682" width="12.140625" style="38" customWidth="1"/>
    <col min="7683" max="7683" width="20" style="38" customWidth="1"/>
    <col min="7684" max="7684" width="11.42578125" style="38"/>
    <col min="7685" max="7686" width="20" style="38" bestFit="1" customWidth="1"/>
    <col min="7687" max="7687" width="17.85546875" style="38" bestFit="1" customWidth="1"/>
    <col min="7688" max="7935" width="11.42578125" style="38"/>
    <col min="7936" max="7936" width="20.42578125" style="38" customWidth="1"/>
    <col min="7937" max="7937" width="35.28515625" style="38" customWidth="1"/>
    <col min="7938" max="7938" width="12.140625" style="38" customWidth="1"/>
    <col min="7939" max="7939" width="20" style="38" customWidth="1"/>
    <col min="7940" max="7940" width="11.42578125" style="38"/>
    <col min="7941" max="7942" width="20" style="38" bestFit="1" customWidth="1"/>
    <col min="7943" max="7943" width="17.85546875" style="38" bestFit="1" customWidth="1"/>
    <col min="7944" max="8191" width="11.42578125" style="38"/>
    <col min="8192" max="8192" width="20.42578125" style="38" customWidth="1"/>
    <col min="8193" max="8193" width="35.28515625" style="38" customWidth="1"/>
    <col min="8194" max="8194" width="12.140625" style="38" customWidth="1"/>
    <col min="8195" max="8195" width="20" style="38" customWidth="1"/>
    <col min="8196" max="8196" width="11.42578125" style="38"/>
    <col min="8197" max="8198" width="20" style="38" bestFit="1" customWidth="1"/>
    <col min="8199" max="8199" width="17.85546875" style="38" bestFit="1" customWidth="1"/>
    <col min="8200" max="8447" width="11.42578125" style="38"/>
    <col min="8448" max="8448" width="20.42578125" style="38" customWidth="1"/>
    <col min="8449" max="8449" width="35.28515625" style="38" customWidth="1"/>
    <col min="8450" max="8450" width="12.140625" style="38" customWidth="1"/>
    <col min="8451" max="8451" width="20" style="38" customWidth="1"/>
    <col min="8452" max="8452" width="11.42578125" style="38"/>
    <col min="8453" max="8454" width="20" style="38" bestFit="1" customWidth="1"/>
    <col min="8455" max="8455" width="17.85546875" style="38" bestFit="1" customWidth="1"/>
    <col min="8456" max="8703" width="11.42578125" style="38"/>
    <col min="8704" max="8704" width="20.42578125" style="38" customWidth="1"/>
    <col min="8705" max="8705" width="35.28515625" style="38" customWidth="1"/>
    <col min="8706" max="8706" width="12.140625" style="38" customWidth="1"/>
    <col min="8707" max="8707" width="20" style="38" customWidth="1"/>
    <col min="8708" max="8708" width="11.42578125" style="38"/>
    <col min="8709" max="8710" width="20" style="38" bestFit="1" customWidth="1"/>
    <col min="8711" max="8711" width="17.85546875" style="38" bestFit="1" customWidth="1"/>
    <col min="8712" max="8959" width="11.42578125" style="38"/>
    <col min="8960" max="8960" width="20.42578125" style="38" customWidth="1"/>
    <col min="8961" max="8961" width="35.28515625" style="38" customWidth="1"/>
    <col min="8962" max="8962" width="12.140625" style="38" customWidth="1"/>
    <col min="8963" max="8963" width="20" style="38" customWidth="1"/>
    <col min="8964" max="8964" width="11.42578125" style="38"/>
    <col min="8965" max="8966" width="20" style="38" bestFit="1" customWidth="1"/>
    <col min="8967" max="8967" width="17.85546875" style="38" bestFit="1" customWidth="1"/>
    <col min="8968" max="9215" width="11.42578125" style="38"/>
    <col min="9216" max="9216" width="20.42578125" style="38" customWidth="1"/>
    <col min="9217" max="9217" width="35.28515625" style="38" customWidth="1"/>
    <col min="9218" max="9218" width="12.140625" style="38" customWidth="1"/>
    <col min="9219" max="9219" width="20" style="38" customWidth="1"/>
    <col min="9220" max="9220" width="11.42578125" style="38"/>
    <col min="9221" max="9222" width="20" style="38" bestFit="1" customWidth="1"/>
    <col min="9223" max="9223" width="17.85546875" style="38" bestFit="1" customWidth="1"/>
    <col min="9224" max="9471" width="11.42578125" style="38"/>
    <col min="9472" max="9472" width="20.42578125" style="38" customWidth="1"/>
    <col min="9473" max="9473" width="35.28515625" style="38" customWidth="1"/>
    <col min="9474" max="9474" width="12.140625" style="38" customWidth="1"/>
    <col min="9475" max="9475" width="20" style="38" customWidth="1"/>
    <col min="9476" max="9476" width="11.42578125" style="38"/>
    <col min="9477" max="9478" width="20" style="38" bestFit="1" customWidth="1"/>
    <col min="9479" max="9479" width="17.85546875" style="38" bestFit="1" customWidth="1"/>
    <col min="9480" max="9727" width="11.42578125" style="38"/>
    <col min="9728" max="9728" width="20.42578125" style="38" customWidth="1"/>
    <col min="9729" max="9729" width="35.28515625" style="38" customWidth="1"/>
    <col min="9730" max="9730" width="12.140625" style="38" customWidth="1"/>
    <col min="9731" max="9731" width="20" style="38" customWidth="1"/>
    <col min="9732" max="9732" width="11.42578125" style="38"/>
    <col min="9733" max="9734" width="20" style="38" bestFit="1" customWidth="1"/>
    <col min="9735" max="9735" width="17.85546875" style="38" bestFit="1" customWidth="1"/>
    <col min="9736" max="9983" width="11.42578125" style="38"/>
    <col min="9984" max="9984" width="20.42578125" style="38" customWidth="1"/>
    <col min="9985" max="9985" width="35.28515625" style="38" customWidth="1"/>
    <col min="9986" max="9986" width="12.140625" style="38" customWidth="1"/>
    <col min="9987" max="9987" width="20" style="38" customWidth="1"/>
    <col min="9988" max="9988" width="11.42578125" style="38"/>
    <col min="9989" max="9990" width="20" style="38" bestFit="1" customWidth="1"/>
    <col min="9991" max="9991" width="17.85546875" style="38" bestFit="1" customWidth="1"/>
    <col min="9992" max="10239" width="11.42578125" style="38"/>
    <col min="10240" max="10240" width="20.42578125" style="38" customWidth="1"/>
    <col min="10241" max="10241" width="35.28515625" style="38" customWidth="1"/>
    <col min="10242" max="10242" width="12.140625" style="38" customWidth="1"/>
    <col min="10243" max="10243" width="20" style="38" customWidth="1"/>
    <col min="10244" max="10244" width="11.42578125" style="38"/>
    <col min="10245" max="10246" width="20" style="38" bestFit="1" customWidth="1"/>
    <col min="10247" max="10247" width="17.85546875" style="38" bestFit="1" customWidth="1"/>
    <col min="10248" max="10495" width="11.42578125" style="38"/>
    <col min="10496" max="10496" width="20.42578125" style="38" customWidth="1"/>
    <col min="10497" max="10497" width="35.28515625" style="38" customWidth="1"/>
    <col min="10498" max="10498" width="12.140625" style="38" customWidth="1"/>
    <col min="10499" max="10499" width="20" style="38" customWidth="1"/>
    <col min="10500" max="10500" width="11.42578125" style="38"/>
    <col min="10501" max="10502" width="20" style="38" bestFit="1" customWidth="1"/>
    <col min="10503" max="10503" width="17.85546875" style="38" bestFit="1" customWidth="1"/>
    <col min="10504" max="10751" width="11.42578125" style="38"/>
    <col min="10752" max="10752" width="20.42578125" style="38" customWidth="1"/>
    <col min="10753" max="10753" width="35.28515625" style="38" customWidth="1"/>
    <col min="10754" max="10754" width="12.140625" style="38" customWidth="1"/>
    <col min="10755" max="10755" width="20" style="38" customWidth="1"/>
    <col min="10756" max="10756" width="11.42578125" style="38"/>
    <col min="10757" max="10758" width="20" style="38" bestFit="1" customWidth="1"/>
    <col min="10759" max="10759" width="17.85546875" style="38" bestFit="1" customWidth="1"/>
    <col min="10760" max="11007" width="11.42578125" style="38"/>
    <col min="11008" max="11008" width="20.42578125" style="38" customWidth="1"/>
    <col min="11009" max="11009" width="35.28515625" style="38" customWidth="1"/>
    <col min="11010" max="11010" width="12.140625" style="38" customWidth="1"/>
    <col min="11011" max="11011" width="20" style="38" customWidth="1"/>
    <col min="11012" max="11012" width="11.42578125" style="38"/>
    <col min="11013" max="11014" width="20" style="38" bestFit="1" customWidth="1"/>
    <col min="11015" max="11015" width="17.85546875" style="38" bestFit="1" customWidth="1"/>
    <col min="11016" max="11263" width="11.42578125" style="38"/>
    <col min="11264" max="11264" width="20.42578125" style="38" customWidth="1"/>
    <col min="11265" max="11265" width="35.28515625" style="38" customWidth="1"/>
    <col min="11266" max="11266" width="12.140625" style="38" customWidth="1"/>
    <col min="11267" max="11267" width="20" style="38" customWidth="1"/>
    <col min="11268" max="11268" width="11.42578125" style="38"/>
    <col min="11269" max="11270" width="20" style="38" bestFit="1" customWidth="1"/>
    <col min="11271" max="11271" width="17.85546875" style="38" bestFit="1" customWidth="1"/>
    <col min="11272" max="11519" width="11.42578125" style="38"/>
    <col min="11520" max="11520" width="20.42578125" style="38" customWidth="1"/>
    <col min="11521" max="11521" width="35.28515625" style="38" customWidth="1"/>
    <col min="11522" max="11522" width="12.140625" style="38" customWidth="1"/>
    <col min="11523" max="11523" width="20" style="38" customWidth="1"/>
    <col min="11524" max="11524" width="11.42578125" style="38"/>
    <col min="11525" max="11526" width="20" style="38" bestFit="1" customWidth="1"/>
    <col min="11527" max="11527" width="17.85546875" style="38" bestFit="1" customWidth="1"/>
    <col min="11528" max="11775" width="11.42578125" style="38"/>
    <col min="11776" max="11776" width="20.42578125" style="38" customWidth="1"/>
    <col min="11777" max="11777" width="35.28515625" style="38" customWidth="1"/>
    <col min="11778" max="11778" width="12.140625" style="38" customWidth="1"/>
    <col min="11779" max="11779" width="20" style="38" customWidth="1"/>
    <col min="11780" max="11780" width="11.42578125" style="38"/>
    <col min="11781" max="11782" width="20" style="38" bestFit="1" customWidth="1"/>
    <col min="11783" max="11783" width="17.85546875" style="38" bestFit="1" customWidth="1"/>
    <col min="11784" max="12031" width="11.42578125" style="38"/>
    <col min="12032" max="12032" width="20.42578125" style="38" customWidth="1"/>
    <col min="12033" max="12033" width="35.28515625" style="38" customWidth="1"/>
    <col min="12034" max="12034" width="12.140625" style="38" customWidth="1"/>
    <col min="12035" max="12035" width="20" style="38" customWidth="1"/>
    <col min="12036" max="12036" width="11.42578125" style="38"/>
    <col min="12037" max="12038" width="20" style="38" bestFit="1" customWidth="1"/>
    <col min="12039" max="12039" width="17.85546875" style="38" bestFit="1" customWidth="1"/>
    <col min="12040" max="12287" width="11.42578125" style="38"/>
    <col min="12288" max="12288" width="20.42578125" style="38" customWidth="1"/>
    <col min="12289" max="12289" width="35.28515625" style="38" customWidth="1"/>
    <col min="12290" max="12290" width="12.140625" style="38" customWidth="1"/>
    <col min="12291" max="12291" width="20" style="38" customWidth="1"/>
    <col min="12292" max="12292" width="11.42578125" style="38"/>
    <col min="12293" max="12294" width="20" style="38" bestFit="1" customWidth="1"/>
    <col min="12295" max="12295" width="17.85546875" style="38" bestFit="1" customWidth="1"/>
    <col min="12296" max="12543" width="11.42578125" style="38"/>
    <col min="12544" max="12544" width="20.42578125" style="38" customWidth="1"/>
    <col min="12545" max="12545" width="35.28515625" style="38" customWidth="1"/>
    <col min="12546" max="12546" width="12.140625" style="38" customWidth="1"/>
    <col min="12547" max="12547" width="20" style="38" customWidth="1"/>
    <col min="12548" max="12548" width="11.42578125" style="38"/>
    <col min="12549" max="12550" width="20" style="38" bestFit="1" customWidth="1"/>
    <col min="12551" max="12551" width="17.85546875" style="38" bestFit="1" customWidth="1"/>
    <col min="12552" max="12799" width="11.42578125" style="38"/>
    <col min="12800" max="12800" width="20.42578125" style="38" customWidth="1"/>
    <col min="12801" max="12801" width="35.28515625" style="38" customWidth="1"/>
    <col min="12802" max="12802" width="12.140625" style="38" customWidth="1"/>
    <col min="12803" max="12803" width="20" style="38" customWidth="1"/>
    <col min="12804" max="12804" width="11.42578125" style="38"/>
    <col min="12805" max="12806" width="20" style="38" bestFit="1" customWidth="1"/>
    <col min="12807" max="12807" width="17.85546875" style="38" bestFit="1" customWidth="1"/>
    <col min="12808" max="13055" width="11.42578125" style="38"/>
    <col min="13056" max="13056" width="20.42578125" style="38" customWidth="1"/>
    <col min="13057" max="13057" width="35.28515625" style="38" customWidth="1"/>
    <col min="13058" max="13058" width="12.140625" style="38" customWidth="1"/>
    <col min="13059" max="13059" width="20" style="38" customWidth="1"/>
    <col min="13060" max="13060" width="11.42578125" style="38"/>
    <col min="13061" max="13062" width="20" style="38" bestFit="1" customWidth="1"/>
    <col min="13063" max="13063" width="17.85546875" style="38" bestFit="1" customWidth="1"/>
    <col min="13064" max="13311" width="11.42578125" style="38"/>
    <col min="13312" max="13312" width="20.42578125" style="38" customWidth="1"/>
    <col min="13313" max="13313" width="35.28515625" style="38" customWidth="1"/>
    <col min="13314" max="13314" width="12.140625" style="38" customWidth="1"/>
    <col min="13315" max="13315" width="20" style="38" customWidth="1"/>
    <col min="13316" max="13316" width="11.42578125" style="38"/>
    <col min="13317" max="13318" width="20" style="38" bestFit="1" customWidth="1"/>
    <col min="13319" max="13319" width="17.85546875" style="38" bestFit="1" customWidth="1"/>
    <col min="13320" max="13567" width="11.42578125" style="38"/>
    <col min="13568" max="13568" width="20.42578125" style="38" customWidth="1"/>
    <col min="13569" max="13569" width="35.28515625" style="38" customWidth="1"/>
    <col min="13570" max="13570" width="12.140625" style="38" customWidth="1"/>
    <col min="13571" max="13571" width="20" style="38" customWidth="1"/>
    <col min="13572" max="13572" width="11.42578125" style="38"/>
    <col min="13573" max="13574" width="20" style="38" bestFit="1" customWidth="1"/>
    <col min="13575" max="13575" width="17.85546875" style="38" bestFit="1" customWidth="1"/>
    <col min="13576" max="13823" width="11.42578125" style="38"/>
    <col min="13824" max="13824" width="20.42578125" style="38" customWidth="1"/>
    <col min="13825" max="13825" width="35.28515625" style="38" customWidth="1"/>
    <col min="13826" max="13826" width="12.140625" style="38" customWidth="1"/>
    <col min="13827" max="13827" width="20" style="38" customWidth="1"/>
    <col min="13828" max="13828" width="11.42578125" style="38"/>
    <col min="13829" max="13830" width="20" style="38" bestFit="1" customWidth="1"/>
    <col min="13831" max="13831" width="17.85546875" style="38" bestFit="1" customWidth="1"/>
    <col min="13832" max="14079" width="11.42578125" style="38"/>
    <col min="14080" max="14080" width="20.42578125" style="38" customWidth="1"/>
    <col min="14081" max="14081" width="35.28515625" style="38" customWidth="1"/>
    <col min="14082" max="14082" width="12.140625" style="38" customWidth="1"/>
    <col min="14083" max="14083" width="20" style="38" customWidth="1"/>
    <col min="14084" max="14084" width="11.42578125" style="38"/>
    <col min="14085" max="14086" width="20" style="38" bestFit="1" customWidth="1"/>
    <col min="14087" max="14087" width="17.85546875" style="38" bestFit="1" customWidth="1"/>
    <col min="14088" max="14335" width="11.42578125" style="38"/>
    <col min="14336" max="14336" width="20.42578125" style="38" customWidth="1"/>
    <col min="14337" max="14337" width="35.28515625" style="38" customWidth="1"/>
    <col min="14338" max="14338" width="12.140625" style="38" customWidth="1"/>
    <col min="14339" max="14339" width="20" style="38" customWidth="1"/>
    <col min="14340" max="14340" width="11.42578125" style="38"/>
    <col min="14341" max="14342" width="20" style="38" bestFit="1" customWidth="1"/>
    <col min="14343" max="14343" width="17.85546875" style="38" bestFit="1" customWidth="1"/>
    <col min="14344" max="14591" width="11.42578125" style="38"/>
    <col min="14592" max="14592" width="20.42578125" style="38" customWidth="1"/>
    <col min="14593" max="14593" width="35.28515625" style="38" customWidth="1"/>
    <col min="14594" max="14594" width="12.140625" style="38" customWidth="1"/>
    <col min="14595" max="14595" width="20" style="38" customWidth="1"/>
    <col min="14596" max="14596" width="11.42578125" style="38"/>
    <col min="14597" max="14598" width="20" style="38" bestFit="1" customWidth="1"/>
    <col min="14599" max="14599" width="17.85546875" style="38" bestFit="1" customWidth="1"/>
    <col min="14600" max="14847" width="11.42578125" style="38"/>
    <col min="14848" max="14848" width="20.42578125" style="38" customWidth="1"/>
    <col min="14849" max="14849" width="35.28515625" style="38" customWidth="1"/>
    <col min="14850" max="14850" width="12.140625" style="38" customWidth="1"/>
    <col min="14851" max="14851" width="20" style="38" customWidth="1"/>
    <col min="14852" max="14852" width="11.42578125" style="38"/>
    <col min="14853" max="14854" width="20" style="38" bestFit="1" customWidth="1"/>
    <col min="14855" max="14855" width="17.85546875" style="38" bestFit="1" customWidth="1"/>
    <col min="14856" max="15103" width="11.42578125" style="38"/>
    <col min="15104" max="15104" width="20.42578125" style="38" customWidth="1"/>
    <col min="15105" max="15105" width="35.28515625" style="38" customWidth="1"/>
    <col min="15106" max="15106" width="12.140625" style="38" customWidth="1"/>
    <col min="15107" max="15107" width="20" style="38" customWidth="1"/>
    <col min="15108" max="15108" width="11.42578125" style="38"/>
    <col min="15109" max="15110" width="20" style="38" bestFit="1" customWidth="1"/>
    <col min="15111" max="15111" width="17.85546875" style="38" bestFit="1" customWidth="1"/>
    <col min="15112" max="15359" width="11.42578125" style="38"/>
    <col min="15360" max="15360" width="20.42578125" style="38" customWidth="1"/>
    <col min="15361" max="15361" width="35.28515625" style="38" customWidth="1"/>
    <col min="15362" max="15362" width="12.140625" style="38" customWidth="1"/>
    <col min="15363" max="15363" width="20" style="38" customWidth="1"/>
    <col min="15364" max="15364" width="11.42578125" style="38"/>
    <col min="15365" max="15366" width="20" style="38" bestFit="1" customWidth="1"/>
    <col min="15367" max="15367" width="17.85546875" style="38" bestFit="1" customWidth="1"/>
    <col min="15368" max="15615" width="11.42578125" style="38"/>
    <col min="15616" max="15616" width="20.42578125" style="38" customWidth="1"/>
    <col min="15617" max="15617" width="35.28515625" style="38" customWidth="1"/>
    <col min="15618" max="15618" width="12.140625" style="38" customWidth="1"/>
    <col min="15619" max="15619" width="20" style="38" customWidth="1"/>
    <col min="15620" max="15620" width="11.42578125" style="38"/>
    <col min="15621" max="15622" width="20" style="38" bestFit="1" customWidth="1"/>
    <col min="15623" max="15623" width="17.85546875" style="38" bestFit="1" customWidth="1"/>
    <col min="15624" max="15871" width="11.42578125" style="38"/>
    <col min="15872" max="15872" width="20.42578125" style="38" customWidth="1"/>
    <col min="15873" max="15873" width="35.28515625" style="38" customWidth="1"/>
    <col min="15874" max="15874" width="12.140625" style="38" customWidth="1"/>
    <col min="15875" max="15875" width="20" style="38" customWidth="1"/>
    <col min="15876" max="15876" width="11.42578125" style="38"/>
    <col min="15877" max="15878" width="20" style="38" bestFit="1" customWidth="1"/>
    <col min="15879" max="15879" width="17.85546875" style="38" bestFit="1" customWidth="1"/>
    <col min="15880" max="16127" width="11.42578125" style="38"/>
    <col min="16128" max="16128" width="20.42578125" style="38" customWidth="1"/>
    <col min="16129" max="16129" width="35.28515625" style="38" customWidth="1"/>
    <col min="16130" max="16130" width="12.140625" style="38" customWidth="1"/>
    <col min="16131" max="16131" width="20" style="38" customWidth="1"/>
    <col min="16132" max="16132" width="11.42578125" style="38"/>
    <col min="16133" max="16134" width="20" style="38" bestFit="1" customWidth="1"/>
    <col min="16135" max="16135" width="17.85546875" style="38" bestFit="1" customWidth="1"/>
    <col min="16136" max="16384" width="11.42578125" style="38"/>
  </cols>
  <sheetData>
    <row r="2" spans="1:24" ht="38.25">
      <c r="A2" s="48" t="s">
        <v>623</v>
      </c>
      <c r="B2" s="48"/>
      <c r="C2" s="28" t="s">
        <v>624</v>
      </c>
      <c r="D2" s="29" t="s">
        <v>625</v>
      </c>
      <c r="E2" s="29" t="s">
        <v>626</v>
      </c>
      <c r="F2" s="29" t="s">
        <v>627</v>
      </c>
      <c r="G2" s="29" t="s">
        <v>628</v>
      </c>
      <c r="H2" s="29" t="s">
        <v>629</v>
      </c>
      <c r="I2" s="29" t="s">
        <v>630</v>
      </c>
      <c r="J2" s="29" t="s">
        <v>631</v>
      </c>
      <c r="K2" s="29" t="s">
        <v>632</v>
      </c>
      <c r="L2" s="29" t="s">
        <v>633</v>
      </c>
      <c r="M2" s="29" t="s">
        <v>634</v>
      </c>
      <c r="N2" s="29" t="s">
        <v>635</v>
      </c>
      <c r="O2" s="29" t="s">
        <v>636</v>
      </c>
      <c r="P2" s="29" t="s">
        <v>637</v>
      </c>
      <c r="Q2" s="29" t="s">
        <v>638</v>
      </c>
      <c r="R2" s="29" t="s">
        <v>639</v>
      </c>
      <c r="S2" s="29" t="s">
        <v>640</v>
      </c>
      <c r="T2" s="29" t="s">
        <v>641</v>
      </c>
      <c r="U2" s="29" t="s">
        <v>642</v>
      </c>
      <c r="V2" s="29" t="s">
        <v>643</v>
      </c>
      <c r="X2" s="29" t="s">
        <v>644</v>
      </c>
    </row>
    <row r="3" spans="1:24" hidden="1">
      <c r="A3" s="31" t="s">
        <v>645</v>
      </c>
      <c r="B3" s="31" t="s">
        <v>646</v>
      </c>
      <c r="C3" s="31" t="s">
        <v>647</v>
      </c>
      <c r="D3" s="32">
        <v>10362054167</v>
      </c>
      <c r="E3" s="32">
        <v>0</v>
      </c>
      <c r="F3" s="32">
        <v>0</v>
      </c>
      <c r="G3" s="32">
        <v>0</v>
      </c>
      <c r="H3" s="32">
        <v>0</v>
      </c>
      <c r="I3" s="32">
        <v>0</v>
      </c>
      <c r="J3" s="32">
        <v>10362054167</v>
      </c>
      <c r="K3" s="32">
        <v>0</v>
      </c>
      <c r="L3" s="32">
        <v>0</v>
      </c>
      <c r="M3" s="32">
        <v>0</v>
      </c>
      <c r="N3" s="32">
        <v>0</v>
      </c>
      <c r="O3" s="32">
        <v>0</v>
      </c>
      <c r="P3" s="32">
        <v>0</v>
      </c>
      <c r="Q3" s="32">
        <v>0</v>
      </c>
      <c r="R3" s="32">
        <v>0</v>
      </c>
      <c r="S3" s="32">
        <v>0</v>
      </c>
      <c r="T3" s="32">
        <v>0</v>
      </c>
      <c r="U3" s="32">
        <v>0</v>
      </c>
      <c r="V3" s="32">
        <f>SUM(E3:U3)</f>
        <v>10362054167</v>
      </c>
      <c r="X3" s="33">
        <f>V3-D3</f>
        <v>0</v>
      </c>
    </row>
    <row r="4" spans="1:24" hidden="1">
      <c r="A4" s="31" t="s">
        <v>648</v>
      </c>
      <c r="B4" s="31" t="s">
        <v>649</v>
      </c>
      <c r="C4" s="31" t="s">
        <v>647</v>
      </c>
      <c r="D4" s="32">
        <v>2919233071</v>
      </c>
      <c r="E4" s="32">
        <v>0</v>
      </c>
      <c r="F4" s="32">
        <v>0</v>
      </c>
      <c r="G4" s="32">
        <v>0</v>
      </c>
      <c r="H4" s="32">
        <v>0</v>
      </c>
      <c r="I4" s="32">
        <v>0</v>
      </c>
      <c r="J4" s="32">
        <v>2919233071</v>
      </c>
      <c r="K4" s="32">
        <v>0</v>
      </c>
      <c r="L4" s="32">
        <v>0</v>
      </c>
      <c r="M4" s="32">
        <v>0</v>
      </c>
      <c r="N4" s="32">
        <v>0</v>
      </c>
      <c r="O4" s="32">
        <v>0</v>
      </c>
      <c r="P4" s="32">
        <v>0</v>
      </c>
      <c r="Q4" s="32">
        <v>0</v>
      </c>
      <c r="R4" s="32">
        <v>0</v>
      </c>
      <c r="S4" s="32">
        <v>0</v>
      </c>
      <c r="T4" s="32">
        <v>0</v>
      </c>
      <c r="U4" s="32">
        <v>0</v>
      </c>
      <c r="V4" s="32">
        <f t="shared" ref="V4:V72" si="0">SUM(E4:U4)</f>
        <v>2919233071</v>
      </c>
      <c r="X4" s="33">
        <f t="shared" ref="X4:X72" si="1">V4-D4</f>
        <v>0</v>
      </c>
    </row>
    <row r="5" spans="1:24" hidden="1">
      <c r="A5" s="31" t="s">
        <v>650</v>
      </c>
      <c r="B5" s="31" t="s">
        <v>651</v>
      </c>
      <c r="C5" s="31" t="s">
        <v>647</v>
      </c>
      <c r="D5" s="32">
        <v>569527422</v>
      </c>
      <c r="E5" s="32">
        <v>0</v>
      </c>
      <c r="F5" s="32">
        <v>0</v>
      </c>
      <c r="G5" s="32">
        <v>0</v>
      </c>
      <c r="H5" s="32">
        <v>0</v>
      </c>
      <c r="I5" s="32">
        <v>0</v>
      </c>
      <c r="J5" s="32">
        <v>569527422</v>
      </c>
      <c r="K5" s="32">
        <v>0</v>
      </c>
      <c r="L5" s="32">
        <v>0</v>
      </c>
      <c r="M5" s="32">
        <v>0</v>
      </c>
      <c r="N5" s="32">
        <v>0</v>
      </c>
      <c r="O5" s="32">
        <v>0</v>
      </c>
      <c r="P5" s="32">
        <v>0</v>
      </c>
      <c r="Q5" s="32">
        <v>0</v>
      </c>
      <c r="R5" s="32">
        <v>0</v>
      </c>
      <c r="S5" s="32">
        <v>0</v>
      </c>
      <c r="T5" s="32">
        <v>0</v>
      </c>
      <c r="U5" s="32">
        <v>0</v>
      </c>
      <c r="V5" s="32">
        <f t="shared" si="0"/>
        <v>569527422</v>
      </c>
      <c r="X5" s="33">
        <f t="shared" si="1"/>
        <v>0</v>
      </c>
    </row>
    <row r="6" spans="1:24" ht="25.5" hidden="1">
      <c r="A6" s="31" t="s">
        <v>652</v>
      </c>
      <c r="B6" s="31" t="s">
        <v>653</v>
      </c>
      <c r="C6" s="31" t="s">
        <v>647</v>
      </c>
      <c r="D6" s="32">
        <v>387370878</v>
      </c>
      <c r="E6" s="32">
        <v>0</v>
      </c>
      <c r="F6" s="32">
        <v>0</v>
      </c>
      <c r="G6" s="32">
        <v>0</v>
      </c>
      <c r="H6" s="32">
        <v>0</v>
      </c>
      <c r="I6" s="32">
        <v>0</v>
      </c>
      <c r="J6" s="32">
        <v>387370878</v>
      </c>
      <c r="K6" s="32">
        <v>0</v>
      </c>
      <c r="L6" s="32">
        <v>0</v>
      </c>
      <c r="M6" s="32">
        <v>0</v>
      </c>
      <c r="N6" s="32">
        <v>0</v>
      </c>
      <c r="O6" s="32">
        <v>0</v>
      </c>
      <c r="P6" s="32">
        <v>0</v>
      </c>
      <c r="Q6" s="32">
        <v>0</v>
      </c>
      <c r="R6" s="32">
        <v>0</v>
      </c>
      <c r="S6" s="32">
        <v>0</v>
      </c>
      <c r="T6" s="32">
        <v>0</v>
      </c>
      <c r="U6" s="32">
        <v>0</v>
      </c>
      <c r="V6" s="32">
        <f t="shared" si="0"/>
        <v>387370878</v>
      </c>
      <c r="X6" s="33">
        <f t="shared" si="1"/>
        <v>0</v>
      </c>
    </row>
    <row r="7" spans="1:24" ht="25.5" hidden="1">
      <c r="A7" s="31" t="s">
        <v>654</v>
      </c>
      <c r="B7" s="31" t="s">
        <v>655</v>
      </c>
      <c r="C7" s="31" t="s">
        <v>647</v>
      </c>
      <c r="D7" s="32">
        <v>71460126</v>
      </c>
      <c r="E7" s="32">
        <v>0</v>
      </c>
      <c r="F7" s="32">
        <v>0</v>
      </c>
      <c r="G7" s="32">
        <v>0</v>
      </c>
      <c r="H7" s="32">
        <v>0</v>
      </c>
      <c r="I7" s="32">
        <v>0</v>
      </c>
      <c r="J7" s="32">
        <v>71460126</v>
      </c>
      <c r="K7" s="32">
        <v>0</v>
      </c>
      <c r="L7" s="32">
        <v>0</v>
      </c>
      <c r="M7" s="32">
        <v>0</v>
      </c>
      <c r="N7" s="32">
        <v>0</v>
      </c>
      <c r="O7" s="32">
        <v>0</v>
      </c>
      <c r="P7" s="32">
        <v>0</v>
      </c>
      <c r="Q7" s="32">
        <v>0</v>
      </c>
      <c r="R7" s="32">
        <v>0</v>
      </c>
      <c r="S7" s="32">
        <v>0</v>
      </c>
      <c r="T7" s="32">
        <v>0</v>
      </c>
      <c r="U7" s="32">
        <v>0</v>
      </c>
      <c r="V7" s="32">
        <f t="shared" si="0"/>
        <v>71460126</v>
      </c>
      <c r="X7" s="33">
        <f t="shared" si="1"/>
        <v>0</v>
      </c>
    </row>
    <row r="8" spans="1:24" hidden="1">
      <c r="A8" s="31" t="s">
        <v>656</v>
      </c>
      <c r="B8" s="31" t="s">
        <v>657</v>
      </c>
      <c r="C8" s="31" t="s">
        <v>647</v>
      </c>
      <c r="D8" s="32">
        <v>1235953606</v>
      </c>
      <c r="E8" s="32">
        <v>0</v>
      </c>
      <c r="F8" s="32">
        <v>0</v>
      </c>
      <c r="G8" s="32">
        <v>0</v>
      </c>
      <c r="H8" s="32">
        <v>0</v>
      </c>
      <c r="I8" s="32">
        <v>0</v>
      </c>
      <c r="J8" s="32">
        <v>1235953606</v>
      </c>
      <c r="K8" s="32">
        <v>0</v>
      </c>
      <c r="L8" s="32">
        <v>0</v>
      </c>
      <c r="M8" s="32">
        <v>0</v>
      </c>
      <c r="N8" s="32">
        <v>0</v>
      </c>
      <c r="O8" s="32">
        <v>0</v>
      </c>
      <c r="P8" s="32">
        <v>0</v>
      </c>
      <c r="Q8" s="32">
        <v>0</v>
      </c>
      <c r="R8" s="32">
        <v>0</v>
      </c>
      <c r="S8" s="32">
        <v>0</v>
      </c>
      <c r="T8" s="32">
        <v>0</v>
      </c>
      <c r="U8" s="32">
        <v>0</v>
      </c>
      <c r="V8" s="32">
        <f t="shared" si="0"/>
        <v>1235953606</v>
      </c>
      <c r="X8" s="33">
        <f t="shared" si="1"/>
        <v>0</v>
      </c>
    </row>
    <row r="9" spans="1:24" hidden="1">
      <c r="A9" s="31" t="s">
        <v>658</v>
      </c>
      <c r="B9" s="31" t="s">
        <v>659</v>
      </c>
      <c r="C9" s="31" t="s">
        <v>647</v>
      </c>
      <c r="D9" s="32">
        <v>593257730</v>
      </c>
      <c r="E9" s="32">
        <v>0</v>
      </c>
      <c r="F9" s="32">
        <v>0</v>
      </c>
      <c r="G9" s="32">
        <v>0</v>
      </c>
      <c r="H9" s="32">
        <v>0</v>
      </c>
      <c r="I9" s="32">
        <v>0</v>
      </c>
      <c r="J9" s="32">
        <v>593257730</v>
      </c>
      <c r="K9" s="32">
        <v>0</v>
      </c>
      <c r="L9" s="32">
        <v>0</v>
      </c>
      <c r="M9" s="32">
        <v>0</v>
      </c>
      <c r="N9" s="32">
        <v>0</v>
      </c>
      <c r="O9" s="32">
        <v>0</v>
      </c>
      <c r="P9" s="32">
        <v>0</v>
      </c>
      <c r="Q9" s="32">
        <v>0</v>
      </c>
      <c r="R9" s="32">
        <v>0</v>
      </c>
      <c r="S9" s="32">
        <v>0</v>
      </c>
      <c r="T9" s="32">
        <v>0</v>
      </c>
      <c r="U9" s="32">
        <v>0</v>
      </c>
      <c r="V9" s="32">
        <f t="shared" si="0"/>
        <v>593257730</v>
      </c>
      <c r="X9" s="33">
        <f t="shared" si="1"/>
        <v>0</v>
      </c>
    </row>
    <row r="10" spans="1:24" hidden="1">
      <c r="A10" s="31" t="s">
        <v>660</v>
      </c>
      <c r="B10" s="31" t="s">
        <v>661</v>
      </c>
      <c r="C10" s="31" t="s">
        <v>647</v>
      </c>
      <c r="D10" s="32">
        <v>1811655595</v>
      </c>
      <c r="E10" s="32">
        <v>0</v>
      </c>
      <c r="F10" s="32">
        <v>0</v>
      </c>
      <c r="G10" s="32">
        <v>0</v>
      </c>
      <c r="H10" s="32">
        <v>0</v>
      </c>
      <c r="I10" s="32">
        <v>0</v>
      </c>
      <c r="J10" s="32">
        <v>1811655595</v>
      </c>
      <c r="K10" s="32">
        <v>0</v>
      </c>
      <c r="L10" s="32">
        <v>0</v>
      </c>
      <c r="M10" s="32">
        <v>0</v>
      </c>
      <c r="N10" s="32">
        <v>0</v>
      </c>
      <c r="O10" s="32">
        <v>0</v>
      </c>
      <c r="P10" s="32">
        <v>0</v>
      </c>
      <c r="Q10" s="32">
        <v>0</v>
      </c>
      <c r="R10" s="32">
        <v>0</v>
      </c>
      <c r="S10" s="32">
        <v>0</v>
      </c>
      <c r="T10" s="32">
        <v>0</v>
      </c>
      <c r="U10" s="32">
        <v>0</v>
      </c>
      <c r="V10" s="32">
        <f t="shared" si="0"/>
        <v>1811655595</v>
      </c>
      <c r="X10" s="33">
        <f t="shared" si="1"/>
        <v>0</v>
      </c>
    </row>
    <row r="11" spans="1:24" hidden="1">
      <c r="A11" s="31" t="s">
        <v>662</v>
      </c>
      <c r="B11" s="31" t="s">
        <v>663</v>
      </c>
      <c r="C11" s="31" t="s">
        <v>647</v>
      </c>
      <c r="D11" s="32">
        <v>1283256046</v>
      </c>
      <c r="E11" s="32">
        <v>0</v>
      </c>
      <c r="F11" s="32">
        <v>0</v>
      </c>
      <c r="G11" s="32">
        <v>0</v>
      </c>
      <c r="H11" s="32">
        <v>0</v>
      </c>
      <c r="I11" s="32">
        <v>0</v>
      </c>
      <c r="J11" s="32">
        <v>1283256046</v>
      </c>
      <c r="K11" s="32">
        <v>0</v>
      </c>
      <c r="L11" s="32">
        <v>0</v>
      </c>
      <c r="M11" s="32">
        <v>0</v>
      </c>
      <c r="N11" s="32">
        <v>0</v>
      </c>
      <c r="O11" s="32">
        <v>0</v>
      </c>
      <c r="P11" s="32">
        <v>0</v>
      </c>
      <c r="Q11" s="32">
        <v>0</v>
      </c>
      <c r="R11" s="32">
        <v>0</v>
      </c>
      <c r="S11" s="32">
        <v>0</v>
      </c>
      <c r="T11" s="32">
        <v>0</v>
      </c>
      <c r="U11" s="32">
        <v>0</v>
      </c>
      <c r="V11" s="32">
        <f t="shared" si="0"/>
        <v>1283256046</v>
      </c>
      <c r="X11" s="33">
        <f t="shared" si="1"/>
        <v>0</v>
      </c>
    </row>
    <row r="12" spans="1:24" hidden="1">
      <c r="A12" s="31" t="s">
        <v>664</v>
      </c>
      <c r="B12" s="31" t="s">
        <v>665</v>
      </c>
      <c r="C12" s="31" t="s">
        <v>647</v>
      </c>
      <c r="D12" s="32">
        <v>1471188088</v>
      </c>
      <c r="E12" s="32">
        <v>0</v>
      </c>
      <c r="F12" s="32">
        <v>0</v>
      </c>
      <c r="G12" s="32">
        <v>0</v>
      </c>
      <c r="H12" s="32">
        <v>0</v>
      </c>
      <c r="I12" s="32">
        <v>0</v>
      </c>
      <c r="J12" s="32">
        <v>1471188088</v>
      </c>
      <c r="K12" s="32">
        <v>0</v>
      </c>
      <c r="L12" s="32">
        <v>0</v>
      </c>
      <c r="M12" s="32">
        <v>0</v>
      </c>
      <c r="N12" s="32">
        <v>0</v>
      </c>
      <c r="O12" s="32">
        <v>0</v>
      </c>
      <c r="P12" s="32">
        <v>0</v>
      </c>
      <c r="Q12" s="32">
        <v>0</v>
      </c>
      <c r="R12" s="32">
        <v>0</v>
      </c>
      <c r="S12" s="32">
        <v>0</v>
      </c>
      <c r="T12" s="32">
        <v>0</v>
      </c>
      <c r="U12" s="32">
        <v>0</v>
      </c>
      <c r="V12" s="32">
        <f t="shared" si="0"/>
        <v>1471188088</v>
      </c>
      <c r="X12" s="33">
        <f t="shared" si="1"/>
        <v>0</v>
      </c>
    </row>
    <row r="13" spans="1:24" ht="25.5" hidden="1">
      <c r="A13" s="31" t="s">
        <v>666</v>
      </c>
      <c r="B13" s="31" t="s">
        <v>667</v>
      </c>
      <c r="C13" s="31" t="s">
        <v>647</v>
      </c>
      <c r="D13" s="32">
        <v>654990198</v>
      </c>
      <c r="E13" s="32">
        <v>0</v>
      </c>
      <c r="F13" s="32">
        <v>0</v>
      </c>
      <c r="G13" s="32">
        <v>0</v>
      </c>
      <c r="H13" s="32">
        <v>0</v>
      </c>
      <c r="I13" s="32">
        <v>0</v>
      </c>
      <c r="J13" s="32">
        <v>654990198</v>
      </c>
      <c r="K13" s="32">
        <v>0</v>
      </c>
      <c r="L13" s="32">
        <v>0</v>
      </c>
      <c r="M13" s="32">
        <v>0</v>
      </c>
      <c r="N13" s="32">
        <v>0</v>
      </c>
      <c r="O13" s="32">
        <v>0</v>
      </c>
      <c r="P13" s="32">
        <v>0</v>
      </c>
      <c r="Q13" s="32">
        <v>0</v>
      </c>
      <c r="R13" s="32">
        <v>0</v>
      </c>
      <c r="S13" s="32">
        <v>0</v>
      </c>
      <c r="T13" s="32">
        <v>0</v>
      </c>
      <c r="U13" s="32">
        <v>0</v>
      </c>
      <c r="V13" s="32">
        <f t="shared" si="0"/>
        <v>654990198</v>
      </c>
      <c r="X13" s="33">
        <f t="shared" si="1"/>
        <v>0</v>
      </c>
    </row>
    <row r="14" spans="1:24" ht="25.5" hidden="1">
      <c r="A14" s="31" t="s">
        <v>668</v>
      </c>
      <c r="B14" s="31" t="s">
        <v>669</v>
      </c>
      <c r="C14" s="31" t="s">
        <v>647</v>
      </c>
      <c r="D14" s="32">
        <v>80019326</v>
      </c>
      <c r="E14" s="32">
        <v>0</v>
      </c>
      <c r="F14" s="32">
        <v>0</v>
      </c>
      <c r="G14" s="32">
        <v>1212308</v>
      </c>
      <c r="H14" s="32">
        <v>0</v>
      </c>
      <c r="I14" s="32">
        <v>0</v>
      </c>
      <c r="J14" s="32">
        <v>78807018</v>
      </c>
      <c r="K14" s="32">
        <v>0</v>
      </c>
      <c r="L14" s="32">
        <v>0</v>
      </c>
      <c r="M14" s="32">
        <v>0</v>
      </c>
      <c r="N14" s="32">
        <v>0</v>
      </c>
      <c r="O14" s="32">
        <v>0</v>
      </c>
      <c r="P14" s="32">
        <v>0</v>
      </c>
      <c r="Q14" s="32">
        <v>0</v>
      </c>
      <c r="R14" s="32">
        <v>0</v>
      </c>
      <c r="S14" s="32">
        <v>0</v>
      </c>
      <c r="T14" s="32">
        <v>0</v>
      </c>
      <c r="U14" s="32">
        <v>0</v>
      </c>
      <c r="V14" s="32">
        <f t="shared" si="0"/>
        <v>80019326</v>
      </c>
      <c r="X14" s="33">
        <f t="shared" si="1"/>
        <v>0</v>
      </c>
    </row>
    <row r="15" spans="1:24" hidden="1">
      <c r="A15" s="31" t="s">
        <v>670</v>
      </c>
      <c r="B15" s="31" t="s">
        <v>671</v>
      </c>
      <c r="C15" s="31" t="s">
        <v>647</v>
      </c>
      <c r="D15" s="32">
        <v>491242648</v>
      </c>
      <c r="E15" s="32">
        <v>0</v>
      </c>
      <c r="F15" s="32">
        <v>0</v>
      </c>
      <c r="G15" s="32">
        <v>0</v>
      </c>
      <c r="H15" s="32">
        <v>0</v>
      </c>
      <c r="I15" s="32">
        <v>0</v>
      </c>
      <c r="J15" s="32">
        <v>491242648</v>
      </c>
      <c r="K15" s="32">
        <v>0</v>
      </c>
      <c r="L15" s="32">
        <v>0</v>
      </c>
      <c r="M15" s="32">
        <v>0</v>
      </c>
      <c r="N15" s="32">
        <v>0</v>
      </c>
      <c r="O15" s="32">
        <v>0</v>
      </c>
      <c r="P15" s="32">
        <v>0</v>
      </c>
      <c r="Q15" s="32">
        <v>0</v>
      </c>
      <c r="R15" s="32">
        <v>0</v>
      </c>
      <c r="S15" s="32">
        <v>0</v>
      </c>
      <c r="T15" s="32">
        <v>0</v>
      </c>
      <c r="U15" s="32">
        <v>0</v>
      </c>
      <c r="V15" s="32">
        <f t="shared" si="0"/>
        <v>491242648</v>
      </c>
      <c r="X15" s="33">
        <f t="shared" si="1"/>
        <v>0</v>
      </c>
    </row>
    <row r="16" spans="1:24" hidden="1">
      <c r="A16" s="31" t="s">
        <v>672</v>
      </c>
      <c r="B16" s="31" t="s">
        <v>673</v>
      </c>
      <c r="C16" s="31" t="s">
        <v>647</v>
      </c>
      <c r="D16" s="32">
        <v>327495099</v>
      </c>
      <c r="E16" s="32">
        <v>0</v>
      </c>
      <c r="F16" s="32">
        <v>0</v>
      </c>
      <c r="G16" s="32">
        <v>0</v>
      </c>
      <c r="H16" s="32">
        <v>0</v>
      </c>
      <c r="I16" s="32">
        <v>0</v>
      </c>
      <c r="J16" s="32">
        <v>327495099</v>
      </c>
      <c r="K16" s="32">
        <v>0</v>
      </c>
      <c r="L16" s="32">
        <v>0</v>
      </c>
      <c r="M16" s="32">
        <v>0</v>
      </c>
      <c r="N16" s="32">
        <v>0</v>
      </c>
      <c r="O16" s="32">
        <v>0</v>
      </c>
      <c r="P16" s="32">
        <v>0</v>
      </c>
      <c r="Q16" s="32">
        <v>0</v>
      </c>
      <c r="R16" s="32">
        <v>0</v>
      </c>
      <c r="S16" s="32">
        <v>0</v>
      </c>
      <c r="T16" s="32">
        <v>0</v>
      </c>
      <c r="U16" s="32">
        <v>0</v>
      </c>
      <c r="V16" s="32">
        <f t="shared" si="0"/>
        <v>327495099</v>
      </c>
      <c r="X16" s="33">
        <f t="shared" si="1"/>
        <v>0</v>
      </c>
    </row>
    <row r="17" spans="1:24" hidden="1">
      <c r="A17" s="31" t="s">
        <v>674</v>
      </c>
      <c r="B17" s="31" t="s">
        <v>675</v>
      </c>
      <c r="C17" s="31" t="s">
        <v>647</v>
      </c>
      <c r="D17" s="32">
        <v>658240610</v>
      </c>
      <c r="E17" s="32">
        <v>0</v>
      </c>
      <c r="F17" s="32">
        <v>0</v>
      </c>
      <c r="G17" s="32">
        <v>0</v>
      </c>
      <c r="H17" s="32">
        <v>0</v>
      </c>
      <c r="I17" s="32">
        <v>0</v>
      </c>
      <c r="J17" s="32">
        <v>658240610</v>
      </c>
      <c r="K17" s="32">
        <v>0</v>
      </c>
      <c r="L17" s="32">
        <v>0</v>
      </c>
      <c r="M17" s="32">
        <v>0</v>
      </c>
      <c r="N17" s="32">
        <v>0</v>
      </c>
      <c r="O17" s="32">
        <v>0</v>
      </c>
      <c r="P17" s="32">
        <v>0</v>
      </c>
      <c r="Q17" s="32">
        <v>0</v>
      </c>
      <c r="R17" s="32">
        <v>0</v>
      </c>
      <c r="S17" s="32">
        <v>0</v>
      </c>
      <c r="T17" s="32">
        <v>0</v>
      </c>
      <c r="U17" s="32">
        <v>0</v>
      </c>
      <c r="V17" s="32">
        <f t="shared" si="0"/>
        <v>658240610</v>
      </c>
      <c r="X17" s="33">
        <f t="shared" si="1"/>
        <v>0</v>
      </c>
    </row>
    <row r="18" spans="1:24" hidden="1">
      <c r="A18" s="31" t="s">
        <v>676</v>
      </c>
      <c r="B18" s="31" t="s">
        <v>677</v>
      </c>
      <c r="C18" s="31" t="s">
        <v>647</v>
      </c>
      <c r="D18" s="32">
        <v>437159283</v>
      </c>
      <c r="E18" s="32">
        <v>0</v>
      </c>
      <c r="F18" s="32">
        <v>0</v>
      </c>
      <c r="G18" s="32">
        <v>0</v>
      </c>
      <c r="H18" s="32">
        <v>0</v>
      </c>
      <c r="I18" s="32">
        <v>0</v>
      </c>
      <c r="J18" s="32">
        <v>437159283</v>
      </c>
      <c r="K18" s="32">
        <v>0</v>
      </c>
      <c r="L18" s="32">
        <v>0</v>
      </c>
      <c r="M18" s="32">
        <v>0</v>
      </c>
      <c r="N18" s="32">
        <v>0</v>
      </c>
      <c r="O18" s="32">
        <v>0</v>
      </c>
      <c r="P18" s="32">
        <v>0</v>
      </c>
      <c r="Q18" s="32">
        <v>0</v>
      </c>
      <c r="R18" s="32">
        <v>0</v>
      </c>
      <c r="S18" s="32">
        <v>0</v>
      </c>
      <c r="T18" s="32">
        <v>0</v>
      </c>
      <c r="U18" s="32">
        <v>0</v>
      </c>
      <c r="V18" s="32">
        <f t="shared" si="0"/>
        <v>437159283</v>
      </c>
      <c r="X18" s="33">
        <f t="shared" si="1"/>
        <v>0</v>
      </c>
    </row>
    <row r="19" spans="1:24" ht="25.5" hidden="1">
      <c r="A19" s="31" t="s">
        <v>678</v>
      </c>
      <c r="B19" s="31" t="s">
        <v>679</v>
      </c>
      <c r="C19" s="31" t="s">
        <v>647</v>
      </c>
      <c r="D19" s="32">
        <v>43549502</v>
      </c>
      <c r="E19" s="32">
        <v>0</v>
      </c>
      <c r="F19" s="32">
        <v>0</v>
      </c>
      <c r="G19" s="32">
        <v>0</v>
      </c>
      <c r="H19" s="32">
        <v>0</v>
      </c>
      <c r="I19" s="32">
        <v>0</v>
      </c>
      <c r="J19" s="32">
        <v>43549502</v>
      </c>
      <c r="K19" s="32">
        <v>0</v>
      </c>
      <c r="L19" s="32">
        <v>0</v>
      </c>
      <c r="M19" s="32">
        <v>0</v>
      </c>
      <c r="N19" s="32">
        <v>0</v>
      </c>
      <c r="O19" s="32">
        <v>0</v>
      </c>
      <c r="P19" s="32">
        <v>0</v>
      </c>
      <c r="Q19" s="32">
        <v>0</v>
      </c>
      <c r="R19" s="32">
        <v>0</v>
      </c>
      <c r="S19" s="32">
        <v>0</v>
      </c>
      <c r="T19" s="32">
        <v>0</v>
      </c>
      <c r="U19" s="32">
        <v>0</v>
      </c>
      <c r="V19" s="32">
        <f t="shared" si="0"/>
        <v>43549502</v>
      </c>
      <c r="X19" s="33">
        <f t="shared" si="1"/>
        <v>0</v>
      </c>
    </row>
    <row r="20" spans="1:24" hidden="1">
      <c r="A20" s="31" t="s">
        <v>680</v>
      </c>
      <c r="B20" s="31" t="s">
        <v>681</v>
      </c>
      <c r="C20" s="31" t="s">
        <v>647</v>
      </c>
      <c r="D20" s="32">
        <v>1864264780</v>
      </c>
      <c r="E20" s="32">
        <v>0</v>
      </c>
      <c r="F20" s="32">
        <v>0</v>
      </c>
      <c r="G20" s="32">
        <v>0</v>
      </c>
      <c r="H20" s="32">
        <v>0</v>
      </c>
      <c r="I20" s="32">
        <v>0</v>
      </c>
      <c r="J20" s="32">
        <v>1864264780</v>
      </c>
      <c r="K20" s="32">
        <v>0</v>
      </c>
      <c r="L20" s="32">
        <v>0</v>
      </c>
      <c r="M20" s="32">
        <v>0</v>
      </c>
      <c r="N20" s="32">
        <v>0</v>
      </c>
      <c r="O20" s="32">
        <v>0</v>
      </c>
      <c r="P20" s="32">
        <v>0</v>
      </c>
      <c r="Q20" s="32">
        <v>0</v>
      </c>
      <c r="R20" s="32">
        <v>0</v>
      </c>
      <c r="S20" s="32">
        <v>0</v>
      </c>
      <c r="T20" s="32">
        <v>0</v>
      </c>
      <c r="U20" s="32">
        <v>0</v>
      </c>
      <c r="V20" s="32">
        <f t="shared" si="0"/>
        <v>1864264780</v>
      </c>
      <c r="X20" s="33">
        <f t="shared" si="1"/>
        <v>0</v>
      </c>
    </row>
    <row r="21" spans="1:24" hidden="1">
      <c r="A21" s="31" t="s">
        <v>682</v>
      </c>
      <c r="B21" s="31" t="s">
        <v>683</v>
      </c>
      <c r="C21" s="31" t="s">
        <v>647</v>
      </c>
      <c r="D21" s="32">
        <v>175492138</v>
      </c>
      <c r="E21" s="32">
        <v>0</v>
      </c>
      <c r="F21" s="32">
        <v>0</v>
      </c>
      <c r="G21" s="32">
        <v>0</v>
      </c>
      <c r="H21" s="32">
        <v>0</v>
      </c>
      <c r="I21" s="32">
        <v>0</v>
      </c>
      <c r="J21" s="32">
        <v>175492138</v>
      </c>
      <c r="K21" s="32">
        <v>0</v>
      </c>
      <c r="L21" s="32">
        <v>0</v>
      </c>
      <c r="M21" s="32">
        <v>0</v>
      </c>
      <c r="N21" s="32">
        <v>0</v>
      </c>
      <c r="O21" s="32">
        <v>0</v>
      </c>
      <c r="P21" s="32">
        <v>0</v>
      </c>
      <c r="Q21" s="32">
        <v>0</v>
      </c>
      <c r="R21" s="32">
        <v>0</v>
      </c>
      <c r="S21" s="32">
        <v>0</v>
      </c>
      <c r="T21" s="32">
        <v>0</v>
      </c>
      <c r="U21" s="32">
        <v>0</v>
      </c>
      <c r="V21" s="32">
        <f t="shared" si="0"/>
        <v>175492138</v>
      </c>
      <c r="X21" s="33">
        <f t="shared" si="1"/>
        <v>0</v>
      </c>
    </row>
    <row r="22" spans="1:24" hidden="1">
      <c r="A22" s="31" t="s">
        <v>684</v>
      </c>
      <c r="B22" s="31" t="s">
        <v>685</v>
      </c>
      <c r="C22" s="31" t="s">
        <v>647</v>
      </c>
      <c r="D22" s="32">
        <v>46025687</v>
      </c>
      <c r="E22" s="32">
        <v>0</v>
      </c>
      <c r="F22" s="32">
        <v>0</v>
      </c>
      <c r="G22" s="32">
        <v>0</v>
      </c>
      <c r="H22" s="32">
        <v>0</v>
      </c>
      <c r="I22" s="32">
        <v>0</v>
      </c>
      <c r="J22" s="32">
        <v>46025687</v>
      </c>
      <c r="K22" s="32">
        <v>0</v>
      </c>
      <c r="L22" s="32">
        <v>0</v>
      </c>
      <c r="M22" s="32">
        <v>0</v>
      </c>
      <c r="N22" s="32">
        <v>0</v>
      </c>
      <c r="O22" s="32">
        <v>0</v>
      </c>
      <c r="P22" s="32">
        <v>0</v>
      </c>
      <c r="Q22" s="32">
        <v>0</v>
      </c>
      <c r="R22" s="32">
        <v>0</v>
      </c>
      <c r="S22" s="32">
        <v>0</v>
      </c>
      <c r="T22" s="32">
        <v>0</v>
      </c>
      <c r="U22" s="32">
        <v>0</v>
      </c>
      <c r="V22" s="32">
        <f t="shared" si="0"/>
        <v>46025687</v>
      </c>
      <c r="X22" s="33">
        <f t="shared" si="1"/>
        <v>0</v>
      </c>
    </row>
    <row r="23" spans="1:24" ht="38.25" hidden="1">
      <c r="A23" s="31" t="s">
        <v>686</v>
      </c>
      <c r="B23" s="31" t="s">
        <v>687</v>
      </c>
      <c r="C23" s="31">
        <v>20</v>
      </c>
      <c r="D23" s="32">
        <v>856151000</v>
      </c>
      <c r="E23" s="32">
        <v>0</v>
      </c>
      <c r="F23" s="32">
        <v>0</v>
      </c>
      <c r="G23" s="32">
        <v>0</v>
      </c>
      <c r="H23" s="32">
        <v>0</v>
      </c>
      <c r="I23" s="32">
        <v>0</v>
      </c>
      <c r="J23" s="32">
        <v>856151000</v>
      </c>
      <c r="K23" s="32">
        <v>0</v>
      </c>
      <c r="L23" s="32">
        <v>0</v>
      </c>
      <c r="M23" s="32">
        <v>0</v>
      </c>
      <c r="N23" s="32">
        <v>0</v>
      </c>
      <c r="O23" s="32">
        <v>0</v>
      </c>
      <c r="P23" s="32">
        <v>0</v>
      </c>
      <c r="Q23" s="32">
        <v>0</v>
      </c>
      <c r="R23" s="32">
        <v>0</v>
      </c>
      <c r="S23" s="32">
        <v>0</v>
      </c>
      <c r="T23" s="32">
        <v>0</v>
      </c>
      <c r="U23" s="32">
        <v>0</v>
      </c>
      <c r="V23" s="32">
        <f t="shared" si="0"/>
        <v>856151000</v>
      </c>
      <c r="X23" s="33">
        <f t="shared" si="1"/>
        <v>0</v>
      </c>
    </row>
    <row r="24" spans="1:24" ht="38.25" hidden="1">
      <c r="A24" s="31" t="s">
        <v>688</v>
      </c>
      <c r="B24" s="31" t="s">
        <v>689</v>
      </c>
      <c r="C24" s="31" t="s">
        <v>647</v>
      </c>
      <c r="D24" s="32">
        <v>706987223</v>
      </c>
      <c r="E24" s="32">
        <v>0</v>
      </c>
      <c r="F24" s="32">
        <v>0</v>
      </c>
      <c r="G24" s="32">
        <v>0</v>
      </c>
      <c r="H24" s="32">
        <v>0</v>
      </c>
      <c r="I24" s="32">
        <v>706987223</v>
      </c>
      <c r="J24" s="32">
        <v>0</v>
      </c>
      <c r="K24" s="32">
        <v>0</v>
      </c>
      <c r="L24" s="32">
        <v>0</v>
      </c>
      <c r="M24" s="32">
        <v>0</v>
      </c>
      <c r="N24" s="32">
        <v>0</v>
      </c>
      <c r="O24" s="32">
        <v>0</v>
      </c>
      <c r="P24" s="32">
        <v>0</v>
      </c>
      <c r="Q24" s="32">
        <v>0</v>
      </c>
      <c r="R24" s="32">
        <v>0</v>
      </c>
      <c r="S24" s="32">
        <v>0</v>
      </c>
      <c r="T24" s="32">
        <v>0</v>
      </c>
      <c r="U24" s="32">
        <v>0</v>
      </c>
      <c r="V24" s="32">
        <f t="shared" si="0"/>
        <v>706987223</v>
      </c>
      <c r="X24" s="33">
        <f t="shared" si="1"/>
        <v>0</v>
      </c>
    </row>
    <row r="25" spans="1:24" hidden="1">
      <c r="A25" s="31" t="s">
        <v>690</v>
      </c>
      <c r="B25" s="31" t="s">
        <v>691</v>
      </c>
      <c r="C25" s="31" t="s">
        <v>647</v>
      </c>
      <c r="D25" s="32">
        <v>50530802</v>
      </c>
      <c r="E25" s="32">
        <v>0</v>
      </c>
      <c r="F25" s="32">
        <v>0</v>
      </c>
      <c r="G25" s="32">
        <v>0</v>
      </c>
      <c r="H25" s="32">
        <v>0</v>
      </c>
      <c r="I25" s="32">
        <v>50530802</v>
      </c>
      <c r="J25" s="32">
        <v>0</v>
      </c>
      <c r="K25" s="32">
        <v>0</v>
      </c>
      <c r="L25" s="32">
        <v>0</v>
      </c>
      <c r="M25" s="32">
        <v>0</v>
      </c>
      <c r="N25" s="32">
        <v>0</v>
      </c>
      <c r="O25" s="32">
        <v>0</v>
      </c>
      <c r="P25" s="32">
        <v>0</v>
      </c>
      <c r="Q25" s="32">
        <v>0</v>
      </c>
      <c r="R25" s="32">
        <v>0</v>
      </c>
      <c r="S25" s="32">
        <v>0</v>
      </c>
      <c r="T25" s="32">
        <v>0</v>
      </c>
      <c r="U25" s="32">
        <v>0</v>
      </c>
      <c r="V25" s="32">
        <f t="shared" si="0"/>
        <v>50530802</v>
      </c>
      <c r="X25" s="33">
        <f t="shared" si="1"/>
        <v>0</v>
      </c>
    </row>
    <row r="26" spans="1:24" ht="25.5" hidden="1">
      <c r="A26" s="31" t="s">
        <v>692</v>
      </c>
      <c r="B26" s="31" t="s">
        <v>693</v>
      </c>
      <c r="C26" s="31" t="s">
        <v>647</v>
      </c>
      <c r="D26" s="32">
        <v>22230765</v>
      </c>
      <c r="E26" s="32">
        <v>0</v>
      </c>
      <c r="F26" s="32">
        <v>0</v>
      </c>
      <c r="G26" s="32">
        <v>0</v>
      </c>
      <c r="H26" s="32">
        <v>0</v>
      </c>
      <c r="I26" s="32">
        <v>0</v>
      </c>
      <c r="J26" s="32">
        <v>22230765</v>
      </c>
      <c r="K26" s="32">
        <v>0</v>
      </c>
      <c r="L26" s="32">
        <v>0</v>
      </c>
      <c r="M26" s="32">
        <v>0</v>
      </c>
      <c r="N26" s="32">
        <v>0</v>
      </c>
      <c r="O26" s="32">
        <v>0</v>
      </c>
      <c r="P26" s="32">
        <v>0</v>
      </c>
      <c r="Q26" s="32">
        <v>0</v>
      </c>
      <c r="R26" s="32">
        <v>0</v>
      </c>
      <c r="S26" s="32">
        <v>0</v>
      </c>
      <c r="T26" s="32">
        <v>0</v>
      </c>
      <c r="U26" s="32">
        <v>0</v>
      </c>
      <c r="V26" s="32">
        <f t="shared" si="0"/>
        <v>22230765</v>
      </c>
      <c r="X26" s="33">
        <f t="shared" si="1"/>
        <v>0</v>
      </c>
    </row>
    <row r="27" spans="1:24" ht="38.25" hidden="1">
      <c r="A27" s="31" t="s">
        <v>694</v>
      </c>
      <c r="B27" s="31" t="s">
        <v>695</v>
      </c>
      <c r="C27" s="31" t="s">
        <v>647</v>
      </c>
      <c r="D27" s="32">
        <v>45487788</v>
      </c>
      <c r="E27" s="32">
        <v>0</v>
      </c>
      <c r="F27" s="32">
        <v>0</v>
      </c>
      <c r="G27" s="32">
        <v>0</v>
      </c>
      <c r="H27" s="32">
        <v>0</v>
      </c>
      <c r="I27" s="32">
        <v>45487788</v>
      </c>
      <c r="J27" s="32">
        <v>0</v>
      </c>
      <c r="K27" s="32">
        <v>0</v>
      </c>
      <c r="L27" s="32">
        <v>0</v>
      </c>
      <c r="M27" s="32">
        <v>0</v>
      </c>
      <c r="N27" s="32">
        <v>0</v>
      </c>
      <c r="O27" s="32">
        <v>0</v>
      </c>
      <c r="P27" s="32">
        <v>0</v>
      </c>
      <c r="Q27" s="32">
        <v>0</v>
      </c>
      <c r="R27" s="32">
        <v>0</v>
      </c>
      <c r="S27" s="32">
        <v>0</v>
      </c>
      <c r="T27" s="32">
        <v>0</v>
      </c>
      <c r="U27" s="32">
        <v>0</v>
      </c>
      <c r="V27" s="32">
        <f t="shared" si="0"/>
        <v>45487788</v>
      </c>
      <c r="X27" s="33">
        <f t="shared" si="1"/>
        <v>0</v>
      </c>
    </row>
    <row r="28" spans="1:24" ht="51" hidden="1">
      <c r="A28" s="31" t="s">
        <v>696</v>
      </c>
      <c r="B28" s="31" t="s">
        <v>697</v>
      </c>
      <c r="C28" s="31" t="s">
        <v>647</v>
      </c>
      <c r="D28" s="32">
        <v>51275895</v>
      </c>
      <c r="E28" s="32">
        <v>0</v>
      </c>
      <c r="F28" s="32">
        <v>0</v>
      </c>
      <c r="G28" s="32">
        <v>0</v>
      </c>
      <c r="H28" s="32">
        <v>0</v>
      </c>
      <c r="I28" s="32">
        <v>51275895</v>
      </c>
      <c r="J28" s="32">
        <v>0</v>
      </c>
      <c r="K28" s="32">
        <v>0</v>
      </c>
      <c r="L28" s="32">
        <v>0</v>
      </c>
      <c r="M28" s="32">
        <v>0</v>
      </c>
      <c r="N28" s="32">
        <v>0</v>
      </c>
      <c r="O28" s="32">
        <v>0</v>
      </c>
      <c r="P28" s="32">
        <v>0</v>
      </c>
      <c r="Q28" s="32">
        <v>0</v>
      </c>
      <c r="R28" s="32">
        <v>0</v>
      </c>
      <c r="S28" s="32">
        <v>0</v>
      </c>
      <c r="T28" s="32">
        <v>0</v>
      </c>
      <c r="U28" s="32">
        <v>0</v>
      </c>
      <c r="V28" s="32">
        <f t="shared" si="0"/>
        <v>51275895</v>
      </c>
      <c r="X28" s="33">
        <f t="shared" si="1"/>
        <v>0</v>
      </c>
    </row>
    <row r="29" spans="1:24" ht="38.25" hidden="1">
      <c r="A29" s="31" t="s">
        <v>698</v>
      </c>
      <c r="B29" s="31" t="s">
        <v>699</v>
      </c>
      <c r="C29" s="31" t="s">
        <v>647</v>
      </c>
      <c r="D29" s="32">
        <f>19717293-7000000</f>
        <v>12717293</v>
      </c>
      <c r="E29" s="32">
        <v>0</v>
      </c>
      <c r="F29" s="32">
        <v>0</v>
      </c>
      <c r="G29" s="32">
        <v>0</v>
      </c>
      <c r="H29" s="32">
        <v>0</v>
      </c>
      <c r="I29" s="32">
        <f>19717293-7000000</f>
        <v>12717293</v>
      </c>
      <c r="J29" s="32">
        <v>0</v>
      </c>
      <c r="K29" s="32">
        <v>0</v>
      </c>
      <c r="L29" s="32">
        <v>0</v>
      </c>
      <c r="M29" s="32">
        <v>0</v>
      </c>
      <c r="N29" s="32">
        <v>0</v>
      </c>
      <c r="O29" s="32">
        <v>0</v>
      </c>
      <c r="P29" s="32">
        <v>0</v>
      </c>
      <c r="Q29" s="32">
        <v>0</v>
      </c>
      <c r="R29" s="32">
        <v>0</v>
      </c>
      <c r="S29" s="32">
        <v>0</v>
      </c>
      <c r="T29" s="32">
        <v>0</v>
      </c>
      <c r="U29" s="32">
        <v>0</v>
      </c>
      <c r="V29" s="32">
        <f t="shared" si="0"/>
        <v>12717293</v>
      </c>
      <c r="X29" s="33">
        <f t="shared" si="1"/>
        <v>0</v>
      </c>
    </row>
    <row r="30" spans="1:24" ht="25.5" hidden="1">
      <c r="A30" s="31" t="s">
        <v>700</v>
      </c>
      <c r="B30" s="31" t="s">
        <v>701</v>
      </c>
      <c r="C30" s="31">
        <v>20</v>
      </c>
      <c r="D30" s="32">
        <v>7000000</v>
      </c>
      <c r="E30" s="32">
        <v>0</v>
      </c>
      <c r="F30" s="32">
        <v>0</v>
      </c>
      <c r="G30" s="32">
        <v>0</v>
      </c>
      <c r="H30" s="32">
        <v>0</v>
      </c>
      <c r="I30" s="32">
        <v>7000000</v>
      </c>
      <c r="J30" s="32">
        <v>0</v>
      </c>
      <c r="K30" s="32">
        <v>0</v>
      </c>
      <c r="L30" s="32">
        <v>0</v>
      </c>
      <c r="M30" s="32">
        <v>0</v>
      </c>
      <c r="N30" s="32">
        <v>0</v>
      </c>
      <c r="O30" s="32">
        <v>0</v>
      </c>
      <c r="P30" s="32">
        <v>0</v>
      </c>
      <c r="Q30" s="32">
        <v>0</v>
      </c>
      <c r="R30" s="32">
        <v>0</v>
      </c>
      <c r="S30" s="32">
        <v>0</v>
      </c>
      <c r="T30" s="32">
        <v>0</v>
      </c>
      <c r="U30" s="32">
        <v>0</v>
      </c>
      <c r="V30" s="32">
        <f t="shared" si="0"/>
        <v>7000000</v>
      </c>
      <c r="X30" s="33">
        <f t="shared" si="1"/>
        <v>0</v>
      </c>
    </row>
    <row r="31" spans="1:24" hidden="1">
      <c r="A31" s="31" t="s">
        <v>702</v>
      </c>
      <c r="B31" s="31" t="s">
        <v>703</v>
      </c>
      <c r="C31" s="31" t="s">
        <v>647</v>
      </c>
      <c r="D31" s="32">
        <f>298204510+11067742</f>
        <v>309272252</v>
      </c>
      <c r="E31" s="32">
        <v>0</v>
      </c>
      <c r="F31" s="32">
        <v>0</v>
      </c>
      <c r="G31" s="32">
        <v>0</v>
      </c>
      <c r="H31" s="32">
        <v>0</v>
      </c>
      <c r="I31" s="32">
        <f>298204510+11067742</f>
        <v>309272252</v>
      </c>
      <c r="J31" s="32">
        <v>0</v>
      </c>
      <c r="K31" s="32">
        <v>0</v>
      </c>
      <c r="L31" s="32">
        <v>0</v>
      </c>
      <c r="M31" s="32">
        <v>0</v>
      </c>
      <c r="N31" s="32">
        <v>0</v>
      </c>
      <c r="O31" s="32">
        <v>0</v>
      </c>
      <c r="P31" s="32">
        <v>0</v>
      </c>
      <c r="Q31" s="32">
        <v>0</v>
      </c>
      <c r="R31" s="32">
        <v>0</v>
      </c>
      <c r="S31" s="32">
        <v>0</v>
      </c>
      <c r="T31" s="32">
        <v>0</v>
      </c>
      <c r="U31" s="32">
        <v>0</v>
      </c>
      <c r="V31" s="32">
        <f t="shared" si="0"/>
        <v>309272252</v>
      </c>
      <c r="X31" s="33">
        <f t="shared" si="1"/>
        <v>0</v>
      </c>
    </row>
    <row r="32" spans="1:24" ht="38.25" hidden="1">
      <c r="A32" s="31" t="s">
        <v>704</v>
      </c>
      <c r="B32" s="31" t="s">
        <v>705</v>
      </c>
      <c r="C32" s="31" t="s">
        <v>647</v>
      </c>
      <c r="D32" s="32">
        <f>136608581+50000000+12000000</f>
        <v>198608581</v>
      </c>
      <c r="E32" s="32">
        <v>0</v>
      </c>
      <c r="F32" s="32">
        <v>0</v>
      </c>
      <c r="G32" s="32">
        <v>0</v>
      </c>
      <c r="H32" s="32">
        <v>0</v>
      </c>
      <c r="I32" s="32">
        <f>96608581+50000000+12000000</f>
        <v>158608581</v>
      </c>
      <c r="J32" s="32">
        <v>40000000</v>
      </c>
      <c r="K32" s="32">
        <v>0</v>
      </c>
      <c r="L32" s="32">
        <v>0</v>
      </c>
      <c r="M32" s="32">
        <v>0</v>
      </c>
      <c r="N32" s="32">
        <v>0</v>
      </c>
      <c r="O32" s="32">
        <v>0</v>
      </c>
      <c r="P32" s="32">
        <v>0</v>
      </c>
      <c r="Q32" s="32">
        <v>0</v>
      </c>
      <c r="R32" s="32">
        <v>0</v>
      </c>
      <c r="S32" s="32">
        <v>0</v>
      </c>
      <c r="T32" s="32">
        <v>0</v>
      </c>
      <c r="U32" s="32">
        <v>0</v>
      </c>
      <c r="V32" s="32">
        <f t="shared" si="0"/>
        <v>198608581</v>
      </c>
      <c r="X32" s="33">
        <f t="shared" si="1"/>
        <v>0</v>
      </c>
    </row>
    <row r="33" spans="1:24" ht="25.5" hidden="1">
      <c r="A33" s="31" t="s">
        <v>706</v>
      </c>
      <c r="B33" s="31" t="s">
        <v>707</v>
      </c>
      <c r="C33" s="31" t="s">
        <v>647</v>
      </c>
      <c r="D33" s="32">
        <f>195166500-120666500</f>
        <v>74500000</v>
      </c>
      <c r="E33" s="32">
        <v>0</v>
      </c>
      <c r="F33" s="32">
        <v>0</v>
      </c>
      <c r="G33" s="32">
        <v>0</v>
      </c>
      <c r="H33" s="32">
        <v>0</v>
      </c>
      <c r="I33" s="32">
        <f>121166500-120666500</f>
        <v>500000</v>
      </c>
      <c r="J33" s="32">
        <v>74000000</v>
      </c>
      <c r="K33" s="32">
        <v>0</v>
      </c>
      <c r="L33" s="32">
        <v>0</v>
      </c>
      <c r="M33" s="32">
        <v>0</v>
      </c>
      <c r="N33" s="32">
        <v>0</v>
      </c>
      <c r="O33" s="32">
        <v>0</v>
      </c>
      <c r="P33" s="32">
        <v>0</v>
      </c>
      <c r="Q33" s="32">
        <v>0</v>
      </c>
      <c r="R33" s="32">
        <v>0</v>
      </c>
      <c r="S33" s="32">
        <v>0</v>
      </c>
      <c r="T33" s="32">
        <v>0</v>
      </c>
      <c r="U33" s="32">
        <v>0</v>
      </c>
      <c r="V33" s="32">
        <f t="shared" si="0"/>
        <v>74500000</v>
      </c>
      <c r="X33" s="33">
        <f t="shared" si="1"/>
        <v>0</v>
      </c>
    </row>
    <row r="34" spans="1:24" ht="25.5" hidden="1">
      <c r="A34" s="31" t="s">
        <v>708</v>
      </c>
      <c r="B34" s="31" t="s">
        <v>709</v>
      </c>
      <c r="C34" s="31">
        <v>20</v>
      </c>
      <c r="D34" s="32">
        <v>5000000</v>
      </c>
      <c r="E34" s="32">
        <v>0</v>
      </c>
      <c r="F34" s="32">
        <v>0</v>
      </c>
      <c r="G34" s="32">
        <v>0</v>
      </c>
      <c r="H34" s="32">
        <v>0</v>
      </c>
      <c r="I34" s="32">
        <v>5000000</v>
      </c>
      <c r="J34" s="32">
        <v>0</v>
      </c>
      <c r="K34" s="32">
        <v>0</v>
      </c>
      <c r="L34" s="32">
        <v>0</v>
      </c>
      <c r="M34" s="32">
        <v>0</v>
      </c>
      <c r="N34" s="32">
        <v>0</v>
      </c>
      <c r="O34" s="32">
        <v>0</v>
      </c>
      <c r="P34" s="32">
        <v>0</v>
      </c>
      <c r="Q34" s="32">
        <v>0</v>
      </c>
      <c r="R34" s="32">
        <v>0</v>
      </c>
      <c r="S34" s="32">
        <v>0</v>
      </c>
      <c r="T34" s="32">
        <v>0</v>
      </c>
      <c r="U34" s="32">
        <v>0</v>
      </c>
      <c r="V34" s="32">
        <f t="shared" si="0"/>
        <v>5000000</v>
      </c>
      <c r="X34" s="33">
        <f t="shared" si="1"/>
        <v>0</v>
      </c>
    </row>
    <row r="35" spans="1:24" ht="25.5" hidden="1">
      <c r="A35" s="31" t="s">
        <v>710</v>
      </c>
      <c r="B35" s="31" t="s">
        <v>711</v>
      </c>
      <c r="C35" s="31" t="s">
        <v>647</v>
      </c>
      <c r="D35" s="32">
        <v>38431863</v>
      </c>
      <c r="E35" s="32">
        <v>0</v>
      </c>
      <c r="F35" s="32">
        <v>0</v>
      </c>
      <c r="G35" s="32">
        <v>0</v>
      </c>
      <c r="H35" s="32">
        <v>0</v>
      </c>
      <c r="I35" s="32">
        <v>38431863</v>
      </c>
      <c r="J35" s="32">
        <v>0</v>
      </c>
      <c r="K35" s="32">
        <v>0</v>
      </c>
      <c r="L35" s="32">
        <v>0</v>
      </c>
      <c r="M35" s="32">
        <v>0</v>
      </c>
      <c r="N35" s="32">
        <v>0</v>
      </c>
      <c r="O35" s="32">
        <v>0</v>
      </c>
      <c r="P35" s="32">
        <v>0</v>
      </c>
      <c r="Q35" s="32">
        <v>0</v>
      </c>
      <c r="R35" s="32">
        <v>0</v>
      </c>
      <c r="S35" s="32">
        <v>0</v>
      </c>
      <c r="T35" s="32">
        <v>0</v>
      </c>
      <c r="U35" s="32">
        <v>0</v>
      </c>
      <c r="V35" s="32">
        <f t="shared" si="0"/>
        <v>38431863</v>
      </c>
      <c r="X35" s="33">
        <f t="shared" si="1"/>
        <v>0</v>
      </c>
    </row>
    <row r="36" spans="1:24" ht="38.25" hidden="1">
      <c r="A36" s="31" t="s">
        <v>712</v>
      </c>
      <c r="B36" s="31" t="s">
        <v>713</v>
      </c>
      <c r="C36" s="31" t="s">
        <v>647</v>
      </c>
      <c r="D36" s="32">
        <f>297429020+95580000-50000000</f>
        <v>343009020</v>
      </c>
      <c r="E36" s="32">
        <v>0</v>
      </c>
      <c r="F36" s="32">
        <v>0</v>
      </c>
      <c r="G36" s="32">
        <v>0</v>
      </c>
      <c r="H36" s="32">
        <v>0</v>
      </c>
      <c r="I36" s="32">
        <f>297429020-50000000+95580000</f>
        <v>343009020</v>
      </c>
      <c r="J36" s="32">
        <v>0</v>
      </c>
      <c r="K36" s="32">
        <v>0</v>
      </c>
      <c r="L36" s="32">
        <v>0</v>
      </c>
      <c r="M36" s="32">
        <v>0</v>
      </c>
      <c r="N36" s="32">
        <v>0</v>
      </c>
      <c r="O36" s="32">
        <v>0</v>
      </c>
      <c r="P36" s="32">
        <v>0</v>
      </c>
      <c r="Q36" s="32">
        <v>0</v>
      </c>
      <c r="R36" s="32">
        <v>0</v>
      </c>
      <c r="S36" s="32">
        <v>0</v>
      </c>
      <c r="T36" s="32">
        <v>0</v>
      </c>
      <c r="U36" s="32">
        <v>0</v>
      </c>
      <c r="V36" s="32">
        <f t="shared" si="0"/>
        <v>343009020</v>
      </c>
      <c r="X36" s="33">
        <f t="shared" si="1"/>
        <v>0</v>
      </c>
    </row>
    <row r="37" spans="1:24" ht="25.5" hidden="1">
      <c r="A37" s="31" t="s">
        <v>714</v>
      </c>
      <c r="B37" s="31" t="s">
        <v>715</v>
      </c>
      <c r="C37" s="31" t="s">
        <v>647</v>
      </c>
      <c r="D37" s="32">
        <v>1228389585</v>
      </c>
      <c r="E37" s="32">
        <v>0</v>
      </c>
      <c r="F37" s="32">
        <v>0</v>
      </c>
      <c r="G37" s="32">
        <v>0</v>
      </c>
      <c r="H37" s="32">
        <v>0</v>
      </c>
      <c r="I37" s="32">
        <v>1138389585</v>
      </c>
      <c r="J37" s="32">
        <v>90000000</v>
      </c>
      <c r="K37" s="32">
        <v>0</v>
      </c>
      <c r="L37" s="32">
        <v>0</v>
      </c>
      <c r="M37" s="32">
        <v>0</v>
      </c>
      <c r="N37" s="32">
        <v>0</v>
      </c>
      <c r="O37" s="32">
        <v>0</v>
      </c>
      <c r="P37" s="32">
        <v>0</v>
      </c>
      <c r="Q37" s="32">
        <v>0</v>
      </c>
      <c r="R37" s="32">
        <v>0</v>
      </c>
      <c r="S37" s="32">
        <v>0</v>
      </c>
      <c r="T37" s="32">
        <v>0</v>
      </c>
      <c r="U37" s="32">
        <v>0</v>
      </c>
      <c r="V37" s="32">
        <f t="shared" si="0"/>
        <v>1228389585</v>
      </c>
      <c r="X37" s="33">
        <f t="shared" si="1"/>
        <v>0</v>
      </c>
    </row>
    <row r="38" spans="1:24" hidden="1">
      <c r="A38" s="31" t="s">
        <v>716</v>
      </c>
      <c r="B38" s="31" t="s">
        <v>717</v>
      </c>
      <c r="C38" s="31" t="s">
        <v>647</v>
      </c>
      <c r="D38" s="32">
        <f>342381819+122085000</f>
        <v>464466819</v>
      </c>
      <c r="E38" s="32">
        <v>0</v>
      </c>
      <c r="F38" s="32">
        <v>0</v>
      </c>
      <c r="G38" s="32">
        <v>0</v>
      </c>
      <c r="H38" s="32">
        <v>0</v>
      </c>
      <c r="I38" s="32">
        <f>342381819+122085000</f>
        <v>464466819</v>
      </c>
      <c r="J38" s="32">
        <v>0</v>
      </c>
      <c r="K38" s="32">
        <v>0</v>
      </c>
      <c r="L38" s="32">
        <v>0</v>
      </c>
      <c r="M38" s="32">
        <v>0</v>
      </c>
      <c r="N38" s="32">
        <v>0</v>
      </c>
      <c r="O38" s="32">
        <v>0</v>
      </c>
      <c r="P38" s="32">
        <v>0</v>
      </c>
      <c r="Q38" s="32">
        <v>0</v>
      </c>
      <c r="R38" s="32">
        <v>0</v>
      </c>
      <c r="S38" s="32">
        <v>0</v>
      </c>
      <c r="T38" s="32">
        <v>0</v>
      </c>
      <c r="U38" s="32">
        <v>0</v>
      </c>
      <c r="V38" s="32">
        <f t="shared" si="0"/>
        <v>464466819</v>
      </c>
      <c r="X38" s="33">
        <f t="shared" si="1"/>
        <v>0</v>
      </c>
    </row>
    <row r="39" spans="1:24" hidden="1">
      <c r="A39" s="31" t="s">
        <v>718</v>
      </c>
      <c r="B39" s="31" t="s">
        <v>719</v>
      </c>
      <c r="C39" s="31" t="s">
        <v>647</v>
      </c>
      <c r="D39" s="32">
        <f>1802900096-173640242</f>
        <v>1629259854</v>
      </c>
      <c r="E39" s="32">
        <v>0</v>
      </c>
      <c r="F39" s="32">
        <v>104187508</v>
      </c>
      <c r="G39" s="32">
        <f>976800726-2100000</f>
        <v>974700726</v>
      </c>
      <c r="H39" s="32">
        <v>0</v>
      </c>
      <c r="I39" s="32">
        <f>269640242-173640242-2300000</f>
        <v>93700000</v>
      </c>
      <c r="J39" s="32">
        <v>0</v>
      </c>
      <c r="K39" s="32">
        <v>0</v>
      </c>
      <c r="L39" s="32">
        <f>340277292+86102255+25892073+2300000+2100000</f>
        <v>456671620</v>
      </c>
      <c r="M39" s="32">
        <v>0</v>
      </c>
      <c r="N39" s="32">
        <v>0</v>
      </c>
      <c r="O39" s="32">
        <v>0</v>
      </c>
      <c r="P39" s="32">
        <v>0</v>
      </c>
      <c r="Q39" s="32">
        <v>0</v>
      </c>
      <c r="R39" s="32">
        <v>0</v>
      </c>
      <c r="S39" s="32">
        <v>0</v>
      </c>
      <c r="T39" s="32">
        <v>0</v>
      </c>
      <c r="U39" s="32">
        <v>0</v>
      </c>
      <c r="V39" s="32">
        <f t="shared" si="0"/>
        <v>1629259854</v>
      </c>
      <c r="X39" s="33">
        <f t="shared" si="1"/>
        <v>0</v>
      </c>
    </row>
    <row r="40" spans="1:24" ht="38.25" hidden="1">
      <c r="A40" s="31" t="s">
        <v>720</v>
      </c>
      <c r="B40" s="31" t="s">
        <v>721</v>
      </c>
      <c r="C40" s="31" t="s">
        <v>647</v>
      </c>
      <c r="D40" s="32">
        <v>1524752924</v>
      </c>
      <c r="E40" s="32">
        <v>0</v>
      </c>
      <c r="F40" s="32">
        <f>60718466+208375015</f>
        <v>269093481</v>
      </c>
      <c r="G40" s="32">
        <v>130457963</v>
      </c>
      <c r="H40" s="32">
        <v>0</v>
      </c>
      <c r="I40" s="32">
        <v>80000000</v>
      </c>
      <c r="J40" s="32">
        <v>160726781</v>
      </c>
      <c r="K40" s="32">
        <f>239917785</f>
        <v>239917785</v>
      </c>
      <c r="L40" s="32">
        <v>644556914</v>
      </c>
      <c r="M40" s="32">
        <v>0</v>
      </c>
      <c r="N40" s="32">
        <v>0</v>
      </c>
      <c r="O40" s="32">
        <v>0</v>
      </c>
      <c r="P40" s="32">
        <v>0</v>
      </c>
      <c r="Q40" s="32">
        <v>0</v>
      </c>
      <c r="R40" s="32">
        <v>0</v>
      </c>
      <c r="S40" s="32">
        <v>0</v>
      </c>
      <c r="T40" s="32">
        <v>0</v>
      </c>
      <c r="U40" s="32">
        <v>0</v>
      </c>
      <c r="V40" s="32">
        <f t="shared" si="0"/>
        <v>1524752924</v>
      </c>
      <c r="X40" s="33">
        <f t="shared" si="1"/>
        <v>0</v>
      </c>
    </row>
    <row r="41" spans="1:24" ht="51" hidden="1">
      <c r="A41" s="31" t="s">
        <v>722</v>
      </c>
      <c r="B41" s="31" t="s">
        <v>723</v>
      </c>
      <c r="C41" s="31" t="s">
        <v>647</v>
      </c>
      <c r="D41" s="32">
        <f>1025696267+24389000-5000000</f>
        <v>1045085267</v>
      </c>
      <c r="E41" s="32">
        <v>0</v>
      </c>
      <c r="F41" s="32">
        <v>0</v>
      </c>
      <c r="G41" s="32">
        <v>0</v>
      </c>
      <c r="H41" s="32">
        <v>0</v>
      </c>
      <c r="I41" s="32">
        <f>991000000+34696267+24389000-5000000</f>
        <v>1045085267</v>
      </c>
      <c r="J41" s="32">
        <v>0</v>
      </c>
      <c r="K41" s="32">
        <v>0</v>
      </c>
      <c r="L41" s="32">
        <v>0</v>
      </c>
      <c r="M41" s="32">
        <v>0</v>
      </c>
      <c r="N41" s="32">
        <v>0</v>
      </c>
      <c r="O41" s="32">
        <v>0</v>
      </c>
      <c r="P41" s="32">
        <v>0</v>
      </c>
      <c r="Q41" s="32">
        <v>0</v>
      </c>
      <c r="R41" s="32">
        <v>0</v>
      </c>
      <c r="S41" s="32">
        <v>0</v>
      </c>
      <c r="T41" s="32">
        <v>0</v>
      </c>
      <c r="U41" s="32">
        <v>0</v>
      </c>
      <c r="V41" s="32">
        <f t="shared" si="0"/>
        <v>1045085267</v>
      </c>
      <c r="X41" s="33">
        <f t="shared" si="1"/>
        <v>0</v>
      </c>
    </row>
    <row r="42" spans="1:24" hidden="1">
      <c r="A42" s="31" t="s">
        <v>724</v>
      </c>
      <c r="B42" s="31" t="s">
        <v>725</v>
      </c>
      <c r="C42" s="31" t="s">
        <v>647</v>
      </c>
      <c r="D42" s="32">
        <f>865000000+8000000+16500000</f>
        <v>889500000</v>
      </c>
      <c r="E42" s="32">
        <v>0</v>
      </c>
      <c r="F42" s="32">
        <v>0</v>
      </c>
      <c r="G42" s="32">
        <v>0</v>
      </c>
      <c r="H42" s="32">
        <v>0</v>
      </c>
      <c r="I42" s="32">
        <f>865000000+8000000+16500000</f>
        <v>889500000</v>
      </c>
      <c r="J42" s="32">
        <v>0</v>
      </c>
      <c r="K42" s="32">
        <v>0</v>
      </c>
      <c r="L42" s="32">
        <v>0</v>
      </c>
      <c r="M42" s="32">
        <v>0</v>
      </c>
      <c r="N42" s="32">
        <v>0</v>
      </c>
      <c r="O42" s="32">
        <v>0</v>
      </c>
      <c r="P42" s="32">
        <v>0</v>
      </c>
      <c r="Q42" s="32">
        <v>0</v>
      </c>
      <c r="R42" s="32">
        <v>0</v>
      </c>
      <c r="S42" s="32">
        <v>0</v>
      </c>
      <c r="T42" s="32">
        <v>0</v>
      </c>
      <c r="U42" s="32">
        <v>0</v>
      </c>
      <c r="V42" s="32">
        <f t="shared" si="0"/>
        <v>889500000</v>
      </c>
      <c r="X42" s="33">
        <f t="shared" si="1"/>
        <v>0</v>
      </c>
    </row>
    <row r="43" spans="1:24" ht="51" hidden="1">
      <c r="A43" s="31" t="s">
        <v>726</v>
      </c>
      <c r="B43" s="31" t="s">
        <v>727</v>
      </c>
      <c r="C43" s="31" t="s">
        <v>647</v>
      </c>
      <c r="D43" s="32">
        <f>454142037+7000000-8000000-374142037</f>
        <v>79000000</v>
      </c>
      <c r="E43" s="32">
        <v>0</v>
      </c>
      <c r="F43" s="32">
        <v>0</v>
      </c>
      <c r="G43" s="32">
        <v>0</v>
      </c>
      <c r="H43" s="32">
        <v>0</v>
      </c>
      <c r="I43" s="32">
        <f>70000000-8000000+7000000</f>
        <v>69000000</v>
      </c>
      <c r="J43" s="32">
        <f>384142037-374142037</f>
        <v>10000000</v>
      </c>
      <c r="K43" s="32">
        <v>0</v>
      </c>
      <c r="L43" s="32">
        <v>0</v>
      </c>
      <c r="M43" s="32">
        <v>0</v>
      </c>
      <c r="N43" s="32">
        <v>0</v>
      </c>
      <c r="O43" s="32">
        <v>0</v>
      </c>
      <c r="P43" s="32">
        <v>0</v>
      </c>
      <c r="Q43" s="32">
        <v>0</v>
      </c>
      <c r="R43" s="32">
        <v>0</v>
      </c>
      <c r="S43" s="32">
        <v>0</v>
      </c>
      <c r="T43" s="32">
        <v>0</v>
      </c>
      <c r="U43" s="32">
        <v>0</v>
      </c>
      <c r="V43" s="32">
        <f t="shared" si="0"/>
        <v>79000000</v>
      </c>
      <c r="X43" s="33">
        <f t="shared" si="1"/>
        <v>0</v>
      </c>
    </row>
    <row r="44" spans="1:24" hidden="1">
      <c r="A44" s="31" t="s">
        <v>728</v>
      </c>
      <c r="B44" s="31" t="s">
        <v>729</v>
      </c>
      <c r="C44" s="31" t="s">
        <v>647</v>
      </c>
      <c r="D44" s="32">
        <f>614099633-85857963</f>
        <v>528241670</v>
      </c>
      <c r="E44" s="32">
        <v>0</v>
      </c>
      <c r="F44" s="32">
        <v>0</v>
      </c>
      <c r="G44" s="32">
        <v>0</v>
      </c>
      <c r="H44" s="32">
        <v>0</v>
      </c>
      <c r="I44" s="32">
        <v>0</v>
      </c>
      <c r="J44" s="32">
        <f>614099633-85857963</f>
        <v>528241670</v>
      </c>
      <c r="K44" s="32">
        <v>0</v>
      </c>
      <c r="L44" s="32">
        <v>0</v>
      </c>
      <c r="M44" s="32">
        <v>0</v>
      </c>
      <c r="N44" s="32">
        <v>0</v>
      </c>
      <c r="O44" s="32">
        <v>0</v>
      </c>
      <c r="P44" s="32">
        <v>0</v>
      </c>
      <c r="Q44" s="32">
        <v>0</v>
      </c>
      <c r="R44" s="32">
        <v>0</v>
      </c>
      <c r="S44" s="32">
        <v>0</v>
      </c>
      <c r="T44" s="32">
        <v>0</v>
      </c>
      <c r="U44" s="32">
        <v>0</v>
      </c>
      <c r="V44" s="32">
        <f t="shared" si="0"/>
        <v>528241670</v>
      </c>
      <c r="X44" s="33">
        <f t="shared" si="1"/>
        <v>0</v>
      </c>
    </row>
    <row r="45" spans="1:24" ht="63.75" hidden="1">
      <c r="A45" s="31" t="s">
        <v>730</v>
      </c>
      <c r="B45" s="31" t="s">
        <v>731</v>
      </c>
      <c r="C45" s="31" t="s">
        <v>647</v>
      </c>
      <c r="D45" s="32">
        <f>18238582+5685000</f>
        <v>23923582</v>
      </c>
      <c r="E45" s="32">
        <v>0</v>
      </c>
      <c r="F45" s="32">
        <v>0</v>
      </c>
      <c r="G45" s="32">
        <v>0</v>
      </c>
      <c r="H45" s="32">
        <v>0</v>
      </c>
      <c r="I45" s="32">
        <f>18238582+5685000</f>
        <v>23923582</v>
      </c>
      <c r="J45" s="32">
        <v>0</v>
      </c>
      <c r="K45" s="32">
        <v>0</v>
      </c>
      <c r="L45" s="32">
        <v>0</v>
      </c>
      <c r="M45" s="32">
        <v>0</v>
      </c>
      <c r="N45" s="32">
        <v>0</v>
      </c>
      <c r="O45" s="32">
        <v>0</v>
      </c>
      <c r="P45" s="32">
        <v>0</v>
      </c>
      <c r="Q45" s="32">
        <v>0</v>
      </c>
      <c r="R45" s="32">
        <v>0</v>
      </c>
      <c r="S45" s="32">
        <v>0</v>
      </c>
      <c r="T45" s="32">
        <v>0</v>
      </c>
      <c r="U45" s="32">
        <v>0</v>
      </c>
      <c r="V45" s="32">
        <f t="shared" si="0"/>
        <v>23923582</v>
      </c>
      <c r="X45" s="33">
        <f t="shared" si="1"/>
        <v>0</v>
      </c>
    </row>
    <row r="46" spans="1:24" ht="25.5" hidden="1">
      <c r="A46" s="31" t="s">
        <v>732</v>
      </c>
      <c r="B46" s="31" t="s">
        <v>733</v>
      </c>
      <c r="C46" s="31">
        <v>20</v>
      </c>
      <c r="D46" s="32">
        <v>460000000</v>
      </c>
      <c r="E46" s="32">
        <v>0</v>
      </c>
      <c r="F46" s="32">
        <v>0</v>
      </c>
      <c r="G46" s="32">
        <v>0</v>
      </c>
      <c r="H46" s="32">
        <v>0</v>
      </c>
      <c r="I46" s="32">
        <v>0</v>
      </c>
      <c r="J46" s="32">
        <v>460000000</v>
      </c>
      <c r="K46" s="32">
        <v>0</v>
      </c>
      <c r="L46" s="32">
        <v>0</v>
      </c>
      <c r="M46" s="32">
        <v>0</v>
      </c>
      <c r="N46" s="32">
        <v>0</v>
      </c>
      <c r="O46" s="32">
        <v>0</v>
      </c>
      <c r="P46" s="32">
        <v>0</v>
      </c>
      <c r="Q46" s="32">
        <v>0</v>
      </c>
      <c r="R46" s="32">
        <v>0</v>
      </c>
      <c r="S46" s="32">
        <v>0</v>
      </c>
      <c r="T46" s="32">
        <v>0</v>
      </c>
      <c r="U46" s="32">
        <v>0</v>
      </c>
      <c r="V46" s="32">
        <f t="shared" si="0"/>
        <v>460000000</v>
      </c>
      <c r="X46" s="33">
        <f t="shared" si="1"/>
        <v>0</v>
      </c>
    </row>
    <row r="47" spans="1:24" ht="25.5" hidden="1">
      <c r="A47" s="31" t="s">
        <v>734</v>
      </c>
      <c r="B47" s="31" t="s">
        <v>735</v>
      </c>
      <c r="C47" s="31" t="s">
        <v>647</v>
      </c>
      <c r="D47" s="32">
        <v>459521817</v>
      </c>
      <c r="E47" s="32">
        <v>0</v>
      </c>
      <c r="F47" s="32">
        <v>0</v>
      </c>
      <c r="G47" s="32">
        <v>0</v>
      </c>
      <c r="H47" s="32">
        <v>0</v>
      </c>
      <c r="I47" s="32">
        <v>0</v>
      </c>
      <c r="J47" s="34">
        <v>459521817</v>
      </c>
      <c r="K47" s="32">
        <v>0</v>
      </c>
      <c r="L47" s="32">
        <v>0</v>
      </c>
      <c r="M47" s="32">
        <v>0</v>
      </c>
      <c r="N47" s="32">
        <v>0</v>
      </c>
      <c r="O47" s="32">
        <v>0</v>
      </c>
      <c r="P47" s="32">
        <v>0</v>
      </c>
      <c r="Q47" s="32">
        <v>0</v>
      </c>
      <c r="R47" s="32">
        <v>0</v>
      </c>
      <c r="S47" s="32">
        <v>0</v>
      </c>
      <c r="T47" s="32">
        <v>0</v>
      </c>
      <c r="U47" s="32">
        <v>0</v>
      </c>
      <c r="V47" s="32">
        <f t="shared" si="0"/>
        <v>459521817</v>
      </c>
      <c r="X47" s="33">
        <f t="shared" si="1"/>
        <v>0</v>
      </c>
    </row>
    <row r="48" spans="1:24" ht="38.25" hidden="1">
      <c r="A48" s="31" t="s">
        <v>736</v>
      </c>
      <c r="B48" s="31" t="s">
        <v>737</v>
      </c>
      <c r="C48" s="31">
        <v>20</v>
      </c>
      <c r="D48" s="32">
        <v>473112000</v>
      </c>
      <c r="E48" s="32">
        <v>0</v>
      </c>
      <c r="F48" s="32">
        <v>0</v>
      </c>
      <c r="G48" s="32">
        <v>0</v>
      </c>
      <c r="H48" s="32">
        <v>0</v>
      </c>
      <c r="I48" s="32">
        <v>0</v>
      </c>
      <c r="J48" s="32">
        <v>0</v>
      </c>
      <c r="K48" s="32">
        <v>0</v>
      </c>
      <c r="L48" s="32">
        <v>0</v>
      </c>
      <c r="M48" s="32">
        <v>0</v>
      </c>
      <c r="N48" s="32">
        <v>0</v>
      </c>
      <c r="O48" s="32">
        <v>0</v>
      </c>
      <c r="P48" s="32">
        <v>0</v>
      </c>
      <c r="Q48" s="32">
        <v>0</v>
      </c>
      <c r="R48" s="32">
        <v>0</v>
      </c>
      <c r="S48" s="32">
        <v>0</v>
      </c>
      <c r="T48" s="32">
        <v>0</v>
      </c>
      <c r="U48" s="32">
        <v>473112000</v>
      </c>
      <c r="V48" s="32">
        <f t="shared" si="0"/>
        <v>473112000</v>
      </c>
      <c r="X48" s="33">
        <f t="shared" si="1"/>
        <v>0</v>
      </c>
    </row>
    <row r="49" spans="1:24" ht="38.25" hidden="1">
      <c r="A49" s="31" t="s">
        <v>738</v>
      </c>
      <c r="B49" s="31" t="s">
        <v>739</v>
      </c>
      <c r="C49" s="31" t="s">
        <v>740</v>
      </c>
      <c r="D49" s="32">
        <v>773575800000</v>
      </c>
      <c r="E49" s="32">
        <v>0</v>
      </c>
      <c r="F49" s="32">
        <v>0</v>
      </c>
      <c r="G49" s="32">
        <v>0</v>
      </c>
      <c r="H49" s="32">
        <v>0</v>
      </c>
      <c r="I49" s="32">
        <v>0</v>
      </c>
      <c r="J49" s="32">
        <v>0</v>
      </c>
      <c r="K49" s="32">
        <v>0</v>
      </c>
      <c r="L49" s="32">
        <v>0</v>
      </c>
      <c r="M49" s="32">
        <v>0</v>
      </c>
      <c r="N49" s="32">
        <v>0</v>
      </c>
      <c r="O49" s="32">
        <v>0</v>
      </c>
      <c r="P49" s="32">
        <v>0</v>
      </c>
      <c r="Q49" s="32">
        <v>0</v>
      </c>
      <c r="R49" s="32">
        <v>0</v>
      </c>
      <c r="S49" s="32">
        <v>0</v>
      </c>
      <c r="T49" s="32">
        <v>0</v>
      </c>
      <c r="U49" s="32">
        <v>773575800000</v>
      </c>
      <c r="V49" s="32">
        <f t="shared" si="0"/>
        <v>773575800000</v>
      </c>
      <c r="X49" s="33">
        <f t="shared" si="1"/>
        <v>0</v>
      </c>
    </row>
    <row r="50" spans="1:24" ht="25.5" hidden="1">
      <c r="A50" s="31" t="s">
        <v>741</v>
      </c>
      <c r="B50" s="31" t="s">
        <v>742</v>
      </c>
      <c r="C50" s="31" t="s">
        <v>647</v>
      </c>
      <c r="D50" s="32">
        <v>49360436</v>
      </c>
      <c r="E50" s="32">
        <v>0</v>
      </c>
      <c r="F50" s="32">
        <v>0</v>
      </c>
      <c r="G50" s="32">
        <v>0</v>
      </c>
      <c r="H50" s="32">
        <v>0</v>
      </c>
      <c r="I50" s="32">
        <v>0</v>
      </c>
      <c r="J50" s="32">
        <v>49360436</v>
      </c>
      <c r="K50" s="32">
        <v>0</v>
      </c>
      <c r="L50" s="32">
        <v>0</v>
      </c>
      <c r="M50" s="32">
        <v>0</v>
      </c>
      <c r="N50" s="32">
        <v>0</v>
      </c>
      <c r="O50" s="32">
        <v>0</v>
      </c>
      <c r="P50" s="32">
        <v>0</v>
      </c>
      <c r="Q50" s="32">
        <v>0</v>
      </c>
      <c r="R50" s="32">
        <v>0</v>
      </c>
      <c r="S50" s="32">
        <v>0</v>
      </c>
      <c r="T50" s="32">
        <v>0</v>
      </c>
      <c r="U50" s="32">
        <v>0</v>
      </c>
      <c r="V50" s="32">
        <f t="shared" si="0"/>
        <v>49360436</v>
      </c>
      <c r="X50" s="33">
        <f t="shared" si="1"/>
        <v>0</v>
      </c>
    </row>
    <row r="51" spans="1:24" ht="25.5" hidden="1">
      <c r="A51" s="31" t="s">
        <v>743</v>
      </c>
      <c r="B51" s="31" t="s">
        <v>744</v>
      </c>
      <c r="C51" s="31" t="s">
        <v>647</v>
      </c>
      <c r="D51" s="32">
        <v>44689564</v>
      </c>
      <c r="E51" s="32">
        <v>0</v>
      </c>
      <c r="F51" s="32">
        <v>0</v>
      </c>
      <c r="G51" s="32">
        <v>0</v>
      </c>
      <c r="H51" s="32">
        <v>0</v>
      </c>
      <c r="I51" s="32">
        <v>0</v>
      </c>
      <c r="J51" s="32">
        <v>44689564</v>
      </c>
      <c r="K51" s="32">
        <v>0</v>
      </c>
      <c r="L51" s="32">
        <v>0</v>
      </c>
      <c r="M51" s="32">
        <v>0</v>
      </c>
      <c r="N51" s="32">
        <v>0</v>
      </c>
      <c r="O51" s="32">
        <v>0</v>
      </c>
      <c r="P51" s="32">
        <v>0</v>
      </c>
      <c r="Q51" s="32">
        <v>0</v>
      </c>
      <c r="R51" s="32">
        <v>0</v>
      </c>
      <c r="S51" s="32">
        <v>0</v>
      </c>
      <c r="T51" s="32">
        <v>0</v>
      </c>
      <c r="U51" s="32">
        <v>0</v>
      </c>
      <c r="V51" s="32">
        <f t="shared" si="0"/>
        <v>44689564</v>
      </c>
      <c r="X51" s="33">
        <f t="shared" si="1"/>
        <v>0</v>
      </c>
    </row>
    <row r="52" spans="1:24" hidden="1">
      <c r="A52" s="31" t="s">
        <v>745</v>
      </c>
      <c r="B52" s="31" t="s">
        <v>746</v>
      </c>
      <c r="C52" s="31" t="s">
        <v>647</v>
      </c>
      <c r="D52" s="32">
        <v>1700000000</v>
      </c>
      <c r="E52" s="32">
        <v>0</v>
      </c>
      <c r="F52" s="32">
        <v>0</v>
      </c>
      <c r="G52" s="32">
        <v>1700000000</v>
      </c>
      <c r="H52" s="32">
        <v>0</v>
      </c>
      <c r="I52" s="32">
        <v>0</v>
      </c>
      <c r="J52" s="32">
        <v>0</v>
      </c>
      <c r="K52" s="32">
        <v>0</v>
      </c>
      <c r="L52" s="32">
        <v>0</v>
      </c>
      <c r="M52" s="32">
        <v>0</v>
      </c>
      <c r="N52" s="32">
        <v>0</v>
      </c>
      <c r="O52" s="32">
        <v>0</v>
      </c>
      <c r="P52" s="32">
        <v>0</v>
      </c>
      <c r="Q52" s="32">
        <v>0</v>
      </c>
      <c r="R52" s="32">
        <v>0</v>
      </c>
      <c r="S52" s="32">
        <v>0</v>
      </c>
      <c r="T52" s="32">
        <v>0</v>
      </c>
      <c r="U52" s="32">
        <v>0</v>
      </c>
      <c r="V52" s="32">
        <f t="shared" si="0"/>
        <v>1700000000</v>
      </c>
      <c r="X52" s="33">
        <f t="shared" si="1"/>
        <v>0</v>
      </c>
    </row>
    <row r="53" spans="1:24" hidden="1">
      <c r="A53" s="31" t="s">
        <v>747</v>
      </c>
      <c r="B53" s="31" t="s">
        <v>748</v>
      </c>
      <c r="C53" s="31" t="s">
        <v>647</v>
      </c>
      <c r="D53" s="32">
        <v>838664000</v>
      </c>
      <c r="E53" s="32">
        <v>0</v>
      </c>
      <c r="F53" s="32">
        <v>0</v>
      </c>
      <c r="G53" s="32">
        <v>838664000</v>
      </c>
      <c r="H53" s="32">
        <v>0</v>
      </c>
      <c r="I53" s="32">
        <v>0</v>
      </c>
      <c r="J53" s="32">
        <v>0</v>
      </c>
      <c r="K53" s="32">
        <v>0</v>
      </c>
      <c r="L53" s="32">
        <v>0</v>
      </c>
      <c r="M53" s="32">
        <v>0</v>
      </c>
      <c r="N53" s="32">
        <v>0</v>
      </c>
      <c r="O53" s="32">
        <v>0</v>
      </c>
      <c r="P53" s="32">
        <v>0</v>
      </c>
      <c r="Q53" s="32">
        <v>0</v>
      </c>
      <c r="R53" s="32">
        <v>0</v>
      </c>
      <c r="S53" s="32">
        <v>0</v>
      </c>
      <c r="T53" s="32">
        <v>0</v>
      </c>
      <c r="U53" s="32">
        <v>0</v>
      </c>
      <c r="V53" s="32">
        <f t="shared" si="0"/>
        <v>838664000</v>
      </c>
      <c r="X53" s="33">
        <f t="shared" si="1"/>
        <v>0</v>
      </c>
    </row>
    <row r="54" spans="1:24" hidden="1">
      <c r="A54" s="31" t="s">
        <v>749</v>
      </c>
      <c r="B54" s="31" t="s">
        <v>750</v>
      </c>
      <c r="C54" s="31" t="s">
        <v>647</v>
      </c>
      <c r="D54" s="32">
        <v>1700000000</v>
      </c>
      <c r="E54" s="32">
        <v>0</v>
      </c>
      <c r="F54" s="32">
        <v>0</v>
      </c>
      <c r="G54" s="32">
        <v>1700000000</v>
      </c>
      <c r="H54" s="32">
        <v>0</v>
      </c>
      <c r="I54" s="32">
        <v>0</v>
      </c>
      <c r="J54" s="32">
        <v>0</v>
      </c>
      <c r="K54" s="32">
        <v>0</v>
      </c>
      <c r="L54" s="32">
        <v>0</v>
      </c>
      <c r="M54" s="32">
        <v>0</v>
      </c>
      <c r="N54" s="32">
        <v>0</v>
      </c>
      <c r="O54" s="32">
        <v>0</v>
      </c>
      <c r="P54" s="32">
        <v>0</v>
      </c>
      <c r="Q54" s="32">
        <v>0</v>
      </c>
      <c r="R54" s="32">
        <v>0</v>
      </c>
      <c r="S54" s="32">
        <v>0</v>
      </c>
      <c r="T54" s="32">
        <v>0</v>
      </c>
      <c r="U54" s="32">
        <v>0</v>
      </c>
      <c r="V54" s="32">
        <f t="shared" si="0"/>
        <v>1700000000</v>
      </c>
      <c r="X54" s="33">
        <f t="shared" si="1"/>
        <v>0</v>
      </c>
    </row>
    <row r="55" spans="1:24" ht="25.5">
      <c r="A55" s="31" t="s">
        <v>751</v>
      </c>
      <c r="B55" s="31" t="s">
        <v>701</v>
      </c>
      <c r="C55" s="31" t="s">
        <v>647</v>
      </c>
      <c r="D55" s="32">
        <f>3674010000+2700000000</f>
        <v>6374010000</v>
      </c>
      <c r="E55" s="32">
        <v>954538897</v>
      </c>
      <c r="F55" s="32">
        <v>0</v>
      </c>
      <c r="G55" s="32">
        <v>0</v>
      </c>
      <c r="H55" s="32">
        <v>0</v>
      </c>
      <c r="I55" s="32">
        <v>0</v>
      </c>
      <c r="J55" s="32">
        <v>0</v>
      </c>
      <c r="K55" s="32">
        <v>0</v>
      </c>
      <c r="L55" s="32">
        <v>0</v>
      </c>
      <c r="M55" s="32">
        <v>0</v>
      </c>
      <c r="N55" s="32">
        <f>2719471103+2700000000</f>
        <v>5419471103</v>
      </c>
      <c r="O55" s="32">
        <v>0</v>
      </c>
      <c r="P55" s="32">
        <v>0</v>
      </c>
      <c r="Q55" s="32">
        <v>0</v>
      </c>
      <c r="R55" s="32">
        <v>0</v>
      </c>
      <c r="S55" s="32">
        <v>0</v>
      </c>
      <c r="T55" s="32">
        <v>0</v>
      </c>
      <c r="U55" s="32">
        <v>0</v>
      </c>
      <c r="V55" s="32">
        <f t="shared" si="0"/>
        <v>6374010000</v>
      </c>
      <c r="X55" s="33">
        <f t="shared" si="1"/>
        <v>0</v>
      </c>
    </row>
    <row r="56" spans="1:24" ht="25.5">
      <c r="A56" s="31" t="s">
        <v>752</v>
      </c>
      <c r="B56" s="31" t="s">
        <v>715</v>
      </c>
      <c r="C56" s="31">
        <v>20</v>
      </c>
      <c r="D56" s="32">
        <v>408000000</v>
      </c>
      <c r="E56" s="32">
        <v>0</v>
      </c>
      <c r="F56" s="32">
        <v>0</v>
      </c>
      <c r="G56" s="32">
        <v>0</v>
      </c>
      <c r="H56" s="32">
        <v>0</v>
      </c>
      <c r="I56" s="32">
        <v>408000000</v>
      </c>
      <c r="J56" s="32">
        <v>0</v>
      </c>
      <c r="K56" s="32">
        <v>0</v>
      </c>
      <c r="L56" s="32">
        <v>0</v>
      </c>
      <c r="M56" s="32">
        <v>0</v>
      </c>
      <c r="N56" s="32">
        <v>0</v>
      </c>
      <c r="O56" s="32">
        <v>0</v>
      </c>
      <c r="P56" s="32">
        <v>0</v>
      </c>
      <c r="Q56" s="32">
        <v>0</v>
      </c>
      <c r="R56" s="32">
        <v>0</v>
      </c>
      <c r="S56" s="32">
        <v>0</v>
      </c>
      <c r="T56" s="32">
        <v>0</v>
      </c>
      <c r="U56" s="32">
        <v>0</v>
      </c>
      <c r="V56" s="32">
        <f t="shared" si="0"/>
        <v>408000000</v>
      </c>
      <c r="X56" s="33">
        <f t="shared" si="1"/>
        <v>0</v>
      </c>
    </row>
    <row r="57" spans="1:24">
      <c r="A57" s="31" t="s">
        <v>753</v>
      </c>
      <c r="B57" s="31" t="s">
        <v>719</v>
      </c>
      <c r="C57" s="31" t="s">
        <v>647</v>
      </c>
      <c r="D57" s="32">
        <f>11689799570+152184768+121685568+136935168</f>
        <v>12100605074</v>
      </c>
      <c r="E57" s="32">
        <v>0</v>
      </c>
      <c r="F57" s="32">
        <v>0</v>
      </c>
      <c r="G57" s="32">
        <f>6807318948-500000000</f>
        <v>6307318948</v>
      </c>
      <c r="H57" s="32">
        <v>0</v>
      </c>
      <c r="I57" s="32">
        <v>800000000</v>
      </c>
      <c r="J57" s="32">
        <v>0</v>
      </c>
      <c r="K57" s="32">
        <v>0</v>
      </c>
      <c r="L57" s="32">
        <v>0</v>
      </c>
      <c r="M57" s="32">
        <v>0</v>
      </c>
      <c r="N57" s="32">
        <v>120000000</v>
      </c>
      <c r="O57" s="32">
        <f>490000000+500000000</f>
        <v>990000000</v>
      </c>
      <c r="P57" s="32">
        <f>882298176+152184768</f>
        <v>1034482944</v>
      </c>
      <c r="Q57" s="32">
        <f>730113408+121685568</f>
        <v>851798976</v>
      </c>
      <c r="R57" s="32">
        <f>716855680+136935168</f>
        <v>853790848</v>
      </c>
      <c r="S57" s="32">
        <v>310000000</v>
      </c>
      <c r="T57" s="32">
        <v>833213358</v>
      </c>
      <c r="U57" s="32">
        <f>500000000-500000000</f>
        <v>0</v>
      </c>
      <c r="V57" s="32">
        <f t="shared" si="0"/>
        <v>12100605074</v>
      </c>
      <c r="X57" s="33">
        <f t="shared" si="1"/>
        <v>0</v>
      </c>
    </row>
    <row r="58" spans="1:24" ht="38.25">
      <c r="A58" s="31" t="s">
        <v>754</v>
      </c>
      <c r="B58" s="31" t="s">
        <v>721</v>
      </c>
      <c r="C58" s="31" t="s">
        <v>647</v>
      </c>
      <c r="D58" s="32">
        <f>50405741327-476198000-2700000000-152184768-121685568-136935168-408000000</f>
        <v>46410737823</v>
      </c>
      <c r="E58" s="32">
        <f>9927533073-1500000000</f>
        <v>8427533073</v>
      </c>
      <c r="F58" s="32">
        <v>0</v>
      </c>
      <c r="G58" s="32">
        <v>106461119</v>
      </c>
      <c r="H58" s="32">
        <f>754000000+450000000</f>
        <v>1204000000</v>
      </c>
      <c r="I58" s="32">
        <f>382441000+134000000+65000000</f>
        <v>581441000</v>
      </c>
      <c r="J58" s="32">
        <f>500928169+103000000+88000000+64000000+48000000+49000000+312000000</f>
        <v>1164928169</v>
      </c>
      <c r="K58" s="32">
        <f>336542688+234000000+47000000+104000000</f>
        <v>721542688</v>
      </c>
      <c r="L58" s="32">
        <f>112000000+193000000</f>
        <v>305000000</v>
      </c>
      <c r="M58" s="32">
        <v>0</v>
      </c>
      <c r="N58" s="32">
        <f>10942127728-3500000000-2700000000</f>
        <v>4742127728</v>
      </c>
      <c r="O58" s="32">
        <f>1110000000+3500000000</f>
        <v>4610000000</v>
      </c>
      <c r="P58" s="32">
        <f>3195474960-152184768</f>
        <v>3043290192</v>
      </c>
      <c r="Q58" s="32">
        <f>2610697024-121685568</f>
        <v>2489011456</v>
      </c>
      <c r="R58" s="32">
        <f>6709616640-136935168</f>
        <v>6572681472</v>
      </c>
      <c r="S58" s="32">
        <f>10240000000+49961290</f>
        <v>10289961290</v>
      </c>
      <c r="T58" s="32">
        <f>3589918926-2500000000-49961290</f>
        <v>1039957636</v>
      </c>
      <c r="U58" s="32">
        <f>1500000000+3500000000-450000000-103000000-134000000-3500000000+2500000000-88000000-234000000-64000000-112000000-65000000-476198000-48000000-408000000-47000000-49000000-312000000-104000000-193000000</f>
        <v>1112802000</v>
      </c>
      <c r="V58" s="32">
        <f t="shared" si="0"/>
        <v>46410737823</v>
      </c>
      <c r="X58" s="33">
        <f t="shared" si="1"/>
        <v>0</v>
      </c>
    </row>
    <row r="59" spans="1:24" ht="51">
      <c r="A59" s="31" t="s">
        <v>755</v>
      </c>
      <c r="B59" s="31" t="s">
        <v>723</v>
      </c>
      <c r="C59" s="31" t="s">
        <v>647</v>
      </c>
      <c r="D59" s="32">
        <v>36000000</v>
      </c>
      <c r="E59" s="32">
        <v>36000000</v>
      </c>
      <c r="F59" s="32">
        <v>0</v>
      </c>
      <c r="G59" s="32">
        <v>0</v>
      </c>
      <c r="H59" s="32">
        <v>0</v>
      </c>
      <c r="I59" s="32">
        <v>0</v>
      </c>
      <c r="J59" s="32">
        <v>0</v>
      </c>
      <c r="K59" s="32">
        <v>0</v>
      </c>
      <c r="L59" s="32">
        <v>0</v>
      </c>
      <c r="M59" s="32">
        <v>0</v>
      </c>
      <c r="N59" s="32">
        <v>0</v>
      </c>
      <c r="O59" s="32">
        <v>0</v>
      </c>
      <c r="P59" s="32">
        <v>0</v>
      </c>
      <c r="Q59" s="32">
        <v>0</v>
      </c>
      <c r="R59" s="32">
        <v>0</v>
      </c>
      <c r="S59" s="32">
        <v>0</v>
      </c>
      <c r="T59" s="32">
        <v>0</v>
      </c>
      <c r="U59" s="32">
        <v>0</v>
      </c>
      <c r="V59" s="32">
        <f t="shared" si="0"/>
        <v>36000000</v>
      </c>
      <c r="X59" s="33">
        <f t="shared" si="1"/>
        <v>0</v>
      </c>
    </row>
    <row r="60" spans="1:24">
      <c r="A60" s="31" t="s">
        <v>756</v>
      </c>
      <c r="B60" s="31" t="s">
        <v>725</v>
      </c>
      <c r="C60" s="31">
        <v>20</v>
      </c>
      <c r="D60" s="32">
        <v>476198000</v>
      </c>
      <c r="E60" s="32">
        <v>0</v>
      </c>
      <c r="F60" s="32">
        <v>0</v>
      </c>
      <c r="G60" s="32">
        <v>0</v>
      </c>
      <c r="H60" s="32">
        <v>0</v>
      </c>
      <c r="I60" s="32">
        <v>476198000</v>
      </c>
      <c r="J60" s="32">
        <v>0</v>
      </c>
      <c r="K60" s="32">
        <v>0</v>
      </c>
      <c r="L60" s="32">
        <v>0</v>
      </c>
      <c r="M60" s="32">
        <v>0</v>
      </c>
      <c r="N60" s="32">
        <v>0</v>
      </c>
      <c r="O60" s="32">
        <v>0</v>
      </c>
      <c r="P60" s="32">
        <v>0</v>
      </c>
      <c r="Q60" s="32">
        <v>0</v>
      </c>
      <c r="R60" s="32">
        <v>0</v>
      </c>
      <c r="S60" s="32">
        <v>0</v>
      </c>
      <c r="T60" s="32">
        <v>0</v>
      </c>
      <c r="U60" s="32">
        <v>0</v>
      </c>
      <c r="V60" s="32">
        <f t="shared" si="0"/>
        <v>476198000</v>
      </c>
      <c r="X60" s="33">
        <f t="shared" si="1"/>
        <v>0</v>
      </c>
    </row>
    <row r="61" spans="1:24" ht="51">
      <c r="A61" s="31" t="s">
        <v>757</v>
      </c>
      <c r="B61" s="31" t="s">
        <v>727</v>
      </c>
      <c r="C61" s="31" t="s">
        <v>647</v>
      </c>
      <c r="D61" s="32">
        <v>4657461103</v>
      </c>
      <c r="E61" s="32">
        <v>4657461103</v>
      </c>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f t="shared" si="0"/>
        <v>4657461103</v>
      </c>
      <c r="X61" s="33">
        <f t="shared" si="1"/>
        <v>0</v>
      </c>
    </row>
    <row r="62" spans="1:24" ht="25.5" hidden="1">
      <c r="A62" s="31" t="s">
        <v>758</v>
      </c>
      <c r="B62" s="31" t="s">
        <v>759</v>
      </c>
      <c r="C62" s="31" t="s">
        <v>647</v>
      </c>
      <c r="D62" s="32">
        <v>924263737</v>
      </c>
      <c r="E62" s="32">
        <v>0</v>
      </c>
      <c r="F62" s="32">
        <v>0</v>
      </c>
      <c r="G62" s="32">
        <v>0</v>
      </c>
      <c r="H62" s="32">
        <v>0</v>
      </c>
      <c r="I62" s="32">
        <v>0</v>
      </c>
      <c r="J62" s="32">
        <v>0</v>
      </c>
      <c r="K62" s="32">
        <v>0</v>
      </c>
      <c r="L62" s="32">
        <v>0</v>
      </c>
      <c r="M62" s="32">
        <v>0</v>
      </c>
      <c r="N62" s="32">
        <v>0</v>
      </c>
      <c r="O62" s="32">
        <v>0</v>
      </c>
      <c r="P62" s="32">
        <v>0</v>
      </c>
      <c r="Q62" s="32">
        <v>0</v>
      </c>
      <c r="R62" s="32">
        <v>0</v>
      </c>
      <c r="S62" s="32">
        <v>0</v>
      </c>
      <c r="T62" s="32">
        <v>0</v>
      </c>
      <c r="U62" s="32">
        <v>924263737</v>
      </c>
      <c r="V62" s="32">
        <f t="shared" si="0"/>
        <v>924263737</v>
      </c>
      <c r="X62" s="33">
        <f t="shared" si="1"/>
        <v>0</v>
      </c>
    </row>
    <row r="63" spans="1:24" ht="25.5" hidden="1">
      <c r="A63" s="31" t="s">
        <v>760</v>
      </c>
      <c r="B63" s="31" t="s">
        <v>761</v>
      </c>
      <c r="C63" s="31" t="s">
        <v>647</v>
      </c>
      <c r="D63" s="32">
        <v>11161460</v>
      </c>
      <c r="E63" s="32">
        <v>0</v>
      </c>
      <c r="F63" s="32">
        <v>0</v>
      </c>
      <c r="G63" s="32">
        <v>0</v>
      </c>
      <c r="H63" s="32">
        <v>0</v>
      </c>
      <c r="I63" s="32">
        <v>0</v>
      </c>
      <c r="J63" s="32">
        <v>0</v>
      </c>
      <c r="K63" s="32">
        <v>0</v>
      </c>
      <c r="L63" s="32">
        <v>0</v>
      </c>
      <c r="M63" s="32">
        <v>0</v>
      </c>
      <c r="N63" s="32">
        <v>0</v>
      </c>
      <c r="O63" s="32">
        <v>0</v>
      </c>
      <c r="P63" s="32">
        <v>0</v>
      </c>
      <c r="Q63" s="32">
        <v>0</v>
      </c>
      <c r="R63" s="32">
        <v>0</v>
      </c>
      <c r="S63" s="32">
        <v>0</v>
      </c>
      <c r="T63" s="32">
        <v>0</v>
      </c>
      <c r="U63" s="32">
        <v>11161460</v>
      </c>
      <c r="V63" s="32">
        <f t="shared" si="0"/>
        <v>11161460</v>
      </c>
      <c r="X63" s="33">
        <f t="shared" si="1"/>
        <v>0</v>
      </c>
    </row>
    <row r="64" spans="1:24" hidden="1">
      <c r="A64" s="31" t="s">
        <v>762</v>
      </c>
      <c r="B64" s="31" t="s">
        <v>763</v>
      </c>
      <c r="C64" s="31" t="s">
        <v>647</v>
      </c>
      <c r="D64" s="32">
        <v>3458941</v>
      </c>
      <c r="E64" s="32">
        <v>0</v>
      </c>
      <c r="F64" s="32">
        <v>0</v>
      </c>
      <c r="G64" s="32">
        <v>0</v>
      </c>
      <c r="H64" s="32">
        <v>0</v>
      </c>
      <c r="I64" s="32">
        <v>100000</v>
      </c>
      <c r="J64" s="32">
        <v>0</v>
      </c>
      <c r="K64" s="32">
        <v>0</v>
      </c>
      <c r="L64" s="32">
        <v>0</v>
      </c>
      <c r="M64" s="32">
        <v>0</v>
      </c>
      <c r="N64" s="32">
        <v>0</v>
      </c>
      <c r="O64" s="32">
        <v>0</v>
      </c>
      <c r="P64" s="32">
        <v>0</v>
      </c>
      <c r="Q64" s="32">
        <v>0</v>
      </c>
      <c r="R64" s="32">
        <v>0</v>
      </c>
      <c r="S64" s="32">
        <v>0</v>
      </c>
      <c r="T64" s="32">
        <v>0</v>
      </c>
      <c r="U64" s="32">
        <v>3358941</v>
      </c>
      <c r="V64" s="32">
        <f t="shared" si="0"/>
        <v>3458941</v>
      </c>
      <c r="X64" s="33">
        <f t="shared" si="1"/>
        <v>0</v>
      </c>
    </row>
    <row r="65" spans="1:24" ht="25.5" hidden="1">
      <c r="A65" s="31" t="s">
        <v>764</v>
      </c>
      <c r="B65" s="31" t="s">
        <v>765</v>
      </c>
      <c r="C65" s="31" t="s">
        <v>647</v>
      </c>
      <c r="D65" s="32">
        <v>1142862</v>
      </c>
      <c r="E65" s="32">
        <v>0</v>
      </c>
      <c r="F65" s="32">
        <v>0</v>
      </c>
      <c r="G65" s="32">
        <v>0</v>
      </c>
      <c r="H65" s="32">
        <v>0</v>
      </c>
      <c r="I65" s="32">
        <v>0</v>
      </c>
      <c r="J65" s="32">
        <v>0</v>
      </c>
      <c r="K65" s="32">
        <v>0</v>
      </c>
      <c r="L65" s="32">
        <v>0</v>
      </c>
      <c r="M65" s="32">
        <v>0</v>
      </c>
      <c r="N65" s="32">
        <v>0</v>
      </c>
      <c r="O65" s="32">
        <v>0</v>
      </c>
      <c r="P65" s="32">
        <v>0</v>
      </c>
      <c r="Q65" s="32">
        <v>0</v>
      </c>
      <c r="R65" s="32">
        <v>0</v>
      </c>
      <c r="S65" s="32">
        <v>0</v>
      </c>
      <c r="T65" s="32">
        <v>0</v>
      </c>
      <c r="U65" s="32">
        <v>1142862</v>
      </c>
      <c r="V65" s="32">
        <f t="shared" si="0"/>
        <v>1142862</v>
      </c>
      <c r="X65" s="33">
        <f t="shared" si="1"/>
        <v>0</v>
      </c>
    </row>
    <row r="66" spans="1:24" ht="25.5" hidden="1">
      <c r="A66" s="31" t="s">
        <v>766</v>
      </c>
      <c r="B66" s="31" t="s">
        <v>767</v>
      </c>
      <c r="C66" s="31" t="s">
        <v>647</v>
      </c>
      <c r="D66" s="32">
        <v>2500000000</v>
      </c>
      <c r="E66" s="32">
        <v>0</v>
      </c>
      <c r="F66" s="32">
        <v>0</v>
      </c>
      <c r="G66" s="32">
        <v>0</v>
      </c>
      <c r="H66" s="32">
        <v>0</v>
      </c>
      <c r="I66" s="32">
        <v>0</v>
      </c>
      <c r="J66" s="32">
        <v>0</v>
      </c>
      <c r="K66" s="32">
        <v>0</v>
      </c>
      <c r="L66" s="32">
        <v>0</v>
      </c>
      <c r="M66" s="32">
        <v>0</v>
      </c>
      <c r="N66" s="32">
        <v>0</v>
      </c>
      <c r="O66" s="32">
        <v>0</v>
      </c>
      <c r="P66" s="32">
        <v>0</v>
      </c>
      <c r="Q66" s="32">
        <v>0</v>
      </c>
      <c r="R66" s="32">
        <v>0</v>
      </c>
      <c r="S66" s="32">
        <v>0</v>
      </c>
      <c r="T66" s="32">
        <v>0</v>
      </c>
      <c r="U66" s="32">
        <v>2500000000</v>
      </c>
      <c r="V66" s="32">
        <f t="shared" si="0"/>
        <v>2500000000</v>
      </c>
      <c r="X66" s="33">
        <f t="shared" si="1"/>
        <v>0</v>
      </c>
    </row>
    <row r="67" spans="1:24" ht="114.75" hidden="1">
      <c r="A67" s="31" t="s">
        <v>768</v>
      </c>
      <c r="B67" s="31" t="s">
        <v>769</v>
      </c>
      <c r="C67" s="31" t="s">
        <v>647</v>
      </c>
      <c r="D67" s="32">
        <v>5300000000</v>
      </c>
      <c r="E67" s="32">
        <v>0</v>
      </c>
      <c r="F67" s="32">
        <v>0</v>
      </c>
      <c r="G67" s="32">
        <v>0</v>
      </c>
      <c r="H67" s="32">
        <v>0</v>
      </c>
      <c r="I67" s="32">
        <v>0</v>
      </c>
      <c r="J67" s="32">
        <v>0</v>
      </c>
      <c r="K67" s="32">
        <v>0</v>
      </c>
      <c r="L67" s="32">
        <v>0</v>
      </c>
      <c r="M67" s="32">
        <v>0</v>
      </c>
      <c r="N67" s="32">
        <v>0</v>
      </c>
      <c r="O67" s="32">
        <v>5300000000</v>
      </c>
      <c r="P67" s="32">
        <v>0</v>
      </c>
      <c r="Q67" s="32">
        <v>0</v>
      </c>
      <c r="R67" s="32">
        <v>0</v>
      </c>
      <c r="S67" s="32">
        <v>0</v>
      </c>
      <c r="T67" s="32">
        <v>0</v>
      </c>
      <c r="U67" s="32">
        <v>0</v>
      </c>
      <c r="V67" s="32">
        <f t="shared" si="0"/>
        <v>5300000000</v>
      </c>
      <c r="X67" s="33">
        <f t="shared" si="1"/>
        <v>0</v>
      </c>
    </row>
    <row r="68" spans="1:24" ht="89.25" hidden="1">
      <c r="A68" s="31" t="s">
        <v>770</v>
      </c>
      <c r="B68" s="31" t="s">
        <v>771</v>
      </c>
      <c r="C68" s="31" t="s">
        <v>647</v>
      </c>
      <c r="D68" s="32">
        <v>3138601286</v>
      </c>
      <c r="E68" s="32">
        <v>0</v>
      </c>
      <c r="F68" s="32">
        <v>0</v>
      </c>
      <c r="G68" s="32">
        <v>0</v>
      </c>
      <c r="H68" s="32">
        <v>0</v>
      </c>
      <c r="I68" s="32">
        <v>0</v>
      </c>
      <c r="J68" s="32">
        <v>0</v>
      </c>
      <c r="K68" s="32">
        <v>0</v>
      </c>
      <c r="L68" s="32">
        <v>0</v>
      </c>
      <c r="M68" s="32">
        <v>0</v>
      </c>
      <c r="N68" s="32">
        <v>0</v>
      </c>
      <c r="O68" s="32">
        <v>3138601286</v>
      </c>
      <c r="P68" s="32">
        <v>0</v>
      </c>
      <c r="Q68" s="32">
        <v>0</v>
      </c>
      <c r="R68" s="32">
        <v>0</v>
      </c>
      <c r="S68" s="32">
        <v>0</v>
      </c>
      <c r="T68" s="32">
        <v>0</v>
      </c>
      <c r="U68" s="32">
        <v>0</v>
      </c>
      <c r="V68" s="32">
        <f t="shared" si="0"/>
        <v>3138601286</v>
      </c>
      <c r="X68" s="33">
        <f t="shared" si="1"/>
        <v>0</v>
      </c>
    </row>
    <row r="69" spans="1:24" ht="114.75" hidden="1">
      <c r="A69" s="31" t="s">
        <v>772</v>
      </c>
      <c r="B69" s="31" t="s">
        <v>773</v>
      </c>
      <c r="C69" s="31" t="s">
        <v>647</v>
      </c>
      <c r="D69" s="32">
        <v>892000000</v>
      </c>
      <c r="E69" s="32">
        <v>0</v>
      </c>
      <c r="F69" s="32">
        <v>0</v>
      </c>
      <c r="G69" s="32">
        <v>0</v>
      </c>
      <c r="H69" s="32">
        <v>0</v>
      </c>
      <c r="I69" s="32">
        <v>0</v>
      </c>
      <c r="J69" s="32">
        <v>0</v>
      </c>
      <c r="K69" s="32">
        <v>0</v>
      </c>
      <c r="L69" s="32">
        <v>0</v>
      </c>
      <c r="M69" s="32">
        <v>0</v>
      </c>
      <c r="N69" s="32">
        <v>0</v>
      </c>
      <c r="O69" s="32">
        <v>0</v>
      </c>
      <c r="P69" s="32">
        <v>0</v>
      </c>
      <c r="Q69" s="32">
        <v>0</v>
      </c>
      <c r="R69" s="32">
        <v>892000000</v>
      </c>
      <c r="S69" s="32">
        <v>0</v>
      </c>
      <c r="T69" s="32">
        <v>0</v>
      </c>
      <c r="U69" s="32">
        <v>0</v>
      </c>
      <c r="V69" s="32">
        <f t="shared" si="0"/>
        <v>892000000</v>
      </c>
      <c r="X69" s="33">
        <f t="shared" si="1"/>
        <v>0</v>
      </c>
    </row>
    <row r="70" spans="1:24" ht="89.25" hidden="1">
      <c r="A70" s="31" t="s">
        <v>774</v>
      </c>
      <c r="B70" s="31" t="s">
        <v>775</v>
      </c>
      <c r="C70" s="31" t="s">
        <v>647</v>
      </c>
      <c r="D70" s="32">
        <v>8424000000</v>
      </c>
      <c r="E70" s="32">
        <v>0</v>
      </c>
      <c r="F70" s="32">
        <v>0</v>
      </c>
      <c r="G70" s="32">
        <v>0</v>
      </c>
      <c r="H70" s="32">
        <v>0</v>
      </c>
      <c r="I70" s="32">
        <v>0</v>
      </c>
      <c r="J70" s="32">
        <v>0</v>
      </c>
      <c r="K70" s="32">
        <v>0</v>
      </c>
      <c r="L70" s="32">
        <v>0</v>
      </c>
      <c r="M70" s="32">
        <v>0</v>
      </c>
      <c r="N70" s="32">
        <v>0</v>
      </c>
      <c r="O70" s="32">
        <v>0</v>
      </c>
      <c r="P70" s="32">
        <v>0</v>
      </c>
      <c r="Q70" s="32">
        <v>0</v>
      </c>
      <c r="R70" s="32">
        <v>8424000000</v>
      </c>
      <c r="S70" s="32">
        <v>0</v>
      </c>
      <c r="T70" s="32">
        <v>0</v>
      </c>
      <c r="U70" s="32">
        <v>0</v>
      </c>
      <c r="V70" s="32">
        <f t="shared" si="0"/>
        <v>8424000000</v>
      </c>
      <c r="X70" s="33">
        <f t="shared" si="1"/>
        <v>0</v>
      </c>
    </row>
    <row r="71" spans="1:24" ht="140.25" hidden="1">
      <c r="A71" s="31" t="s">
        <v>776</v>
      </c>
      <c r="B71" s="31" t="s">
        <v>777</v>
      </c>
      <c r="C71" s="31" t="s">
        <v>647</v>
      </c>
      <c r="D71" s="32">
        <v>2290100000</v>
      </c>
      <c r="E71" s="32">
        <v>0</v>
      </c>
      <c r="F71" s="32">
        <v>0</v>
      </c>
      <c r="G71" s="32">
        <v>0</v>
      </c>
      <c r="H71" s="32">
        <v>0</v>
      </c>
      <c r="I71" s="32">
        <v>0</v>
      </c>
      <c r="J71" s="32">
        <v>0</v>
      </c>
      <c r="K71" s="32">
        <v>0</v>
      </c>
      <c r="L71" s="32">
        <v>0</v>
      </c>
      <c r="M71" s="32">
        <v>0</v>
      </c>
      <c r="N71" s="32">
        <v>0</v>
      </c>
      <c r="O71" s="32">
        <v>0</v>
      </c>
      <c r="P71" s="32">
        <v>0</v>
      </c>
      <c r="Q71" s="32">
        <v>0</v>
      </c>
      <c r="R71" s="32">
        <v>2290100000</v>
      </c>
      <c r="S71" s="32">
        <v>0</v>
      </c>
      <c r="T71" s="32">
        <v>0</v>
      </c>
      <c r="U71" s="32">
        <v>0</v>
      </c>
      <c r="V71" s="32">
        <f t="shared" si="0"/>
        <v>2290100000</v>
      </c>
      <c r="X71" s="33">
        <f t="shared" si="1"/>
        <v>0</v>
      </c>
    </row>
    <row r="72" spans="1:24" ht="76.5" hidden="1">
      <c r="A72" s="31" t="s">
        <v>778</v>
      </c>
      <c r="B72" s="31" t="s">
        <v>779</v>
      </c>
      <c r="C72" s="31" t="s">
        <v>647</v>
      </c>
      <c r="D72" s="32">
        <v>14000000000</v>
      </c>
      <c r="E72" s="32">
        <v>0</v>
      </c>
      <c r="F72" s="32">
        <v>0</v>
      </c>
      <c r="G72" s="32">
        <v>0</v>
      </c>
      <c r="H72" s="32">
        <v>0</v>
      </c>
      <c r="I72" s="32">
        <v>0</v>
      </c>
      <c r="J72" s="32">
        <v>0</v>
      </c>
      <c r="K72" s="32">
        <v>0</v>
      </c>
      <c r="L72" s="32">
        <v>0</v>
      </c>
      <c r="M72" s="32">
        <v>0</v>
      </c>
      <c r="N72" s="32">
        <v>0</v>
      </c>
      <c r="O72" s="32">
        <v>0</v>
      </c>
      <c r="P72" s="32">
        <v>0</v>
      </c>
      <c r="Q72" s="32">
        <v>0</v>
      </c>
      <c r="R72" s="32">
        <v>0</v>
      </c>
      <c r="S72" s="32">
        <v>14000000000</v>
      </c>
      <c r="T72" s="32">
        <v>0</v>
      </c>
      <c r="U72" s="32">
        <v>0</v>
      </c>
      <c r="V72" s="32">
        <f t="shared" si="0"/>
        <v>14000000000</v>
      </c>
      <c r="X72" s="33">
        <f t="shared" si="1"/>
        <v>0</v>
      </c>
    </row>
    <row r="73" spans="1:24" ht="102" hidden="1">
      <c r="A73" s="31" t="s">
        <v>780</v>
      </c>
      <c r="B73" s="31" t="s">
        <v>781</v>
      </c>
      <c r="C73" s="31" t="s">
        <v>647</v>
      </c>
      <c r="D73" s="32">
        <v>1000000000</v>
      </c>
      <c r="E73" s="32">
        <v>0</v>
      </c>
      <c r="F73" s="32">
        <v>0</v>
      </c>
      <c r="G73" s="32">
        <v>0</v>
      </c>
      <c r="H73" s="32">
        <v>0</v>
      </c>
      <c r="I73" s="32">
        <v>0</v>
      </c>
      <c r="J73" s="32">
        <v>0</v>
      </c>
      <c r="K73" s="32">
        <v>0</v>
      </c>
      <c r="L73" s="32">
        <v>0</v>
      </c>
      <c r="M73" s="32">
        <v>0</v>
      </c>
      <c r="N73" s="32">
        <v>0</v>
      </c>
      <c r="O73" s="32">
        <v>0</v>
      </c>
      <c r="P73" s="32">
        <v>0</v>
      </c>
      <c r="Q73" s="32">
        <v>0</v>
      </c>
      <c r="R73" s="32">
        <v>0</v>
      </c>
      <c r="S73" s="32">
        <v>1000000000</v>
      </c>
      <c r="T73" s="32">
        <v>0</v>
      </c>
      <c r="U73" s="32">
        <v>0</v>
      </c>
      <c r="V73" s="32">
        <f t="shared" ref="V73:V82" si="2">SUM(E73:U73)</f>
        <v>1000000000</v>
      </c>
      <c r="X73" s="33">
        <f t="shared" ref="X73:X82" si="3">V73-D73</f>
        <v>0</v>
      </c>
    </row>
    <row r="74" spans="1:24" ht="127.5" hidden="1">
      <c r="A74" s="31" t="s">
        <v>782</v>
      </c>
      <c r="B74" s="31" t="s">
        <v>783</v>
      </c>
      <c r="C74" s="31" t="s">
        <v>740</v>
      </c>
      <c r="D74" s="32">
        <v>13311000000</v>
      </c>
      <c r="E74" s="32">
        <v>0</v>
      </c>
      <c r="F74" s="32">
        <v>0</v>
      </c>
      <c r="G74" s="32">
        <v>0</v>
      </c>
      <c r="H74" s="32">
        <v>0</v>
      </c>
      <c r="I74" s="32">
        <v>0</v>
      </c>
      <c r="J74" s="32">
        <v>0</v>
      </c>
      <c r="K74" s="32">
        <v>0</v>
      </c>
      <c r="L74" s="32">
        <v>0</v>
      </c>
      <c r="M74" s="32">
        <v>0</v>
      </c>
      <c r="N74" s="32">
        <v>0</v>
      </c>
      <c r="O74" s="32">
        <v>0</v>
      </c>
      <c r="P74" s="32">
        <v>0</v>
      </c>
      <c r="Q74" s="32">
        <v>0</v>
      </c>
      <c r="R74" s="32">
        <v>13311000000</v>
      </c>
      <c r="S74" s="32">
        <v>0</v>
      </c>
      <c r="T74" s="32">
        <v>0</v>
      </c>
      <c r="U74" s="32">
        <v>0</v>
      </c>
      <c r="V74" s="32">
        <f t="shared" si="2"/>
        <v>13311000000</v>
      </c>
      <c r="X74" s="33">
        <f t="shared" si="3"/>
        <v>0</v>
      </c>
    </row>
    <row r="75" spans="1:24" ht="89.25" hidden="1">
      <c r="A75" s="31" t="s">
        <v>784</v>
      </c>
      <c r="B75" s="31" t="s">
        <v>785</v>
      </c>
      <c r="C75" s="31" t="s">
        <v>740</v>
      </c>
      <c r="D75" s="32">
        <v>7329000000</v>
      </c>
      <c r="E75" s="32">
        <v>0</v>
      </c>
      <c r="F75" s="32">
        <v>0</v>
      </c>
      <c r="G75" s="32">
        <v>0</v>
      </c>
      <c r="H75" s="32">
        <v>0</v>
      </c>
      <c r="I75" s="32">
        <v>0</v>
      </c>
      <c r="J75" s="32">
        <v>0</v>
      </c>
      <c r="K75" s="32">
        <v>0</v>
      </c>
      <c r="L75" s="32">
        <v>0</v>
      </c>
      <c r="M75" s="32">
        <v>0</v>
      </c>
      <c r="N75" s="32">
        <v>0</v>
      </c>
      <c r="O75" s="32">
        <v>0</v>
      </c>
      <c r="P75" s="32">
        <v>0</v>
      </c>
      <c r="Q75" s="32">
        <v>0</v>
      </c>
      <c r="R75" s="32">
        <v>7329000000</v>
      </c>
      <c r="S75" s="32">
        <v>0</v>
      </c>
      <c r="T75" s="32">
        <v>0</v>
      </c>
      <c r="U75" s="32">
        <v>0</v>
      </c>
      <c r="V75" s="32">
        <f t="shared" si="2"/>
        <v>7329000000</v>
      </c>
      <c r="X75" s="33">
        <f t="shared" si="3"/>
        <v>0</v>
      </c>
    </row>
    <row r="76" spans="1:24" ht="140.25" hidden="1">
      <c r="A76" s="31" t="s">
        <v>776</v>
      </c>
      <c r="B76" s="31" t="s">
        <v>777</v>
      </c>
      <c r="C76" s="31" t="s">
        <v>740</v>
      </c>
      <c r="D76" s="32">
        <v>2753900000</v>
      </c>
      <c r="E76" s="32">
        <v>0</v>
      </c>
      <c r="F76" s="32">
        <v>0</v>
      </c>
      <c r="G76" s="32">
        <v>0</v>
      </c>
      <c r="H76" s="32">
        <v>0</v>
      </c>
      <c r="I76" s="32">
        <v>0</v>
      </c>
      <c r="J76" s="32">
        <v>0</v>
      </c>
      <c r="K76" s="32">
        <v>0</v>
      </c>
      <c r="L76" s="32">
        <v>0</v>
      </c>
      <c r="M76" s="32">
        <v>0</v>
      </c>
      <c r="N76" s="32">
        <v>0</v>
      </c>
      <c r="O76" s="32">
        <v>0</v>
      </c>
      <c r="P76" s="32">
        <v>0</v>
      </c>
      <c r="Q76" s="32">
        <v>0</v>
      </c>
      <c r="R76" s="32">
        <v>2753900000</v>
      </c>
      <c r="S76" s="32">
        <v>0</v>
      </c>
      <c r="T76" s="32">
        <v>0</v>
      </c>
      <c r="U76" s="32">
        <v>0</v>
      </c>
      <c r="V76" s="32">
        <f t="shared" si="2"/>
        <v>2753900000</v>
      </c>
      <c r="X76" s="33">
        <f t="shared" si="3"/>
        <v>0</v>
      </c>
    </row>
    <row r="77" spans="1:24" ht="63.75" hidden="1">
      <c r="A77" s="31" t="s">
        <v>786</v>
      </c>
      <c r="B77" s="31" t="s">
        <v>787</v>
      </c>
      <c r="C77" s="31" t="s">
        <v>647</v>
      </c>
      <c r="D77" s="32">
        <v>35500000000</v>
      </c>
      <c r="E77" s="32">
        <v>0</v>
      </c>
      <c r="F77" s="32">
        <v>0</v>
      </c>
      <c r="G77" s="32">
        <v>0</v>
      </c>
      <c r="H77" s="32">
        <v>0</v>
      </c>
      <c r="I77" s="32">
        <v>0</v>
      </c>
      <c r="J77" s="32">
        <v>0</v>
      </c>
      <c r="K77" s="32">
        <v>0</v>
      </c>
      <c r="L77" s="32">
        <v>0</v>
      </c>
      <c r="M77" s="32">
        <v>35500000000</v>
      </c>
      <c r="N77" s="32">
        <v>0</v>
      </c>
      <c r="O77" s="32">
        <v>0</v>
      </c>
      <c r="P77" s="32">
        <v>0</v>
      </c>
      <c r="Q77" s="32">
        <v>0</v>
      </c>
      <c r="R77" s="32">
        <v>0</v>
      </c>
      <c r="S77" s="32">
        <v>0</v>
      </c>
      <c r="T77" s="32">
        <v>0</v>
      </c>
      <c r="U77" s="32">
        <v>0</v>
      </c>
      <c r="V77" s="32">
        <f t="shared" si="2"/>
        <v>35500000000</v>
      </c>
      <c r="X77" s="33">
        <f t="shared" si="3"/>
        <v>0</v>
      </c>
    </row>
    <row r="78" spans="1:24" ht="89.25" hidden="1">
      <c r="A78" s="31" t="s">
        <v>788</v>
      </c>
      <c r="B78" s="31" t="s">
        <v>789</v>
      </c>
      <c r="C78" s="31" t="s">
        <v>647</v>
      </c>
      <c r="D78" s="32">
        <v>13250000000</v>
      </c>
      <c r="E78" s="32">
        <v>0</v>
      </c>
      <c r="F78" s="32">
        <v>0</v>
      </c>
      <c r="G78" s="32">
        <v>0</v>
      </c>
      <c r="H78" s="32">
        <v>0</v>
      </c>
      <c r="I78" s="32">
        <v>0</v>
      </c>
      <c r="J78" s="32">
        <v>0</v>
      </c>
      <c r="K78" s="32">
        <v>0</v>
      </c>
      <c r="L78" s="32">
        <v>0</v>
      </c>
      <c r="M78" s="32">
        <v>13250000000</v>
      </c>
      <c r="N78" s="32">
        <v>0</v>
      </c>
      <c r="O78" s="32">
        <v>0</v>
      </c>
      <c r="P78" s="32">
        <v>0</v>
      </c>
      <c r="Q78" s="32">
        <v>0</v>
      </c>
      <c r="R78" s="32">
        <v>0</v>
      </c>
      <c r="S78" s="32">
        <v>0</v>
      </c>
      <c r="T78" s="32">
        <v>0</v>
      </c>
      <c r="U78" s="32">
        <v>0</v>
      </c>
      <c r="V78" s="32">
        <f t="shared" si="2"/>
        <v>13250000000</v>
      </c>
      <c r="X78" s="33">
        <f t="shared" si="3"/>
        <v>0</v>
      </c>
    </row>
    <row r="79" spans="1:24" ht="63.75" hidden="1">
      <c r="A79" s="31" t="s">
        <v>786</v>
      </c>
      <c r="B79" s="31" t="s">
        <v>787</v>
      </c>
      <c r="C79" s="31" t="s">
        <v>740</v>
      </c>
      <c r="D79" s="32">
        <v>170000000000</v>
      </c>
      <c r="E79" s="32">
        <v>0</v>
      </c>
      <c r="F79" s="32">
        <v>0</v>
      </c>
      <c r="G79" s="32">
        <v>0</v>
      </c>
      <c r="H79" s="32">
        <v>0</v>
      </c>
      <c r="I79" s="32">
        <v>0</v>
      </c>
      <c r="J79" s="32">
        <v>0</v>
      </c>
      <c r="K79" s="32">
        <v>0</v>
      </c>
      <c r="L79" s="32">
        <v>0</v>
      </c>
      <c r="M79" s="32">
        <v>170000000000</v>
      </c>
      <c r="N79" s="32">
        <v>0</v>
      </c>
      <c r="O79" s="32">
        <v>0</v>
      </c>
      <c r="P79" s="32">
        <v>0</v>
      </c>
      <c r="Q79" s="32">
        <v>0</v>
      </c>
      <c r="R79" s="32">
        <v>0</v>
      </c>
      <c r="S79" s="32">
        <v>0</v>
      </c>
      <c r="T79" s="32">
        <v>0</v>
      </c>
      <c r="U79" s="32">
        <v>0</v>
      </c>
      <c r="V79" s="32">
        <f t="shared" si="2"/>
        <v>170000000000</v>
      </c>
      <c r="X79" s="33">
        <f t="shared" si="3"/>
        <v>0</v>
      </c>
    </row>
    <row r="80" spans="1:24" ht="127.5" hidden="1">
      <c r="A80" s="31" t="s">
        <v>790</v>
      </c>
      <c r="B80" s="31" t="s">
        <v>791</v>
      </c>
      <c r="C80" s="31" t="s">
        <v>647</v>
      </c>
      <c r="D80" s="32">
        <v>2000000000</v>
      </c>
      <c r="E80" s="32">
        <v>2000000000</v>
      </c>
      <c r="F80" s="32">
        <v>0</v>
      </c>
      <c r="G80" s="32">
        <v>0</v>
      </c>
      <c r="H80" s="32">
        <v>0</v>
      </c>
      <c r="I80" s="32">
        <v>0</v>
      </c>
      <c r="J80" s="32">
        <v>0</v>
      </c>
      <c r="K80" s="32">
        <v>0</v>
      </c>
      <c r="L80" s="32">
        <v>0</v>
      </c>
      <c r="M80" s="32">
        <v>0</v>
      </c>
      <c r="N80" s="32">
        <v>0</v>
      </c>
      <c r="O80" s="32">
        <v>0</v>
      </c>
      <c r="P80" s="32">
        <v>0</v>
      </c>
      <c r="Q80" s="32">
        <v>0</v>
      </c>
      <c r="R80" s="32">
        <v>0</v>
      </c>
      <c r="S80" s="32">
        <v>0</v>
      </c>
      <c r="T80" s="32">
        <v>0</v>
      </c>
      <c r="U80" s="32">
        <v>0</v>
      </c>
      <c r="V80" s="32">
        <f t="shared" si="2"/>
        <v>2000000000</v>
      </c>
      <c r="X80" s="33">
        <f t="shared" si="3"/>
        <v>0</v>
      </c>
    </row>
    <row r="81" spans="1:24" ht="127.5" hidden="1">
      <c r="A81" s="31" t="s">
        <v>792</v>
      </c>
      <c r="B81" s="31" t="s">
        <v>793</v>
      </c>
      <c r="C81" s="31" t="s">
        <v>647</v>
      </c>
      <c r="D81" s="32">
        <v>6685260860</v>
      </c>
      <c r="E81" s="32">
        <v>6685260860</v>
      </c>
      <c r="F81" s="32">
        <v>0</v>
      </c>
      <c r="G81" s="32">
        <v>0</v>
      </c>
      <c r="H81" s="32">
        <v>0</v>
      </c>
      <c r="I81" s="32">
        <v>0</v>
      </c>
      <c r="J81" s="32">
        <v>0</v>
      </c>
      <c r="K81" s="32">
        <v>0</v>
      </c>
      <c r="L81" s="32">
        <v>0</v>
      </c>
      <c r="M81" s="32">
        <v>0</v>
      </c>
      <c r="N81" s="32">
        <v>0</v>
      </c>
      <c r="O81" s="32">
        <v>0</v>
      </c>
      <c r="P81" s="32">
        <v>0</v>
      </c>
      <c r="Q81" s="32">
        <v>0</v>
      </c>
      <c r="R81" s="32">
        <v>0</v>
      </c>
      <c r="S81" s="32">
        <v>0</v>
      </c>
      <c r="T81" s="32">
        <v>0</v>
      </c>
      <c r="U81" s="32">
        <v>0</v>
      </c>
      <c r="V81" s="32">
        <f t="shared" si="2"/>
        <v>6685260860</v>
      </c>
      <c r="X81" s="33">
        <f t="shared" si="3"/>
        <v>0</v>
      </c>
    </row>
    <row r="82" spans="1:24" ht="127.5" hidden="1">
      <c r="A82" s="31" t="s">
        <v>794</v>
      </c>
      <c r="B82" s="31" t="s">
        <v>795</v>
      </c>
      <c r="C82" s="31" t="s">
        <v>647</v>
      </c>
      <c r="D82" s="32">
        <v>10292156079</v>
      </c>
      <c r="E82" s="32">
        <v>10292156079</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f t="shared" si="2"/>
        <v>10292156079</v>
      </c>
      <c r="X82" s="33">
        <f t="shared" si="3"/>
        <v>0</v>
      </c>
    </row>
    <row r="83" spans="1:24" hidden="1">
      <c r="A83" s="35"/>
      <c r="B83" s="35"/>
      <c r="C83" s="35" t="s">
        <v>796</v>
      </c>
      <c r="D83" s="36">
        <f>SUM(D3:D82)</f>
        <v>1184987463225</v>
      </c>
      <c r="E83" s="36">
        <f t="shared" ref="E83:X83" si="4">SUM(E3:E82)</f>
        <v>33052950012</v>
      </c>
      <c r="F83" s="36">
        <f t="shared" si="4"/>
        <v>373280989</v>
      </c>
      <c r="G83" s="36">
        <f t="shared" si="4"/>
        <v>11758815064</v>
      </c>
      <c r="H83" s="36">
        <f t="shared" si="4"/>
        <v>1204000000</v>
      </c>
      <c r="I83" s="36">
        <f t="shared" si="4"/>
        <v>7798624970</v>
      </c>
      <c r="J83" s="36">
        <f t="shared" si="4"/>
        <v>29442073894</v>
      </c>
      <c r="K83" s="36">
        <f t="shared" si="4"/>
        <v>961460473</v>
      </c>
      <c r="L83" s="36">
        <f t="shared" si="4"/>
        <v>1406228534</v>
      </c>
      <c r="M83" s="36">
        <f t="shared" si="4"/>
        <v>218750000000</v>
      </c>
      <c r="N83" s="36">
        <f t="shared" si="4"/>
        <v>10281598831</v>
      </c>
      <c r="O83" s="36">
        <f t="shared" si="4"/>
        <v>14038601286</v>
      </c>
      <c r="P83" s="36">
        <f t="shared" si="4"/>
        <v>4077773136</v>
      </c>
      <c r="Q83" s="36">
        <f t="shared" si="4"/>
        <v>3340810432</v>
      </c>
      <c r="R83" s="36">
        <f t="shared" si="4"/>
        <v>42426472320</v>
      </c>
      <c r="S83" s="36">
        <f t="shared" si="4"/>
        <v>25599961290</v>
      </c>
      <c r="T83" s="36">
        <f t="shared" si="4"/>
        <v>1873170994</v>
      </c>
      <c r="U83" s="36">
        <f t="shared" si="4"/>
        <v>778601641000</v>
      </c>
      <c r="V83" s="36">
        <f t="shared" si="4"/>
        <v>1184987463225</v>
      </c>
      <c r="X83" s="37">
        <f t="shared" si="4"/>
        <v>0</v>
      </c>
    </row>
    <row r="84" spans="1:24">
      <c r="D84" s="39">
        <f>SUBTOTAL(9,D55:D61)</f>
        <v>70463012000</v>
      </c>
      <c r="E84" s="39">
        <f t="shared" ref="E84:V84" si="5">SUBTOTAL(9,E55:E61)</f>
        <v>14075533073</v>
      </c>
      <c r="F84" s="39">
        <f t="shared" si="5"/>
        <v>0</v>
      </c>
      <c r="G84" s="39">
        <f t="shared" si="5"/>
        <v>6413780067</v>
      </c>
      <c r="H84" s="39">
        <f t="shared" si="5"/>
        <v>1204000000</v>
      </c>
      <c r="I84" s="39">
        <f t="shared" si="5"/>
        <v>2265639000</v>
      </c>
      <c r="J84" s="39">
        <f t="shared" si="5"/>
        <v>1164928169</v>
      </c>
      <c r="K84" s="39">
        <f t="shared" si="5"/>
        <v>721542688</v>
      </c>
      <c r="L84" s="39">
        <f t="shared" si="5"/>
        <v>305000000</v>
      </c>
      <c r="M84" s="39">
        <f t="shared" si="5"/>
        <v>0</v>
      </c>
      <c r="N84" s="39">
        <f t="shared" si="5"/>
        <v>10281598831</v>
      </c>
      <c r="O84" s="39">
        <f t="shared" si="5"/>
        <v>5600000000</v>
      </c>
      <c r="P84" s="39">
        <f t="shared" si="5"/>
        <v>4077773136</v>
      </c>
      <c r="Q84" s="39">
        <f t="shared" si="5"/>
        <v>3340810432</v>
      </c>
      <c r="R84" s="39">
        <f t="shared" si="5"/>
        <v>7426472320</v>
      </c>
      <c r="S84" s="39">
        <f t="shared" si="5"/>
        <v>10599961290</v>
      </c>
      <c r="T84" s="39">
        <f t="shared" si="5"/>
        <v>1873170994</v>
      </c>
      <c r="U84" s="39">
        <f t="shared" si="5"/>
        <v>1112802000</v>
      </c>
      <c r="V84" s="39">
        <f t="shared" si="5"/>
        <v>70463012000</v>
      </c>
    </row>
    <row r="85" spans="1:24">
      <c r="C85" s="38" t="s">
        <v>644</v>
      </c>
      <c r="D85" s="40">
        <f>888821445000+296166018225-D83</f>
        <v>0</v>
      </c>
      <c r="V85" s="40">
        <f>V83-D83</f>
        <v>0</v>
      </c>
    </row>
    <row r="86" spans="1:24">
      <c r="N86" s="30">
        <f>11224-3782-2700-1828</f>
        <v>2914</v>
      </c>
    </row>
    <row r="87" spans="1:24" hidden="1">
      <c r="A87" s="41" t="s">
        <v>797</v>
      </c>
    </row>
    <row r="88" spans="1:24" hidden="1">
      <c r="A88" s="38" t="s">
        <v>798</v>
      </c>
    </row>
    <row r="89" spans="1:24" hidden="1">
      <c r="A89" s="38" t="s">
        <v>799</v>
      </c>
    </row>
    <row r="90" spans="1:24" hidden="1">
      <c r="A90" s="42" t="s">
        <v>800</v>
      </c>
    </row>
    <row r="91" spans="1:24" hidden="1">
      <c r="A91" s="42" t="s">
        <v>801</v>
      </c>
    </row>
    <row r="92" spans="1:24" hidden="1">
      <c r="A92" s="42" t="s">
        <v>802</v>
      </c>
    </row>
    <row r="93" spans="1:24" hidden="1">
      <c r="A93" s="38" t="s">
        <v>803</v>
      </c>
    </row>
    <row r="94" spans="1:24" hidden="1">
      <c r="A94" s="38" t="s">
        <v>804</v>
      </c>
    </row>
    <row r="95" spans="1:24" hidden="1">
      <c r="A95" s="38" t="s">
        <v>805</v>
      </c>
    </row>
    <row r="96" spans="1:24" hidden="1">
      <c r="A96" s="38" t="s">
        <v>806</v>
      </c>
    </row>
    <row r="97" hidden="1"/>
  </sheetData>
  <autoFilter ref="A2:AA83" xr:uid="{00000000-0009-0000-0000-000003000000}">
    <filterColumn colId="0" showButton="0">
      <filters>
        <filter val="A-05-01-01-004-007"/>
        <filter val="A-05-01-02-007-001"/>
        <filter val="A-05-01-02-008-002"/>
        <filter val="A-05-01-02-008-003"/>
        <filter val="A-05-01-02-008-004"/>
        <filter val="A-05-01-02-008-005"/>
        <filter val="A-05-01-02-008-007"/>
      </filters>
    </filterColumn>
  </autoFilter>
  <mergeCells count="1">
    <mergeCell ref="A2: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120170-4844-49F8-B828-F10ED89C1EE4}"/>
</file>

<file path=customXml/itemProps2.xml><?xml version="1.0" encoding="utf-8"?>
<ds:datastoreItem xmlns:ds="http://schemas.openxmlformats.org/officeDocument/2006/customXml" ds:itemID="{586AB1F9-22AA-4449-A9E8-0F68207BB16B}"/>
</file>

<file path=customXml/itemProps3.xml><?xml version="1.0" encoding="utf-8"?>
<ds:datastoreItem xmlns:ds="http://schemas.openxmlformats.org/officeDocument/2006/customXml" ds:itemID="{B706C5CA-2CCA-4116-8920-54D7F8BE23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 Acción 2020</vt:lpstr>
      <vt:lpstr>Diferencia Comercialización</vt:lpstr>
      <vt:lpstr>Diferencia Inversión</vt:lpstr>
      <vt:lpstr>Desagregación Comercialización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Patricia Marin Ruiz</cp:lastModifiedBy>
  <dcterms:created xsi:type="dcterms:W3CDTF">2020-02-10T19:49:30Z</dcterms:created>
  <dcterms:modified xsi:type="dcterms:W3CDTF">2020-09-22T22:53:05Z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