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Noviembre\Publicación\"/>
    </mc:Choice>
  </mc:AlternateContent>
  <bookViews>
    <workbookView xWindow="0" yWindow="0" windowWidth="24000" windowHeight="9045"/>
  </bookViews>
  <sheets>
    <sheet name="Monitoreo Unificado PA " sheetId="2" r:id="rId1"/>
    <sheet name="Hoja3" sheetId="25" state="hidden" r:id="rId2"/>
    <sheet name="Hoja7" sheetId="29" state="hidden" r:id="rId3"/>
    <sheet name="Hoja5" sheetId="17" state="hidden" r:id="rId4"/>
    <sheet name="Hoja4" sheetId="22" state="hidden" r:id="rId5"/>
  </sheets>
  <externalReferences>
    <externalReference r:id="rId6"/>
  </externalReferences>
  <definedNames>
    <definedName name="_xlnm._FilterDatabase" localSheetId="0" hidden="1">'Monitoreo Unificado PA '!$A$11:$BQ$107</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2" i="2" l="1"/>
  <c r="AP12" i="2" s="1"/>
  <c r="AO105" i="2"/>
  <c r="AP105" i="2" s="1"/>
  <c r="AO106" i="2"/>
  <c r="AP106" i="2" s="1"/>
  <c r="AO104" i="2"/>
  <c r="AP104" i="2" s="1"/>
  <c r="AO103" i="2"/>
  <c r="AP103" i="2" s="1"/>
  <c r="AO84" i="2"/>
  <c r="AO64" i="2"/>
  <c r="AO63" i="2"/>
  <c r="AO62" i="2"/>
  <c r="AO61" i="2"/>
  <c r="AO59" i="2"/>
  <c r="AO60" i="2"/>
  <c r="AO95" i="2"/>
  <c r="AP95" i="2" s="1"/>
  <c r="AO96" i="2" l="1"/>
  <c r="AP96" i="2" s="1"/>
  <c r="AO94" i="2"/>
  <c r="AP94" i="2" s="1"/>
  <c r="AO93" i="2"/>
  <c r="AP93" i="2" s="1"/>
  <c r="AO92" i="2" l="1"/>
  <c r="AP92" i="2" s="1"/>
  <c r="AO91" i="2"/>
  <c r="AP91" i="2" s="1"/>
  <c r="AO90" i="2"/>
  <c r="AP90" i="2" s="1"/>
  <c r="AO87" i="2"/>
  <c r="AO85" i="2"/>
  <c r="AO83" i="2"/>
  <c r="AO82" i="2"/>
  <c r="AO81" i="2"/>
  <c r="AP81" i="2" s="1"/>
  <c r="AO79" i="2"/>
  <c r="AP79" i="2" s="1"/>
  <c r="AO78" i="2"/>
  <c r="AO77" i="2"/>
  <c r="AO76" i="2"/>
  <c r="AP76" i="2" s="1"/>
  <c r="AO75" i="2"/>
  <c r="AO74" i="2"/>
  <c r="AO71" i="2"/>
  <c r="AO70" i="2"/>
  <c r="AO69" i="2"/>
  <c r="AO67" i="2"/>
  <c r="AP67" i="2" s="1"/>
  <c r="AO66" i="2"/>
  <c r="AO65" i="2"/>
  <c r="AP62" i="2" l="1"/>
  <c r="AP61" i="2"/>
  <c r="AP60" i="2"/>
  <c r="AO55" i="2"/>
  <c r="AO54" i="2"/>
  <c r="AP54" i="2" s="1"/>
  <c r="AO53" i="2"/>
  <c r="AP53" i="2" s="1"/>
  <c r="AO52" i="2"/>
  <c r="AP52" i="2" s="1"/>
  <c r="AO23" i="2"/>
  <c r="AP23" i="2" s="1"/>
  <c r="AO22" i="2"/>
  <c r="AP22" i="2" s="1"/>
  <c r="AO21" i="2"/>
  <c r="AP21" i="2" s="1"/>
  <c r="AO20" i="2"/>
  <c r="AP20" i="2" s="1"/>
  <c r="AO19" i="2"/>
  <c r="AP19" i="2" s="1"/>
  <c r="AO18" i="2"/>
  <c r="AP18" i="2" s="1"/>
  <c r="AO15" i="2"/>
  <c r="AP15" i="2" s="1"/>
  <c r="AO14" i="2"/>
  <c r="AP14" i="2" s="1"/>
  <c r="AO13" i="2"/>
  <c r="AP13" i="2" s="1"/>
  <c r="AP87" i="2"/>
  <c r="AP85" i="2"/>
  <c r="AP84" i="2"/>
  <c r="AP83" i="2"/>
  <c r="AP82" i="2"/>
  <c r="AP78" i="2"/>
  <c r="AP77" i="2"/>
  <c r="AP75" i="2"/>
  <c r="AP74" i="2"/>
  <c r="AP71" i="2"/>
  <c r="AP70" i="2"/>
  <c r="AP69" i="2"/>
  <c r="AP66" i="2"/>
  <c r="AP65" i="2"/>
  <c r="AP63" i="2"/>
  <c r="AP59" i="2"/>
  <c r="C14" i="22" l="1"/>
  <c r="K16" i="29"/>
  <c r="J16" i="29"/>
  <c r="I16" i="29"/>
  <c r="H16" i="29"/>
  <c r="G16" i="29"/>
  <c r="F16" i="29"/>
  <c r="E16" i="29"/>
  <c r="D16" i="29"/>
  <c r="C16" i="29"/>
  <c r="K15" i="29"/>
  <c r="J15" i="29"/>
  <c r="I15" i="29"/>
  <c r="H15" i="29"/>
  <c r="G15" i="29"/>
  <c r="F15" i="29"/>
  <c r="E15" i="29"/>
  <c r="D15" i="29"/>
  <c r="C15" i="29"/>
  <c r="K14" i="29"/>
  <c r="J14" i="29"/>
  <c r="I14" i="29"/>
  <c r="H14" i="29"/>
  <c r="G14" i="29"/>
  <c r="F14" i="29"/>
  <c r="E14" i="29"/>
  <c r="D14" i="29"/>
  <c r="C14" i="29"/>
  <c r="K13" i="29"/>
  <c r="J13" i="29"/>
  <c r="I13" i="29"/>
  <c r="H13" i="29"/>
  <c r="G13" i="29"/>
  <c r="F13" i="29"/>
  <c r="E13" i="29"/>
  <c r="D13" i="29"/>
  <c r="C13" i="29"/>
  <c r="K12" i="29"/>
  <c r="J12" i="29"/>
  <c r="I12" i="29"/>
  <c r="H12" i="29"/>
  <c r="G12" i="29"/>
  <c r="F12" i="29"/>
  <c r="E12" i="29"/>
  <c r="D12" i="29"/>
  <c r="C12" i="29"/>
  <c r="K9" i="29"/>
  <c r="J9" i="29"/>
  <c r="I9" i="29"/>
  <c r="H9" i="29"/>
  <c r="G9" i="29"/>
  <c r="F9" i="29"/>
  <c r="E9" i="29"/>
  <c r="D9" i="29"/>
  <c r="C9" i="29"/>
  <c r="B77" i="25"/>
  <c r="C76" i="25"/>
  <c r="B76" i="25"/>
  <c r="D73" i="25"/>
  <c r="C73" i="25"/>
  <c r="BO106" i="2"/>
  <c r="BJ106" i="2"/>
  <c r="BI106" i="2"/>
  <c r="BC106" i="2"/>
  <c r="BB106" i="2"/>
  <c r="AZ106" i="2"/>
  <c r="BO105" i="2"/>
  <c r="BJ105" i="2"/>
  <c r="BI105" i="2"/>
  <c r="BC105" i="2"/>
  <c r="BB105" i="2"/>
  <c r="BE105" i="2" s="1"/>
  <c r="AZ105" i="2"/>
  <c r="BO104" i="2"/>
  <c r="BJ104" i="2"/>
  <c r="BI104" i="2"/>
  <c r="BC104" i="2"/>
  <c r="BB104" i="2"/>
  <c r="BE104" i="2" s="1"/>
  <c r="AZ104" i="2"/>
  <c r="BO103" i="2"/>
  <c r="BJ103" i="2"/>
  <c r="BI103" i="2"/>
  <c r="BC103" i="2"/>
  <c r="BB103" i="2"/>
  <c r="AZ103" i="2"/>
  <c r="BL103" i="2"/>
  <c r="BO102" i="2"/>
  <c r="BJ102" i="2"/>
  <c r="BI102" i="2"/>
  <c r="BC102" i="2"/>
  <c r="BB102" i="2"/>
  <c r="BE102" i="2" s="1"/>
  <c r="AZ102" i="2"/>
  <c r="AO102" i="2"/>
  <c r="BO101" i="2"/>
  <c r="BJ101" i="2"/>
  <c r="BI101" i="2"/>
  <c r="BC101" i="2"/>
  <c r="BB101" i="2"/>
  <c r="BE101" i="2" s="1"/>
  <c r="AZ101" i="2"/>
  <c r="AO101" i="2"/>
  <c r="BO100" i="2"/>
  <c r="BJ100" i="2"/>
  <c r="BI100" i="2"/>
  <c r="BC100" i="2"/>
  <c r="BB100" i="2"/>
  <c r="BE100" i="2" s="1"/>
  <c r="AZ100" i="2"/>
  <c r="AO100" i="2"/>
  <c r="AP100" i="2" s="1"/>
  <c r="BO99" i="2"/>
  <c r="BJ99" i="2"/>
  <c r="BI99" i="2"/>
  <c r="BC99" i="2"/>
  <c r="BB99" i="2"/>
  <c r="BE99" i="2" s="1"/>
  <c r="AZ99" i="2"/>
  <c r="AO99" i="2"/>
  <c r="AP99" i="2" s="1"/>
  <c r="BO98" i="2"/>
  <c r="BJ98" i="2"/>
  <c r="BI98" i="2"/>
  <c r="BC98" i="2"/>
  <c r="BB98" i="2"/>
  <c r="BE98" i="2" s="1"/>
  <c r="AZ98" i="2"/>
  <c r="AO98" i="2"/>
  <c r="AP98" i="2" s="1"/>
  <c r="BO97" i="2"/>
  <c r="BJ97" i="2"/>
  <c r="BI97" i="2"/>
  <c r="BC97" i="2"/>
  <c r="BB97" i="2"/>
  <c r="AZ97" i="2"/>
  <c r="AO97" i="2"/>
  <c r="AP97" i="2" s="1"/>
  <c r="BO96" i="2"/>
  <c r="BJ96" i="2"/>
  <c r="BI96" i="2"/>
  <c r="BC96" i="2"/>
  <c r="BB96" i="2"/>
  <c r="AZ96" i="2"/>
  <c r="BO95" i="2"/>
  <c r="BJ95" i="2"/>
  <c r="BI95" i="2"/>
  <c r="BC95" i="2"/>
  <c r="BB95" i="2"/>
  <c r="BE95" i="2" s="1"/>
  <c r="AZ95" i="2"/>
  <c r="BN95" i="2"/>
  <c r="BO94" i="2"/>
  <c r="BJ94" i="2"/>
  <c r="BI94" i="2"/>
  <c r="BC94" i="2"/>
  <c r="BB94" i="2"/>
  <c r="BE94" i="2" s="1"/>
  <c r="AZ94" i="2"/>
  <c r="BL94" i="2"/>
  <c r="BO93" i="2"/>
  <c r="BJ93" i="2"/>
  <c r="BI93" i="2"/>
  <c r="BC93" i="2"/>
  <c r="BB93" i="2"/>
  <c r="BE93" i="2" s="1"/>
  <c r="AZ93" i="2"/>
  <c r="BM93" i="2"/>
  <c r="BO92" i="2"/>
  <c r="BJ92" i="2"/>
  <c r="BI92" i="2"/>
  <c r="BC92" i="2"/>
  <c r="BB92" i="2"/>
  <c r="BE92" i="2" s="1"/>
  <c r="AZ92" i="2"/>
  <c r="BN92" i="2"/>
  <c r="BO91" i="2"/>
  <c r="BJ91" i="2"/>
  <c r="BI91" i="2"/>
  <c r="BC91" i="2"/>
  <c r="BB91" i="2"/>
  <c r="BE91" i="2" s="1"/>
  <c r="AZ91" i="2"/>
  <c r="BL91" i="2"/>
  <c r="BO90" i="2"/>
  <c r="BJ90" i="2"/>
  <c r="BI90" i="2"/>
  <c r="BC90" i="2"/>
  <c r="BB90" i="2"/>
  <c r="BE90" i="2" s="1"/>
  <c r="AZ90" i="2"/>
  <c r="BO89" i="2"/>
  <c r="BJ89" i="2"/>
  <c r="BI89" i="2"/>
  <c r="BC89" i="2"/>
  <c r="BB89" i="2"/>
  <c r="BE89" i="2" s="1"/>
  <c r="AZ89" i="2"/>
  <c r="AO89" i="2"/>
  <c r="AP89" i="2" s="1"/>
  <c r="BO88" i="2"/>
  <c r="BJ88" i="2"/>
  <c r="BI88" i="2"/>
  <c r="BC88" i="2"/>
  <c r="BB88" i="2"/>
  <c r="BE88" i="2" s="1"/>
  <c r="AZ88" i="2"/>
  <c r="AO88" i="2"/>
  <c r="BO87" i="2"/>
  <c r="BJ87" i="2"/>
  <c r="BI87" i="2"/>
  <c r="BC87" i="2"/>
  <c r="BB87" i="2"/>
  <c r="BE87" i="2" s="1"/>
  <c r="AZ87" i="2"/>
  <c r="AQ87" i="2"/>
  <c r="BK87" i="2" s="1"/>
  <c r="BO86" i="2"/>
  <c r="BJ86" i="2"/>
  <c r="BI86" i="2"/>
  <c r="BC86" i="2"/>
  <c r="BB86" i="2"/>
  <c r="BE86" i="2" s="1"/>
  <c r="AZ86" i="2"/>
  <c r="AO86" i="2"/>
  <c r="BO85" i="2"/>
  <c r="BJ85" i="2"/>
  <c r="BI85" i="2"/>
  <c r="BC85" i="2"/>
  <c r="BB85" i="2"/>
  <c r="AZ85" i="2"/>
  <c r="BL85" i="2"/>
  <c r="BO84" i="2"/>
  <c r="BJ84" i="2"/>
  <c r="BI84" i="2"/>
  <c r="BC84" i="2"/>
  <c r="BB84" i="2"/>
  <c r="AZ84" i="2"/>
  <c r="BO83" i="2"/>
  <c r="BJ83" i="2"/>
  <c r="BI83" i="2"/>
  <c r="BC83" i="2"/>
  <c r="BB83" i="2"/>
  <c r="BE83" i="2" s="1"/>
  <c r="AZ83" i="2"/>
  <c r="BN83" i="2"/>
  <c r="BO82" i="2"/>
  <c r="BJ82" i="2"/>
  <c r="BI82" i="2"/>
  <c r="BC82" i="2"/>
  <c r="BB82" i="2"/>
  <c r="BE82" i="2" s="1"/>
  <c r="AZ82" i="2"/>
  <c r="BN82" i="2"/>
  <c r="BO81" i="2"/>
  <c r="BJ81" i="2"/>
  <c r="BI81" i="2"/>
  <c r="BC81" i="2"/>
  <c r="BB81" i="2"/>
  <c r="BE81" i="2" s="1"/>
  <c r="AZ81" i="2"/>
  <c r="AQ81" i="2"/>
  <c r="BK81" i="2" s="1"/>
  <c r="BO80" i="2"/>
  <c r="BJ80" i="2"/>
  <c r="BI80" i="2"/>
  <c r="BC80" i="2"/>
  <c r="BB80" i="2"/>
  <c r="BE80" i="2" s="1"/>
  <c r="AZ80" i="2"/>
  <c r="AO80" i="2"/>
  <c r="BO79" i="2"/>
  <c r="BJ79" i="2"/>
  <c r="BI79" i="2"/>
  <c r="BC79" i="2"/>
  <c r="BB79" i="2"/>
  <c r="BE79" i="2" s="1"/>
  <c r="AZ79" i="2"/>
  <c r="BN79" i="2"/>
  <c r="BO78" i="2"/>
  <c r="BM78" i="2"/>
  <c r="BJ78" i="2"/>
  <c r="BI78" i="2"/>
  <c r="BC78" i="2"/>
  <c r="BB78" i="2"/>
  <c r="BE78" i="2" s="1"/>
  <c r="AZ78" i="2"/>
  <c r="BO77" i="2"/>
  <c r="BJ77" i="2"/>
  <c r="BI77" i="2"/>
  <c r="BC77" i="2"/>
  <c r="BB77" i="2"/>
  <c r="AZ77" i="2"/>
  <c r="BN77" i="2"/>
  <c r="BO76" i="2"/>
  <c r="BJ76" i="2"/>
  <c r="BI76" i="2"/>
  <c r="BC76" i="2"/>
  <c r="BB76" i="2"/>
  <c r="BE76" i="2" s="1"/>
  <c r="AZ76" i="2"/>
  <c r="BO75" i="2"/>
  <c r="BJ75" i="2"/>
  <c r="BI75" i="2"/>
  <c r="BC75" i="2"/>
  <c r="BB75" i="2"/>
  <c r="BE75" i="2" s="1"/>
  <c r="AZ75" i="2"/>
  <c r="BL75" i="2"/>
  <c r="BO74" i="2"/>
  <c r="BJ74" i="2"/>
  <c r="BI74" i="2"/>
  <c r="BC74" i="2"/>
  <c r="BB74" i="2"/>
  <c r="BE74" i="2" s="1"/>
  <c r="AZ74" i="2"/>
  <c r="BL74" i="2"/>
  <c r="BO73" i="2"/>
  <c r="BJ73" i="2"/>
  <c r="BI73" i="2"/>
  <c r="BC73" i="2"/>
  <c r="BB73" i="2"/>
  <c r="BE73" i="2" s="1"/>
  <c r="AZ73" i="2"/>
  <c r="AO73" i="2"/>
  <c r="BO72" i="2"/>
  <c r="BJ72" i="2"/>
  <c r="BI72" i="2"/>
  <c r="BC72" i="2"/>
  <c r="BB72" i="2"/>
  <c r="AZ72" i="2"/>
  <c r="AO72" i="2"/>
  <c r="BO71" i="2"/>
  <c r="BJ71" i="2"/>
  <c r="BI71" i="2"/>
  <c r="BC71" i="2"/>
  <c r="BB71" i="2"/>
  <c r="BE71" i="2" s="1"/>
  <c r="AZ71" i="2"/>
  <c r="BO70" i="2"/>
  <c r="BJ70" i="2"/>
  <c r="BI70" i="2"/>
  <c r="BC70" i="2"/>
  <c r="BB70" i="2"/>
  <c r="BE70" i="2" s="1"/>
  <c r="AZ70" i="2"/>
  <c r="BN70" i="2"/>
  <c r="BO69" i="2"/>
  <c r="BJ69" i="2"/>
  <c r="BI69" i="2"/>
  <c r="BC69" i="2"/>
  <c r="BB69" i="2"/>
  <c r="BE69" i="2" s="1"/>
  <c r="AZ69" i="2"/>
  <c r="BN69" i="2"/>
  <c r="BO68" i="2"/>
  <c r="BJ68" i="2"/>
  <c r="BI68" i="2"/>
  <c r="BC68" i="2"/>
  <c r="BB68" i="2"/>
  <c r="BE68" i="2" s="1"/>
  <c r="AZ68" i="2"/>
  <c r="AO68" i="2"/>
  <c r="BO67" i="2"/>
  <c r="BJ67" i="2"/>
  <c r="BI67" i="2"/>
  <c r="BC67" i="2"/>
  <c r="BB67" i="2"/>
  <c r="BE67" i="2" s="1"/>
  <c r="AZ67" i="2"/>
  <c r="BO66" i="2"/>
  <c r="BJ66" i="2"/>
  <c r="BI66" i="2"/>
  <c r="BC66" i="2"/>
  <c r="BB66" i="2"/>
  <c r="BE66" i="2" s="1"/>
  <c r="AZ66" i="2"/>
  <c r="BO65" i="2"/>
  <c r="BJ65" i="2"/>
  <c r="BI65" i="2"/>
  <c r="BC65" i="2"/>
  <c r="BB65" i="2"/>
  <c r="AZ65" i="2"/>
  <c r="BM65" i="2"/>
  <c r="BO64" i="2"/>
  <c r="BJ64" i="2"/>
  <c r="BI64" i="2"/>
  <c r="BC64" i="2"/>
  <c r="BB64" i="2"/>
  <c r="BE64" i="2" s="1"/>
  <c r="AZ64" i="2"/>
  <c r="BO63" i="2"/>
  <c r="BJ63" i="2"/>
  <c r="BI63" i="2"/>
  <c r="BC63" i="2"/>
  <c r="BB63" i="2"/>
  <c r="BE63" i="2" s="1"/>
  <c r="AZ63" i="2"/>
  <c r="AQ63" i="2"/>
  <c r="BK63" i="2" s="1"/>
  <c r="BO62" i="2"/>
  <c r="BN62" i="2"/>
  <c r="BM62" i="2"/>
  <c r="BL62" i="2"/>
  <c r="BJ62" i="2"/>
  <c r="BI62" i="2"/>
  <c r="BC62" i="2"/>
  <c r="BB62" i="2"/>
  <c r="BE62" i="2" s="1"/>
  <c r="AZ62" i="2"/>
  <c r="AQ62" i="2"/>
  <c r="BK62" i="2" s="1"/>
  <c r="BO61" i="2"/>
  <c r="BJ61" i="2"/>
  <c r="BI61" i="2"/>
  <c r="BC61" i="2"/>
  <c r="BB61" i="2"/>
  <c r="BE61" i="2" s="1"/>
  <c r="AZ61" i="2"/>
  <c r="BO60" i="2"/>
  <c r="BJ60" i="2"/>
  <c r="BI60" i="2"/>
  <c r="BC60" i="2"/>
  <c r="BB60" i="2"/>
  <c r="BE60" i="2" s="1"/>
  <c r="AZ60" i="2"/>
  <c r="BN60" i="2"/>
  <c r="BO59" i="2"/>
  <c r="BJ59" i="2"/>
  <c r="BI59" i="2"/>
  <c r="BC59" i="2"/>
  <c r="BB59" i="2"/>
  <c r="BE59" i="2" s="1"/>
  <c r="AZ59" i="2"/>
  <c r="BN59" i="2"/>
  <c r="BO58" i="2"/>
  <c r="BJ58" i="2"/>
  <c r="BI58" i="2"/>
  <c r="BC58" i="2"/>
  <c r="BB58" i="2"/>
  <c r="AZ58" i="2"/>
  <c r="AO58" i="2"/>
  <c r="BO57" i="2"/>
  <c r="BJ57" i="2"/>
  <c r="BI57" i="2"/>
  <c r="BC57" i="2"/>
  <c r="BB57" i="2"/>
  <c r="BE57" i="2" s="1"/>
  <c r="AZ57" i="2"/>
  <c r="AO57" i="2"/>
  <c r="AP57" i="2" s="1"/>
  <c r="BO56" i="2"/>
  <c r="BJ56" i="2"/>
  <c r="BI56" i="2"/>
  <c r="BC56" i="2"/>
  <c r="BB56" i="2"/>
  <c r="BE56" i="2" s="1"/>
  <c r="AZ56" i="2"/>
  <c r="AO56" i="2"/>
  <c r="AP56" i="2" s="1"/>
  <c r="BO55" i="2"/>
  <c r="BJ55" i="2"/>
  <c r="BI55" i="2"/>
  <c r="BC55" i="2"/>
  <c r="BB55" i="2"/>
  <c r="AZ55" i="2"/>
  <c r="BO54" i="2"/>
  <c r="BJ54" i="2"/>
  <c r="BI54" i="2"/>
  <c r="BC54" i="2"/>
  <c r="BB54" i="2"/>
  <c r="BE54" i="2" s="1"/>
  <c r="AZ54" i="2"/>
  <c r="BO53" i="2"/>
  <c r="BJ53" i="2"/>
  <c r="BI53" i="2"/>
  <c r="BC53" i="2"/>
  <c r="BB53" i="2"/>
  <c r="BE53" i="2" s="1"/>
  <c r="AZ53" i="2"/>
  <c r="BL53" i="2"/>
  <c r="BO52" i="2"/>
  <c r="BJ52" i="2"/>
  <c r="BI52" i="2"/>
  <c r="BC52" i="2"/>
  <c r="BB52" i="2"/>
  <c r="BE52" i="2" s="1"/>
  <c r="AZ52" i="2"/>
  <c r="BL52" i="2"/>
  <c r="BO51" i="2"/>
  <c r="BJ51" i="2"/>
  <c r="BI51" i="2"/>
  <c r="BC51" i="2"/>
  <c r="BB51" i="2"/>
  <c r="BE51" i="2" s="1"/>
  <c r="AZ51" i="2"/>
  <c r="AO51" i="2"/>
  <c r="AP51" i="2" s="1"/>
  <c r="BO50" i="2"/>
  <c r="BJ50" i="2"/>
  <c r="BI50" i="2"/>
  <c r="BC50" i="2"/>
  <c r="BB50" i="2"/>
  <c r="BE50" i="2" s="1"/>
  <c r="AZ50" i="2"/>
  <c r="AO50" i="2"/>
  <c r="BO49" i="2"/>
  <c r="BJ49" i="2"/>
  <c r="BI49" i="2"/>
  <c r="BC49" i="2"/>
  <c r="BB49" i="2"/>
  <c r="BE49" i="2" s="1"/>
  <c r="AZ49" i="2"/>
  <c r="AO49" i="2"/>
  <c r="BO48" i="2"/>
  <c r="BJ48" i="2"/>
  <c r="BI48" i="2"/>
  <c r="BC48" i="2"/>
  <c r="BB48" i="2"/>
  <c r="BE48" i="2" s="1"/>
  <c r="AZ48" i="2"/>
  <c r="AO48" i="2"/>
  <c r="BO47" i="2"/>
  <c r="BJ47" i="2"/>
  <c r="BI47" i="2"/>
  <c r="BC47" i="2"/>
  <c r="BB47" i="2"/>
  <c r="BE47" i="2" s="1"/>
  <c r="AZ47" i="2"/>
  <c r="AO47" i="2"/>
  <c r="AP47" i="2" s="1"/>
  <c r="BO46" i="2"/>
  <c r="BJ46" i="2"/>
  <c r="BI46" i="2"/>
  <c r="BC46" i="2"/>
  <c r="BB46" i="2"/>
  <c r="BE46" i="2" s="1"/>
  <c r="AZ46" i="2"/>
  <c r="AO46" i="2"/>
  <c r="BO45" i="2"/>
  <c r="BJ45" i="2"/>
  <c r="BI45" i="2"/>
  <c r="BC45" i="2"/>
  <c r="BB45" i="2"/>
  <c r="BE45" i="2" s="1"/>
  <c r="AZ45" i="2"/>
  <c r="AO45" i="2"/>
  <c r="BO44" i="2"/>
  <c r="BJ44" i="2"/>
  <c r="BI44" i="2"/>
  <c r="BC44" i="2"/>
  <c r="BB44" i="2"/>
  <c r="AZ44" i="2"/>
  <c r="AO44" i="2"/>
  <c r="BO43" i="2"/>
  <c r="BJ43" i="2"/>
  <c r="BI43" i="2"/>
  <c r="BC43" i="2"/>
  <c r="BB43" i="2"/>
  <c r="BE43" i="2" s="1"/>
  <c r="AZ43" i="2"/>
  <c r="AO43" i="2"/>
  <c r="AP43" i="2" s="1"/>
  <c r="BO42" i="2"/>
  <c r="BJ42" i="2"/>
  <c r="BI42" i="2"/>
  <c r="BC42" i="2"/>
  <c r="BB42" i="2"/>
  <c r="AZ42" i="2"/>
  <c r="AO42" i="2"/>
  <c r="BO41" i="2"/>
  <c r="BJ41" i="2"/>
  <c r="BI41" i="2"/>
  <c r="BC41" i="2"/>
  <c r="BB41" i="2"/>
  <c r="BE41" i="2" s="1"/>
  <c r="AZ41" i="2"/>
  <c r="AO41" i="2"/>
  <c r="BO40" i="2"/>
  <c r="BJ40" i="2"/>
  <c r="BI40" i="2"/>
  <c r="BC40" i="2"/>
  <c r="BB40" i="2"/>
  <c r="BE40" i="2" s="1"/>
  <c r="AZ40" i="2"/>
  <c r="AO40" i="2"/>
  <c r="BO39" i="2"/>
  <c r="BJ39" i="2"/>
  <c r="BI39" i="2"/>
  <c r="BC39" i="2"/>
  <c r="BB39" i="2"/>
  <c r="AZ39" i="2"/>
  <c r="AO39" i="2"/>
  <c r="AP39" i="2" s="1"/>
  <c r="BO38" i="2"/>
  <c r="BJ38" i="2"/>
  <c r="BI38" i="2"/>
  <c r="BC38" i="2"/>
  <c r="BB38" i="2"/>
  <c r="BE38" i="2" s="1"/>
  <c r="AZ38" i="2"/>
  <c r="AO38" i="2"/>
  <c r="BO37" i="2"/>
  <c r="BJ37" i="2"/>
  <c r="BI37" i="2"/>
  <c r="BC37" i="2"/>
  <c r="BB37" i="2"/>
  <c r="BE37" i="2" s="1"/>
  <c r="AZ37" i="2"/>
  <c r="AO37" i="2"/>
  <c r="AP37" i="2" s="1"/>
  <c r="BO36" i="2"/>
  <c r="BJ36" i="2"/>
  <c r="BI36" i="2"/>
  <c r="BC36" i="2"/>
  <c r="BB36" i="2"/>
  <c r="BE36" i="2" s="1"/>
  <c r="AZ36" i="2"/>
  <c r="AO36" i="2"/>
  <c r="BO35" i="2"/>
  <c r="BJ35" i="2"/>
  <c r="BI35" i="2"/>
  <c r="BC35" i="2"/>
  <c r="BB35" i="2"/>
  <c r="BE35" i="2" s="1"/>
  <c r="AZ35" i="2"/>
  <c r="AO35" i="2"/>
  <c r="BO34" i="2"/>
  <c r="BJ34" i="2"/>
  <c r="BI34" i="2"/>
  <c r="BC34" i="2"/>
  <c r="BB34" i="2"/>
  <c r="BE34" i="2" s="1"/>
  <c r="AZ34" i="2"/>
  <c r="AO34" i="2"/>
  <c r="BO33" i="2"/>
  <c r="BI33" i="2"/>
  <c r="BC33" i="2"/>
  <c r="BB33" i="2"/>
  <c r="BE33" i="2" s="1"/>
  <c r="AO33" i="2"/>
  <c r="AP33" i="2" s="1"/>
  <c r="U33" i="2"/>
  <c r="AZ33" i="2" s="1"/>
  <c r="BO32" i="2"/>
  <c r="BJ32" i="2"/>
  <c r="BI32" i="2"/>
  <c r="BC32" i="2"/>
  <c r="BB32" i="2"/>
  <c r="AZ32" i="2"/>
  <c r="AO32" i="2"/>
  <c r="BO31" i="2"/>
  <c r="BJ31" i="2"/>
  <c r="BI31" i="2"/>
  <c r="BC31" i="2"/>
  <c r="BB31" i="2"/>
  <c r="AZ31" i="2"/>
  <c r="AO31" i="2"/>
  <c r="BO30" i="2"/>
  <c r="BJ30" i="2"/>
  <c r="BI30" i="2"/>
  <c r="BC30" i="2"/>
  <c r="BB30" i="2"/>
  <c r="BE30" i="2" s="1"/>
  <c r="AZ30" i="2"/>
  <c r="AO30" i="2"/>
  <c r="BO29" i="2"/>
  <c r="BC29" i="2"/>
  <c r="BB29" i="2"/>
  <c r="BE29" i="2" s="1"/>
  <c r="AY29" i="2"/>
  <c r="AX29" i="2"/>
  <c r="AW29" i="2"/>
  <c r="AV29" i="2"/>
  <c r="AU29" i="2"/>
  <c r="AT29" i="2"/>
  <c r="AS29" i="2"/>
  <c r="AO29" i="2"/>
  <c r="U29" i="2"/>
  <c r="BO28" i="2"/>
  <c r="BJ28" i="2"/>
  <c r="BI28" i="2"/>
  <c r="BC28" i="2"/>
  <c r="BB28" i="2"/>
  <c r="BE28" i="2" s="1"/>
  <c r="AZ28" i="2"/>
  <c r="AO28" i="2"/>
  <c r="AP28" i="2" s="1"/>
  <c r="BO27" i="2"/>
  <c r="BJ27" i="2"/>
  <c r="BI27" i="2"/>
  <c r="BC27" i="2"/>
  <c r="BB27" i="2"/>
  <c r="BE27" i="2" s="1"/>
  <c r="AZ27" i="2"/>
  <c r="AO27" i="2"/>
  <c r="AP27" i="2" s="1"/>
  <c r="BO26" i="2"/>
  <c r="BJ26" i="2"/>
  <c r="BI26" i="2"/>
  <c r="BC26" i="2"/>
  <c r="BB26" i="2"/>
  <c r="BE26" i="2" s="1"/>
  <c r="AZ26" i="2"/>
  <c r="AO26" i="2"/>
  <c r="BO25" i="2"/>
  <c r="BJ25" i="2"/>
  <c r="BI25" i="2"/>
  <c r="BC25" i="2"/>
  <c r="BB25" i="2"/>
  <c r="BE25" i="2" s="1"/>
  <c r="AZ25" i="2"/>
  <c r="AO25" i="2"/>
  <c r="BO24" i="2"/>
  <c r="BJ24" i="2"/>
  <c r="BI24" i="2"/>
  <c r="BC24" i="2"/>
  <c r="BB24" i="2"/>
  <c r="AZ24" i="2"/>
  <c r="AO24" i="2"/>
  <c r="BO23" i="2"/>
  <c r="BJ23" i="2"/>
  <c r="BI23" i="2"/>
  <c r="BC23" i="2"/>
  <c r="BB23" i="2"/>
  <c r="BE23" i="2" s="1"/>
  <c r="AZ23" i="2"/>
  <c r="BN23" i="2"/>
  <c r="BO22" i="2"/>
  <c r="BJ22" i="2"/>
  <c r="BI22" i="2"/>
  <c r="BC22" i="2"/>
  <c r="BB22" i="2"/>
  <c r="BE22" i="2" s="1"/>
  <c r="AZ22" i="2"/>
  <c r="BO21" i="2"/>
  <c r="BJ21" i="2"/>
  <c r="BI21" i="2"/>
  <c r="BC21" i="2"/>
  <c r="BB21" i="2"/>
  <c r="BE21" i="2" s="1"/>
  <c r="AZ21" i="2"/>
  <c r="BL21" i="2"/>
  <c r="BO20" i="2"/>
  <c r="BJ20" i="2"/>
  <c r="BI20" i="2"/>
  <c r="BC20" i="2"/>
  <c r="BB20" i="2"/>
  <c r="AZ20" i="2"/>
  <c r="BL20" i="2"/>
  <c r="BO19" i="2"/>
  <c r="BJ19" i="2"/>
  <c r="BI19" i="2"/>
  <c r="BC19" i="2"/>
  <c r="BB19" i="2"/>
  <c r="BE19" i="2" s="1"/>
  <c r="AZ19" i="2"/>
  <c r="BO18" i="2"/>
  <c r="BJ18" i="2"/>
  <c r="BI18" i="2"/>
  <c r="BC18" i="2"/>
  <c r="BB18" i="2"/>
  <c r="AZ18" i="2"/>
  <c r="BN18" i="2"/>
  <c r="BO17" i="2"/>
  <c r="BJ17" i="2"/>
  <c r="BI17" i="2"/>
  <c r="BC17" i="2"/>
  <c r="BB17" i="2"/>
  <c r="BE17" i="2" s="1"/>
  <c r="AZ17" i="2"/>
  <c r="AO17" i="2"/>
  <c r="AP17" i="2" s="1"/>
  <c r="BO16" i="2"/>
  <c r="BJ16" i="2"/>
  <c r="BI16" i="2"/>
  <c r="BC16" i="2"/>
  <c r="BB16" i="2"/>
  <c r="AZ16" i="2"/>
  <c r="AO16" i="2"/>
  <c r="BO15" i="2"/>
  <c r="BJ15" i="2"/>
  <c r="BI15" i="2"/>
  <c r="BC15" i="2"/>
  <c r="BB15" i="2"/>
  <c r="BE15" i="2" s="1"/>
  <c r="AZ15" i="2"/>
  <c r="BN15" i="2"/>
  <c r="BO14" i="2"/>
  <c r="BJ14" i="2"/>
  <c r="BI14" i="2"/>
  <c r="BC14" i="2"/>
  <c r="BB14" i="2"/>
  <c r="AZ14" i="2"/>
  <c r="BN14" i="2"/>
  <c r="BO13" i="2"/>
  <c r="BJ13" i="2"/>
  <c r="BI13" i="2"/>
  <c r="BC13" i="2"/>
  <c r="BB13" i="2"/>
  <c r="BE13" i="2" s="1"/>
  <c r="AZ13" i="2"/>
  <c r="BN13" i="2"/>
  <c r="BO12" i="2"/>
  <c r="BJ12" i="2"/>
  <c r="BI12" i="2"/>
  <c r="BC12" i="2"/>
  <c r="BB12" i="2"/>
  <c r="BE12" i="2" s="1"/>
  <c r="AZ12" i="2"/>
  <c r="AQ12" i="2"/>
  <c r="BK12" i="2" s="1"/>
  <c r="BM8" i="2"/>
  <c r="U107" i="2" l="1"/>
  <c r="BJ33" i="2"/>
  <c r="BN25" i="2"/>
  <c r="AP25" i="2"/>
  <c r="AQ30" i="2"/>
  <c r="BK30" i="2" s="1"/>
  <c r="AP30" i="2"/>
  <c r="AQ68" i="2"/>
  <c r="BK68" i="2" s="1"/>
  <c r="AP68" i="2"/>
  <c r="BN24" i="2"/>
  <c r="AP24" i="2"/>
  <c r="BN38" i="2"/>
  <c r="AP38" i="2"/>
  <c r="BL46" i="2"/>
  <c r="AP46" i="2"/>
  <c r="BN86" i="2"/>
  <c r="AP86" i="2"/>
  <c r="BL58" i="2"/>
  <c r="AP58" i="2"/>
  <c r="BL34" i="2"/>
  <c r="AP34" i="2"/>
  <c r="AQ42" i="2"/>
  <c r="BK42" i="2" s="1"/>
  <c r="AP42" i="2"/>
  <c r="BL101" i="2"/>
  <c r="AP101" i="2"/>
  <c r="BN73" i="2"/>
  <c r="AP73" i="2"/>
  <c r="BM44" i="2"/>
  <c r="AP44" i="2"/>
  <c r="BN32" i="2"/>
  <c r="AP32" i="2"/>
  <c r="BN41" i="2"/>
  <c r="AP41" i="2"/>
  <c r="BN49" i="2"/>
  <c r="AP49" i="2"/>
  <c r="AQ45" i="2"/>
  <c r="BK45" i="2" s="1"/>
  <c r="AP45" i="2"/>
  <c r="AQ36" i="2"/>
  <c r="BK36" i="2" s="1"/>
  <c r="AP36" i="2"/>
  <c r="BN35" i="2"/>
  <c r="AP35" i="2"/>
  <c r="AQ102" i="2"/>
  <c r="BK102" i="2" s="1"/>
  <c r="AP102" i="2"/>
  <c r="BL26" i="2"/>
  <c r="AP26" i="2"/>
  <c r="BN31" i="2"/>
  <c r="AP31" i="2"/>
  <c r="BL40" i="2"/>
  <c r="AP40" i="2"/>
  <c r="AQ48" i="2"/>
  <c r="BK48" i="2" s="1"/>
  <c r="AP48" i="2"/>
  <c r="BN88" i="2"/>
  <c r="AP88" i="2"/>
  <c r="BN100" i="2"/>
  <c r="BN99" i="2"/>
  <c r="BL98" i="2"/>
  <c r="BL97" i="2"/>
  <c r="BN89" i="2"/>
  <c r="BL72" i="2"/>
  <c r="AP72" i="2"/>
  <c r="BL64" i="2"/>
  <c r="AP64" i="2"/>
  <c r="BM106" i="2"/>
  <c r="BL105" i="2"/>
  <c r="AQ104" i="2"/>
  <c r="BK104" i="2" s="1"/>
  <c r="BL55" i="2"/>
  <c r="AP55" i="2"/>
  <c r="BM50" i="2"/>
  <c r="AP50" i="2"/>
  <c r="BM29" i="2"/>
  <c r="AP29" i="2"/>
  <c r="AQ16" i="2"/>
  <c r="BK16" i="2" s="1"/>
  <c r="AP16" i="2"/>
  <c r="BD65" i="2"/>
  <c r="BD103" i="2"/>
  <c r="BM83" i="2"/>
  <c r="BD31" i="2"/>
  <c r="BD77" i="2"/>
  <c r="BN104" i="2"/>
  <c r="BD24" i="2"/>
  <c r="AQ55" i="2"/>
  <c r="BK55" i="2" s="1"/>
  <c r="BD81" i="2"/>
  <c r="BD68" i="2"/>
  <c r="BD97" i="2"/>
  <c r="BM16" i="2"/>
  <c r="BD105" i="2"/>
  <c r="BN44" i="2"/>
  <c r="AQ60" i="2"/>
  <c r="BK60" i="2" s="1"/>
  <c r="AQ31" i="2"/>
  <c r="BK31" i="2" s="1"/>
  <c r="AQ44" i="2"/>
  <c r="BK44" i="2" s="1"/>
  <c r="BD66" i="2"/>
  <c r="BD99" i="2"/>
  <c r="BD32" i="2"/>
  <c r="BD58" i="2"/>
  <c r="BE65" i="2"/>
  <c r="AQ94" i="2"/>
  <c r="BK94" i="2" s="1"/>
  <c r="BL49" i="2"/>
  <c r="BN50" i="2"/>
  <c r="BD74" i="2"/>
  <c r="BD14" i="2"/>
  <c r="BN98" i="2"/>
  <c r="BD69" i="2"/>
  <c r="BM21" i="2"/>
  <c r="AQ21" i="2"/>
  <c r="BK21" i="2" s="1"/>
  <c r="AQ26" i="2"/>
  <c r="BK26" i="2" s="1"/>
  <c r="BD36" i="2"/>
  <c r="BD37" i="2"/>
  <c r="BM42" i="2"/>
  <c r="AQ49" i="2"/>
  <c r="BK49" i="2" s="1"/>
  <c r="BM52" i="2"/>
  <c r="BD56" i="2"/>
  <c r="AQ65" i="2"/>
  <c r="BK65" i="2" s="1"/>
  <c r="BL65" i="2"/>
  <c r="AQ82" i="2"/>
  <c r="BK82" i="2" s="1"/>
  <c r="AQ83" i="2"/>
  <c r="BK83" i="2" s="1"/>
  <c r="BD89" i="2"/>
  <c r="BD94" i="2"/>
  <c r="AQ103" i="2"/>
  <c r="BK103" i="2" s="1"/>
  <c r="U108" i="2"/>
  <c r="AQ15" i="2"/>
  <c r="BK15" i="2" s="1"/>
  <c r="BD18" i="2"/>
  <c r="AQ52" i="2"/>
  <c r="BK52" i="2" s="1"/>
  <c r="BN52" i="2"/>
  <c r="BD61" i="2"/>
  <c r="BM70" i="2"/>
  <c r="BE97" i="2"/>
  <c r="BD101" i="2"/>
  <c r="BN26" i="2"/>
  <c r="BD90" i="2"/>
  <c r="AQ98" i="2"/>
  <c r="BK98" i="2" s="1"/>
  <c r="BM103" i="2"/>
  <c r="BM31" i="2"/>
  <c r="BD47" i="2"/>
  <c r="BN53" i="2"/>
  <c r="BL60" i="2"/>
  <c r="AQ69" i="2"/>
  <c r="BK69" i="2" s="1"/>
  <c r="AQ70" i="2"/>
  <c r="BK70" i="2" s="1"/>
  <c r="AQ72" i="2"/>
  <c r="BK72" i="2" s="1"/>
  <c r="BD80" i="2"/>
  <c r="BD82" i="2"/>
  <c r="BM94" i="2"/>
  <c r="BM96" i="2"/>
  <c r="BD22" i="2"/>
  <c r="BE24" i="2"/>
  <c r="BD26" i="2"/>
  <c r="BD27" i="2"/>
  <c r="BD41" i="2"/>
  <c r="BD44" i="2"/>
  <c r="BD46" i="2"/>
  <c r="AQ53" i="2"/>
  <c r="BK53" i="2" s="1"/>
  <c r="BD79" i="2"/>
  <c r="BN94" i="2"/>
  <c r="BN97" i="2"/>
  <c r="BL15" i="2"/>
  <c r="BD19" i="2"/>
  <c r="BD30" i="2"/>
  <c r="BL35" i="2"/>
  <c r="BM40" i="2"/>
  <c r="BD43" i="2"/>
  <c r="BM45" i="2"/>
  <c r="BM55" i="2"/>
  <c r="BL73" i="2"/>
  <c r="BL92" i="2"/>
  <c r="BM100" i="2"/>
  <c r="BD102" i="2"/>
  <c r="BD13" i="2"/>
  <c r="BM15" i="2"/>
  <c r="BN21" i="2"/>
  <c r="BM26" i="2"/>
  <c r="BD28" i="2"/>
  <c r="BD34" i="2"/>
  <c r="AQ35" i="2"/>
  <c r="BK35" i="2" s="1"/>
  <c r="BD38" i="2"/>
  <c r="AQ40" i="2"/>
  <c r="BK40" i="2" s="1"/>
  <c r="BN40" i="2"/>
  <c r="BD50" i="2"/>
  <c r="BD53" i="2"/>
  <c r="BN55" i="2"/>
  <c r="BD62" i="2"/>
  <c r="BD67" i="2"/>
  <c r="BL70" i="2"/>
  <c r="BD71" i="2"/>
  <c r="BD72" i="2"/>
  <c r="AQ73" i="2"/>
  <c r="BK73" i="2" s="1"/>
  <c r="BL83" i="2"/>
  <c r="BD86" i="2"/>
  <c r="AQ92" i="2"/>
  <c r="BK92" i="2" s="1"/>
  <c r="BM92" i="2"/>
  <c r="AQ100" i="2"/>
  <c r="BK100" i="2" s="1"/>
  <c r="BN103" i="2"/>
  <c r="BM61" i="2"/>
  <c r="BD88" i="2"/>
  <c r="AQ23" i="2"/>
  <c r="BK23" i="2" s="1"/>
  <c r="BM23" i="2"/>
  <c r="BM28" i="2"/>
  <c r="AZ29" i="2"/>
  <c r="BL30" i="2"/>
  <c r="BD35" i="2"/>
  <c r="BL38" i="2"/>
  <c r="BL44" i="2"/>
  <c r="AQ46" i="2"/>
  <c r="BK46" i="2" s="1"/>
  <c r="BM46" i="2"/>
  <c r="BD48" i="2"/>
  <c r="BD54" i="2"/>
  <c r="BN58" i="2"/>
  <c r="BD60" i="2"/>
  <c r="BD63" i="2"/>
  <c r="BD64" i="2"/>
  <c r="BD73" i="2"/>
  <c r="BD76" i="2"/>
  <c r="BE77" i="2"/>
  <c r="BD78" i="2"/>
  <c r="AQ79" i="2"/>
  <c r="BK79" i="2" s="1"/>
  <c r="BL79" i="2"/>
  <c r="AQ85" i="2"/>
  <c r="BK85" i="2" s="1"/>
  <c r="BD87" i="2"/>
  <c r="AQ93" i="2"/>
  <c r="BK93" i="2" s="1"/>
  <c r="BL102" i="2"/>
  <c r="BE103" i="2"/>
  <c r="BM48" i="2"/>
  <c r="BL61" i="2"/>
  <c r="BM18" i="2"/>
  <c r="BL23" i="2"/>
  <c r="BN85" i="2"/>
  <c r="AQ18" i="2"/>
  <c r="BK18" i="2" s="1"/>
  <c r="BE32" i="2"/>
  <c r="BD33" i="2"/>
  <c r="AQ34" i="2"/>
  <c r="BK34" i="2" s="1"/>
  <c r="BM34" i="2"/>
  <c r="AQ38" i="2"/>
  <c r="BK38" i="2" s="1"/>
  <c r="BM38" i="2"/>
  <c r="BD40" i="2"/>
  <c r="BN46" i="2"/>
  <c r="BD49" i="2"/>
  <c r="AQ50" i="2"/>
  <c r="BK50" i="2" s="1"/>
  <c r="BL50" i="2"/>
  <c r="BD52" i="2"/>
  <c r="AQ58" i="2"/>
  <c r="BK58" i="2" s="1"/>
  <c r="BL69" i="2"/>
  <c r="BM72" i="2"/>
  <c r="BM75" i="2"/>
  <c r="BM79" i="2"/>
  <c r="BL82" i="2"/>
  <c r="BL86" i="2"/>
  <c r="BM91" i="2"/>
  <c r="BD92" i="2"/>
  <c r="BD95" i="2"/>
  <c r="BD98" i="2"/>
  <c r="BL99" i="2"/>
  <c r="BM85" i="2"/>
  <c r="BD25" i="2"/>
  <c r="BM58" i="2"/>
  <c r="AQ61" i="2"/>
  <c r="BK61" i="2" s="1"/>
  <c r="BD16" i="2"/>
  <c r="BD23" i="2"/>
  <c r="BL31" i="2"/>
  <c r="BN34" i="2"/>
  <c r="BD70" i="2"/>
  <c r="BN72" i="2"/>
  <c r="AQ75" i="2"/>
  <c r="BK75" i="2" s="1"/>
  <c r="BN75" i="2"/>
  <c r="BD83" i="2"/>
  <c r="AQ86" i="2"/>
  <c r="BK86" i="2" s="1"/>
  <c r="AQ91" i="2"/>
  <c r="BK91" i="2" s="1"/>
  <c r="AQ97" i="2"/>
  <c r="BK97" i="2" s="1"/>
  <c r="BM97" i="2"/>
  <c r="AQ99" i="2"/>
  <c r="BK99" i="2" s="1"/>
  <c r="BM99" i="2"/>
  <c r="BL36" i="2"/>
  <c r="BM43" i="2"/>
  <c r="BN43" i="2"/>
  <c r="BL43" i="2"/>
  <c r="AQ43" i="2"/>
  <c r="BK43" i="2" s="1"/>
  <c r="BM67" i="2"/>
  <c r="BN67" i="2"/>
  <c r="BL67" i="2"/>
  <c r="AQ67" i="2"/>
  <c r="BK67" i="2" s="1"/>
  <c r="BN74" i="2"/>
  <c r="AQ74" i="2"/>
  <c r="BK74" i="2" s="1"/>
  <c r="BM74" i="2"/>
  <c r="AQ14" i="2"/>
  <c r="BK14" i="2" s="1"/>
  <c r="BM14" i="2"/>
  <c r="BL14" i="2"/>
  <c r="BL16" i="2"/>
  <c r="BE20" i="2"/>
  <c r="BD20" i="2"/>
  <c r="BM27" i="2"/>
  <c r="BL27" i="2"/>
  <c r="AQ27" i="2"/>
  <c r="BK27" i="2" s="1"/>
  <c r="BN27" i="2"/>
  <c r="BM36" i="2"/>
  <c r="BE58" i="2"/>
  <c r="BM66" i="2"/>
  <c r="AQ66" i="2"/>
  <c r="BK66" i="2" s="1"/>
  <c r="BD15" i="2"/>
  <c r="BD17" i="2"/>
  <c r="BI29" i="2"/>
  <c r="BJ29" i="2"/>
  <c r="BL39" i="2"/>
  <c r="BM39" i="2"/>
  <c r="AQ39" i="2"/>
  <c r="BK39" i="2" s="1"/>
  <c r="BE42" i="2"/>
  <c r="BD42" i="2"/>
  <c r="BL84" i="2"/>
  <c r="BN84" i="2"/>
  <c r="BM84" i="2"/>
  <c r="AQ84" i="2"/>
  <c r="BK84" i="2" s="1"/>
  <c r="BN12" i="2"/>
  <c r="BM12" i="2"/>
  <c r="BL12" i="2"/>
  <c r="BN16" i="2"/>
  <c r="BL24" i="2"/>
  <c r="BM24" i="2"/>
  <c r="AQ24" i="2"/>
  <c r="BK24" i="2" s="1"/>
  <c r="BM37" i="2"/>
  <c r="BL37" i="2"/>
  <c r="AQ37" i="2"/>
  <c r="BK37" i="2" s="1"/>
  <c r="BN37" i="2"/>
  <c r="BM90" i="2"/>
  <c r="BL90" i="2"/>
  <c r="AQ90" i="2"/>
  <c r="BK90" i="2" s="1"/>
  <c r="BM101" i="2"/>
  <c r="AQ101" i="2"/>
  <c r="BK101" i="2" s="1"/>
  <c r="BD39" i="2"/>
  <c r="BE39" i="2"/>
  <c r="BM47" i="2"/>
  <c r="BN47" i="2"/>
  <c r="BD55" i="2"/>
  <c r="BE55" i="2"/>
  <c r="BD84" i="2"/>
  <c r="BE84" i="2"/>
  <c r="BN80" i="2"/>
  <c r="AP80" i="2"/>
  <c r="BL80" i="2"/>
  <c r="AQ80" i="2"/>
  <c r="BK80" i="2" s="1"/>
  <c r="BM80" i="2"/>
  <c r="BE85" i="2"/>
  <c r="BD85" i="2"/>
  <c r="BD106" i="2"/>
  <c r="BE106" i="2"/>
  <c r="BM19" i="2"/>
  <c r="BL19" i="2"/>
  <c r="AQ19" i="2"/>
  <c r="BK19" i="2" s="1"/>
  <c r="BN19" i="2"/>
  <c r="BM13" i="2"/>
  <c r="AQ17" i="2"/>
  <c r="BK17" i="2" s="1"/>
  <c r="BN17" i="2"/>
  <c r="BL17" i="2"/>
  <c r="BM22" i="2"/>
  <c r="BN22" i="2"/>
  <c r="BL22" i="2"/>
  <c r="AQ47" i="2"/>
  <c r="BK47" i="2" s="1"/>
  <c r="BL47" i="2"/>
  <c r="BM76" i="2"/>
  <c r="BL76" i="2"/>
  <c r="AQ76" i="2"/>
  <c r="BK76" i="2" s="1"/>
  <c r="BD12" i="2"/>
  <c r="AQ13" i="2"/>
  <c r="BK13" i="2" s="1"/>
  <c r="BL13" i="2"/>
  <c r="BE14" i="2"/>
  <c r="BE16" i="2"/>
  <c r="BM17" i="2"/>
  <c r="BE18" i="2"/>
  <c r="BN20" i="2"/>
  <c r="AQ20" i="2"/>
  <c r="BK20" i="2" s="1"/>
  <c r="BM20" i="2"/>
  <c r="AQ22" i="2"/>
  <c r="BK22" i="2" s="1"/>
  <c r="BL29" i="2"/>
  <c r="AQ29" i="2"/>
  <c r="BK29" i="2" s="1"/>
  <c r="BN29" i="2"/>
  <c r="BE31" i="2"/>
  <c r="BL33" i="2"/>
  <c r="BM33" i="2"/>
  <c r="AQ33" i="2"/>
  <c r="BK33" i="2" s="1"/>
  <c r="BE44" i="2"/>
  <c r="BL66" i="2"/>
  <c r="BE72" i="2"/>
  <c r="BE96" i="2"/>
  <c r="BD96" i="2"/>
  <c r="BL51" i="2"/>
  <c r="BL57" i="2"/>
  <c r="BL68" i="2"/>
  <c r="BL81" i="2"/>
  <c r="BM88" i="2"/>
  <c r="BM25" i="2"/>
  <c r="AQ25" i="2"/>
  <c r="BK25" i="2" s="1"/>
  <c r="BL25" i="2"/>
  <c r="BL42" i="2"/>
  <c r="BD45" i="2"/>
  <c r="AQ51" i="2"/>
  <c r="BK51" i="2" s="1"/>
  <c r="BM51" i="2"/>
  <c r="BM53" i="2"/>
  <c r="AQ57" i="2"/>
  <c r="BK57" i="2" s="1"/>
  <c r="BM57" i="2"/>
  <c r="BM68" i="2"/>
  <c r="BD75" i="2"/>
  <c r="BM81" i="2"/>
  <c r="BM86" i="2"/>
  <c r="AQ88" i="2"/>
  <c r="BK88" i="2" s="1"/>
  <c r="BL88" i="2"/>
  <c r="BN96" i="2"/>
  <c r="AQ96" i="2"/>
  <c r="BK96" i="2" s="1"/>
  <c r="BL96" i="2"/>
  <c r="BM98" i="2"/>
  <c r="BM102" i="2"/>
  <c r="BD21" i="2"/>
  <c r="BD29" i="2"/>
  <c r="BM30" i="2"/>
  <c r="BM35" i="2"/>
  <c r="BL48" i="2"/>
  <c r="BD51" i="2"/>
  <c r="BD57" i="2"/>
  <c r="BD59" i="2"/>
  <c r="BM69" i="2"/>
  <c r="BM82" i="2"/>
  <c r="BL93" i="2"/>
  <c r="BL100" i="2"/>
  <c r="BD104" i="2"/>
  <c r="BL32" i="2"/>
  <c r="BM41" i="2"/>
  <c r="BN54" i="2"/>
  <c r="AQ54" i="2"/>
  <c r="BK54" i="2" s="1"/>
  <c r="BL54" i="2"/>
  <c r="BM56" i="2"/>
  <c r="BM71" i="2"/>
  <c r="AQ71" i="2"/>
  <c r="BK71" i="2" s="1"/>
  <c r="BL71" i="2"/>
  <c r="BL77" i="2"/>
  <c r="BL87" i="2"/>
  <c r="BM95" i="2"/>
  <c r="BN28" i="2"/>
  <c r="AQ28" i="2"/>
  <c r="BK28" i="2" s="1"/>
  <c r="BL28" i="2"/>
  <c r="BN30" i="2"/>
  <c r="AQ32" i="2"/>
  <c r="BK32" i="2" s="1"/>
  <c r="BM32" i="2"/>
  <c r="AQ41" i="2"/>
  <c r="BK41" i="2" s="1"/>
  <c r="BL41" i="2"/>
  <c r="BL45" i="2"/>
  <c r="BM49" i="2"/>
  <c r="BM54" i="2"/>
  <c r="AQ56" i="2"/>
  <c r="BK56" i="2" s="1"/>
  <c r="BL56" i="2"/>
  <c r="BN71" i="2"/>
  <c r="BM73" i="2"/>
  <c r="AQ77" i="2"/>
  <c r="BK77" i="2" s="1"/>
  <c r="BM77" i="2"/>
  <c r="BM87" i="2"/>
  <c r="BM89" i="2"/>
  <c r="AQ89" i="2"/>
  <c r="BK89" i="2" s="1"/>
  <c r="BL89" i="2"/>
  <c r="BD91" i="2"/>
  <c r="BD93" i="2"/>
  <c r="AQ95" i="2"/>
  <c r="BK95" i="2" s="1"/>
  <c r="BL95" i="2"/>
  <c r="BD100" i="2"/>
  <c r="BN61" i="2"/>
  <c r="BN63" i="2"/>
  <c r="BL18" i="2"/>
  <c r="BM60" i="2"/>
  <c r="AQ78" i="2"/>
  <c r="BK78" i="2" s="1"/>
  <c r="BL78" i="2"/>
  <c r="BN78" i="2"/>
  <c r="BL63" i="2"/>
  <c r="BM64" i="2"/>
  <c r="BL104" i="2"/>
  <c r="BM105" i="2"/>
  <c r="BN106" i="2"/>
  <c r="BM63" i="2"/>
  <c r="BN64" i="2"/>
  <c r="BM104" i="2"/>
  <c r="BN105" i="2"/>
  <c r="AQ106" i="2"/>
  <c r="BK106" i="2" s="1"/>
  <c r="BM59" i="2"/>
  <c r="AQ64" i="2"/>
  <c r="BK64" i="2" s="1"/>
  <c r="AQ105" i="2"/>
  <c r="BK105" i="2" s="1"/>
  <c r="BL106" i="2"/>
  <c r="AQ59" i="2"/>
  <c r="BK59" i="2" s="1"/>
  <c r="BL59" i="2"/>
</calcChain>
</file>

<file path=xl/sharedStrings.xml><?xml version="1.0" encoding="utf-8"?>
<sst xmlns="http://schemas.openxmlformats.org/spreadsheetml/2006/main" count="2129" uniqueCount="626">
  <si>
    <t>ANEXO DETALLADO AL PLAN DE ACCIÓN INSTITUCIONAL 2018 - DECRETO 612 DE 2018</t>
  </si>
  <si>
    <t>Mes periodicidad de seguimiento diferente a mensual</t>
  </si>
  <si>
    <t>Mes en que cumple meta</t>
  </si>
  <si>
    <t>Información General</t>
  </si>
  <si>
    <t xml:space="preserve"> Clasificación General</t>
  </si>
  <si>
    <t>Información Asociada a la Actividad</t>
  </si>
  <si>
    <t xml:space="preserve">Seguimiento Acumulado </t>
  </si>
  <si>
    <t xml:space="preserve"> Tiempo de Ejecución</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</si>
  <si>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</si>
  <si>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</si>
  <si>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</si>
  <si>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</si>
  <si>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</si>
  <si>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</si>
  <si>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</si>
  <si>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</si>
  <si>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</si>
  <si>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</si>
  <si>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</si>
  <si>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</si>
  <si>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</si>
  <si>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</si>
  <si>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</si>
  <si>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</si>
  <si>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</si>
  <si>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</si>
  <si>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</si>
  <si>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</si>
  <si>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</si>
  <si>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</si>
  <si>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</si>
  <si>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</si>
  <si>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</si>
  <si>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</si>
  <si>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</si>
  <si>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</si>
  <si>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 xml:space="preserve">Avance    Cuantitativo Acumulado de la
Meta
Corte 30/06/2018 
</t>
  </si>
  <si>
    <t>Evidencia del Avance Registrado</t>
  </si>
  <si>
    <t>Díaz de Plazo de la Actividad</t>
  </si>
  <si>
    <t>Tiempo Transcurrido Díaz</t>
  </si>
  <si>
    <t>Tiempo Restante Díaz</t>
  </si>
  <si>
    <t>OBSERVACIONES PLANEACIÓN</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</si>
  <si>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</si>
  <si>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</si>
  <si>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</si>
  <si>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</si>
  <si>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</si>
  <si>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</si>
  <si>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</si>
  <si>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</si>
  <si>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</si>
  <si>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</si>
  <si>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</si>
  <si>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</si>
  <si>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</si>
  <si>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</si>
  <si>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</si>
  <si>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</si>
  <si>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</si>
  <si>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</si>
  <si>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</si>
  <si>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</si>
  <si>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</si>
  <si>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</si>
  <si>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</si>
  <si>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</si>
  <si>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</si>
  <si>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</si>
  <si>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</si>
  <si>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</si>
  <si>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</si>
  <si>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</si>
  <si>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</si>
  <si>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</si>
  <si>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</si>
  <si>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</si>
  <si>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</si>
  <si>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</si>
  <si>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</si>
  <si>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</si>
  <si>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</si>
  <si>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</si>
  <si>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</si>
  <si>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</si>
  <si>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</si>
  <si>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</si>
  <si>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</si>
  <si>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</si>
  <si>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</si>
  <si>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</si>
  <si>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</si>
  <si>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</si>
  <si>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</si>
  <si>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</si>
  <si>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</si>
  <si>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Mediante correo electrónico de Libardo Andres Huertas Cuevas &lt;Libardo.Huertas@anh.gov.co&gt;, el mié 15/08/2018 03:35 p.m., se remitió el reporte que no incluye lo avanzado en esta actividad.</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</si>
  <si>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</si>
  <si>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</si>
  <si>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</si>
  <si>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</si>
  <si>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</si>
  <si>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</si>
  <si>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</si>
  <si>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</si>
  <si>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</si>
  <si>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</si>
  <si>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Mediante correo electrónico de Libardo Andres Huertas Cuevas &lt;Libardo.Huertas@anh.gov.co&gt;, el mié 15/08/2018 03:35 p.m., se remitió el reporte que no incluye la evidencia  en esta actividad.</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</si>
  <si>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</si>
  <si>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</si>
  <si>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</si>
  <si>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</si>
  <si>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</si>
  <si>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</si>
  <si>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</si>
  <si>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</si>
  <si>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</si>
  <si>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</si>
  <si>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</si>
  <si>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</si>
  <si>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</si>
  <si>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</si>
  <si>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</si>
  <si>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</si>
  <si>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</si>
  <si>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</si>
  <si>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</si>
  <si>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</si>
  <si>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</si>
  <si>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</si>
  <si>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</si>
  <si>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Actividad con fecha final enero.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</si>
  <si>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</si>
  <si>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</si>
  <si>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</si>
  <si>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</si>
  <si>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</si>
  <si>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</si>
  <si>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</si>
  <si>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</si>
  <si>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</si>
  <si>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r>
      <t xml:space="preserve">Corresponde a la misma actividad y meta anterior, pero se separa porque está financiada una parte con recursos a cargo de  VCH-SCYMA, atendiendo a la observación de la VT: </t>
    </r>
    <r>
      <rPr>
        <i/>
        <sz val="10"/>
        <rFont val="Arial"/>
        <family val="2"/>
      </rPr>
      <t>Valor ($29.746.470.000) corresponde al presupuesto total del proyecto, del cual $27.057.227.000 fueron financiados por VT y el resto por VCH-SCYMA</t>
    </r>
  </si>
  <si>
    <t>Sísmica Perdices 2D convencional</t>
  </si>
  <si>
    <t>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t>
  </si>
  <si>
    <t>Elaborar el plan de manejo social y ambiental</t>
  </si>
  <si>
    <t>Informes recibidos</t>
  </si>
  <si>
    <t>Documentos que contengan los informes del plan de manejo ambiental y plan de manejo social relacionados a la adquisición del programa sísmico Perdices 2D 2018</t>
  </si>
  <si>
    <t>Actividad con fecha final abril.</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</si>
  <si>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</si>
  <si>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</si>
  <si>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</si>
  <si>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</si>
  <si>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</si>
  <si>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</si>
  <si>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</si>
  <si>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</si>
  <si>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</si>
  <si>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</si>
  <si>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</si>
  <si>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</si>
  <si>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</si>
  <si>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</si>
  <si>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</si>
  <si>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</si>
  <si>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</si>
  <si>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</si>
  <si>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Actividad con fecha final junio.</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</si>
  <si>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</si>
  <si>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</si>
  <si>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</si>
  <si>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Actividad con fecha final mayo.</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</si>
  <si>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</si>
  <si>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</si>
  <si>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</si>
  <si>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</si>
  <si>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</si>
  <si>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</si>
  <si>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</si>
  <si>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</si>
  <si>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</si>
  <si>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</si>
  <si>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</si>
  <si>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</si>
  <si>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</si>
  <si>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</si>
  <si>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</si>
  <si>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</si>
  <si>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</si>
  <si>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</si>
  <si>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</si>
  <si>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</si>
  <si>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</si>
  <si>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</si>
  <si>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</si>
  <si>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</si>
  <si>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</si>
  <si>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</si>
  <si>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</si>
  <si>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</si>
  <si>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</si>
  <si>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</si>
  <si>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</si>
  <si>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</si>
  <si>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</si>
  <si>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</si>
  <si>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</si>
  <si>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</si>
  <si>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</si>
  <si>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</si>
  <si>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</si>
  <si>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</si>
  <si>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</si>
  <si>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</si>
  <si>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</si>
  <si>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</si>
  <si>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</si>
  <si>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</si>
  <si>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</si>
  <si>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</si>
  <si>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</si>
  <si>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</si>
  <si>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</si>
  <si>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</si>
  <si>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</si>
  <si>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</si>
  <si>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</si>
  <si>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</si>
  <si>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</si>
  <si>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</si>
  <si>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</si>
  <si>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</si>
  <si>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</si>
  <si>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Meta constante.</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</si>
  <si>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</si>
  <si>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</si>
  <si>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</si>
  <si>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</si>
  <si>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</si>
  <si>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</si>
  <si>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</si>
  <si>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</si>
  <si>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</si>
  <si>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</si>
  <si>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</si>
  <si>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</si>
  <si>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</si>
  <si>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</si>
  <si>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</si>
  <si>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</si>
  <si>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</si>
  <si>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</si>
  <si>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</si>
  <si>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</si>
  <si>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</si>
  <si>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</si>
  <si>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</si>
  <si>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</si>
  <si>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</si>
  <si>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</si>
  <si>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</si>
  <si>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</si>
  <si>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</si>
  <si>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</si>
  <si>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</si>
  <si>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</si>
  <si>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</si>
  <si>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</si>
  <si>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</si>
  <si>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</si>
  <si>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</si>
  <si>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</si>
  <si>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</si>
  <si>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</si>
  <si>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</si>
  <si>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</si>
  <si>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</si>
  <si>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</si>
  <si>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</si>
  <si>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</si>
  <si>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</si>
  <si>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</si>
  <si>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</si>
  <si>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</si>
  <si>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</si>
  <si>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Se asocia el objetivo estratégico sobre SST que fue incluido en la Resolución 316 del 26 de julio de 2018.</t>
  </si>
  <si>
    <t>Se cumple en agosto la meta pero se reporta una sola vez en el semestre.</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</si>
  <si>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</si>
  <si>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</si>
  <si>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</si>
  <si>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</si>
  <si>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</si>
  <si>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</si>
  <si>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</si>
  <si>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</si>
  <si>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Se cumple la meta en septiembre la meta pero se reporta una sola vez en el semestre.</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</si>
  <si>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</si>
  <si>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</si>
  <si>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</si>
  <si>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</si>
  <si>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</si>
  <si>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</si>
  <si>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</si>
  <si>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</si>
  <si>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</si>
  <si>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</si>
  <si>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</si>
  <si>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</si>
  <si>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</si>
  <si>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Según información validada con Alexandra Galvis Lizarazo el 31/07/2018, el plan al que corresponde la actividad es el PINAR.</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</si>
  <si>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</si>
  <si>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</si>
  <si>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</si>
  <si>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</si>
  <si>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</si>
  <si>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</si>
  <si>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</si>
  <si>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Deben estar formulados a septiembre.</t>
  </si>
  <si>
    <t>Se cumple la meta en septiembre y se reporta una sola vez.</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</si>
  <si>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</si>
  <si>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</si>
  <si>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</si>
  <si>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</si>
  <si>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 xml:space="preserve">Los 12 planes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t>
  </si>
  <si>
    <t>La meta se cumplió en julio.</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</si>
  <si>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</si>
  <si>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</si>
  <si>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</si>
  <si>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</si>
  <si>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</si>
  <si>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</si>
  <si>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</si>
  <si>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</si>
  <si>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</si>
  <si>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</si>
  <si>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</si>
  <si>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</si>
  <si>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Se reportará a partir del segundo semestre.</t>
  </si>
  <si>
    <t>Se cumple en agosto y solo se reporta una vez.</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</si>
  <si>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</si>
  <si>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</si>
  <si>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</si>
  <si>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</si>
  <si>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</si>
  <si>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</si>
  <si>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</si>
  <si>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</si>
  <si>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Se cumple en noviembre y se reporta x 1 única vez en el semestre.</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</si>
  <si>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</si>
  <si>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</si>
  <si>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</si>
  <si>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</si>
  <si>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</si>
  <si>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</si>
  <si>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</si>
  <si>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</si>
  <si>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</si>
  <si>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</si>
  <si>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El seguimiento del mes de diciembre se reporta en enero del 2019. Se programa constante ya que son los mismos proyectos cada mes.</t>
  </si>
  <si>
    <t xml:space="preserve">Meta constante. Se ajusta redacción en el nombre del proyecto quitando la palabrá "de", así: Gestión de estratégica de Proyectos. </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</si>
  <si>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</si>
  <si>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</si>
  <si>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</si>
  <si>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El documento fue remitido al área financiera en el mes de marzo, para su consolidación y posterior remisión al Ministerio de Hacienda y DNP; sirve de insumo para la elaboración del Marco de Gasto de Mediano Plazo - MGMP.</t>
  </si>
  <si>
    <t xml:space="preserve">Gestión de estratégica de Proyectos </t>
  </si>
  <si>
    <t>La estructura del Plan de Acción se encuentra en ajustes, debido a que el Decreto 612 de 2018 exige incluir 12 planes institucionales. El primer seguimiento consolidado será con corte junio de 2018.</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</si>
  <si>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</si>
  <si>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</si>
  <si>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</si>
  <si>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Los procesos de capacitación se desarrollarán en el marco del convenio con Colciencias, y constará de 2 módulos, uno en cada semestre.</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</si>
  <si>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</si>
  <si>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</si>
  <si>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</si>
  <si>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</si>
  <si>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Se cumple en septiembre y se reporta 1 sola vez.</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</si>
  <si>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</si>
  <si>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</si>
  <si>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</si>
  <si>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</si>
  <si>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</si>
  <si>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Se realizará reunión con Jurídica para determinar el alcance de la actividad a cargo del Grupo de Planeación. El seguimiento al mes de diciembre se reportará en enero de 2019.</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</si>
  <si>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</si>
  <si>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</si>
  <si>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</si>
  <si>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</si>
  <si>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</si>
  <si>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</si>
  <si>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</si>
  <si>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</si>
  <si>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</si>
  <si>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</si>
  <si>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</si>
  <si>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</si>
  <si>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</si>
  <si>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</si>
  <si>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</si>
  <si>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</si>
  <si>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</si>
  <si>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</si>
  <si>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</si>
  <si>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</si>
  <si>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</si>
  <si>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</si>
  <si>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</si>
  <si>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Se cumple en octubre y se reporta 1 sola vez en el semestre.</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</si>
  <si>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</si>
  <si>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</si>
  <si>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</si>
  <si>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</si>
  <si>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Atendiendo a lo identificado por la Oficina de Tecnologías, corresponde al rubro A-2-0-4 ADQUISICION DE BIENES Y SERVICIOS.</t>
  </si>
  <si>
    <t xml:space="preserve">Se cumple en agosto y se reporta por una única vez. </t>
  </si>
  <si>
    <t xml:space="preserve">Transición para la adopción del Protocolo IPV6 (Internet) en sus tres fases </t>
  </si>
  <si>
    <t>IPV6 Implementado</t>
  </si>
  <si>
    <t>(Número de fases IPV6 implementadas/ Total número de fases programadas)*100</t>
  </si>
  <si>
    <t xml:space="preserve">Cumplimiento a la Política de Gobierno Digital expedida por el MINTIC.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</si>
  <si>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</si>
  <si>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</si>
  <si>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</si>
  <si>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</si>
  <si>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Se cumple en octubre  y se reporta una vez en el semestre.</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</si>
  <si>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</si>
  <si>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</si>
  <si>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</si>
  <si>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</si>
  <si>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</si>
  <si>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Se cumple en octubre y se reporta una vez en el semestre.</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</si>
  <si>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</si>
  <si>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</si>
  <si>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</si>
  <si>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</si>
  <si>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</si>
  <si>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Meta cumplida en febrero.</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</si>
  <si>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</si>
  <si>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</si>
  <si>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</si>
  <si>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</si>
  <si>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</si>
  <si>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</si>
  <si>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</si>
  <si>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</si>
  <si>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</si>
  <si>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</si>
  <si>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</si>
  <si>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</si>
  <si>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</si>
  <si>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Cuatrimestral</t>
  </si>
  <si>
    <t>Planeación de la Estrategia de Racionalización</t>
  </si>
  <si>
    <t xml:space="preserve">Realizar monitoreo a las actividades contempladas en el Componente Planeación de la Estrategia de Racionalización, del Plan Anticorrupción y de Atención al Ciudadano </t>
  </si>
  <si>
    <t>Se de acuerdo a lo revisado con Javier Morales se extiende el plazo a diciembre, estaba en abril.</t>
  </si>
  <si>
    <t>Mecanismos para Mejorar la Atención al Ciudadano</t>
  </si>
  <si>
    <t xml:space="preserve">Realizar monitoreo a las actividades contempladas en 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</si>
  <si>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</si>
  <si>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</si>
  <si>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</si>
  <si>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</si>
  <si>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</si>
  <si>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</si>
  <si>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</si>
  <si>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</si>
  <si>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</si>
  <si>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</si>
  <si>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</si>
  <si>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</si>
  <si>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</si>
  <si>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r>
      <t>Se realizan ajustes de redacción</t>
    </r>
    <r>
      <rPr>
        <sz val="10"/>
        <color rgb="FFFF0000"/>
        <rFont val="Arial"/>
        <family val="2"/>
      </rPr>
      <t xml:space="preserve"> (en rojo)</t>
    </r>
    <r>
      <rPr>
        <sz val="10"/>
        <color theme="1"/>
        <rFont val="Arial"/>
        <family val="2"/>
      </rPr>
      <t xml:space="preserve">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t>
    </r>
    <r>
      <rPr>
        <sz val="10"/>
        <color rgb="FFFF0000"/>
        <rFont val="Arial"/>
        <family val="2"/>
      </rPr>
      <t xml:space="preserve"> (texto en rojo)</t>
    </r>
    <r>
      <rPr>
        <sz val="10"/>
        <color theme="1"/>
        <rFont val="Arial"/>
        <family val="2"/>
      </rPr>
      <t>. No cuenta con la programación acumulada de la meta, tener en cuenta que si va a incrementar gradualmente la programación es acumulada (suma lo programado en el mes previo) hasta completar el 100% a diciembre.</t>
    </r>
  </si>
  <si>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</si>
  <si>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</si>
  <si>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</si>
  <si>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</si>
  <si>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</si>
  <si>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Validado con Edwin Ruiz, ya se presentó al Ministerio y se encuentra en ajustes por parte del Grupo de Regalías de la ANH, y será remitido en el mes de octubre nuevamente al Ministerio. Se cumplirá en el último trimestre del año.</t>
  </si>
  <si>
    <t>Estudio técnico para la modernización institucional de la ANH elaborado y presentado a la Presidencia de la ANH.</t>
  </si>
  <si>
    <t>Estudio técnico elaborado y presentado a la Presidencia de la ANH.</t>
  </si>
  <si>
    <t>Validado con Edwin Ruiz, hay una propuesta de estructura para revisión de la VAF.</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</si>
  <si>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</si>
  <si>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</si>
  <si>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</si>
  <si>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</si>
  <si>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</si>
  <si>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</si>
  <si>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 xml:space="preserve">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</si>
  <si>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</si>
  <si>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</si>
  <si>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</si>
  <si>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</si>
  <si>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</si>
  <si>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</si>
  <si>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</si>
  <si>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</si>
  <si>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</si>
  <si>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</si>
  <si>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</si>
  <si>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</si>
  <si>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</si>
  <si>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</si>
  <si>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</si>
  <si>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</si>
  <si>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</si>
  <si>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 xml:space="preserve">Avance    Cuantitativo Acumulado de la
Meta
Corte 31/07/2018 
</t>
  </si>
  <si>
    <t xml:space="preserve">Avance    Cuantitativo Acumulado de la
Meta
Corte 31/08/2018 
</t>
  </si>
  <si>
    <t xml:space="preserve">Avance    Cuantitativo Acumulado de la
Meta
Corte 30/09/2018 
</t>
  </si>
  <si>
    <t xml:space="preserve">Avance    Cuantitativo Acumulado de la
Meta
Corte 30/11/2018 
</t>
  </si>
  <si>
    <t>Valor Comprometido Frente al Valor Actual en PAA
(cifras en pesos)
Junio</t>
  </si>
  <si>
    <t>Valor Comprometido Frente al Valor Actual en PAA
(cifras en pesos)
Julio</t>
  </si>
  <si>
    <t>Valor Comprometido Frente al Valor Actual en PAA
(cifras en pesos)
Agosto</t>
  </si>
  <si>
    <t>Valor Comprometido Frente al Valor Actual en PAA
(cifras en pesos)
Septiembre</t>
  </si>
  <si>
    <t>Valor Comprometido Frente al Valor Actual en PAA
(cifras en pesos)
Octubre</t>
  </si>
  <si>
    <t>Valor Comprometido Frente al Valor Actual en PAA
(cifras en pesos)
Noviembre</t>
  </si>
  <si>
    <t>Valor Comprometido Frente al Valor Actual en PAA
(cifras en pesos)
Diciembre</t>
  </si>
  <si>
    <t>Tipo meta</t>
  </si>
  <si>
    <t>Constante</t>
  </si>
  <si>
    <t>NO PROGRAMADO</t>
  </si>
  <si>
    <t>NO PERIODICIDAD</t>
  </si>
  <si>
    <t>NO PROGRAMADO: SIN DATO EN EL MES
NO PERIODICIDAD: QUE NO SE MIDE EN ESTE CORTE.</t>
  </si>
  <si>
    <t xml:space="preserve">La meta se cumple en agosto y  se reporta solo 1 vez. </t>
  </si>
  <si>
    <t>Meta subestimada año</t>
  </si>
  <si>
    <t>Fecha corte avance año</t>
  </si>
  <si>
    <t>%
Tiempo Restante</t>
  </si>
  <si>
    <t>Meta Rezagada Mes Acumulado</t>
  </si>
  <si>
    <t>Etiquetas de fila</t>
  </si>
  <si>
    <t>Total general</t>
  </si>
  <si>
    <t>Semaforo</t>
  </si>
  <si>
    <t>Cuenta de Semaforo</t>
  </si>
  <si>
    <t>Al 17 de agosto de 2018 se reporta avance, mediante correo electrónico de Alexandra Galvis Lizarazo &lt;alexandra.galvis@anh.gov.co&gt;, el cual se inlcuiye en el consolidado.</t>
  </si>
  <si>
    <t>Se debió cumplir en junio, se solicitó  mediante correo electónico a Jose Hector Martinez Mina &lt;jose.martinez@anh.gov.co&gt;, el mié 15/08/2018 04:37 p.m. , que la OTI valide el cambio en la porgramación según la descripción reportada donde se afirma que se pasa a septiembre.</t>
  </si>
  <si>
    <t>Se asocian los recursos comprometidos que figuraban ejecutados al mes de junio, según correo electrónico de Juan Esteban Prieto Hernandez &lt;juan.prieto@anh.gov.co&gt;, jue 09/08/2018 04:19 p.m.</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</si>
  <si>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</si>
  <si>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</si>
  <si>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</si>
  <si>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Rojo</t>
  </si>
  <si>
    <t>TOTAL</t>
  </si>
  <si>
    <t>Seguimiento consolidado corte:</t>
  </si>
  <si>
    <t xml:space="preserve">Nota: Se excluyen del seguimientos las metas sin programación acumulada en el mes o que aún teniendo programación, su periodicidad de seguimiento no corresponde al mes respectivo. </t>
  </si>
  <si>
    <t>Recursos Funcionamiento</t>
  </si>
  <si>
    <t>Apropiación Vigente</t>
  </si>
  <si>
    <t xml:space="preserve">Rangos meses restantes críticos: </t>
  </si>
  <si>
    <t>Descripción Precisa del Avance o Justificación del Incumplimiento</t>
  </si>
  <si>
    <t>Se cumplía en julio y se reporta 1 sola vez. Meta rezagada.</t>
  </si>
  <si>
    <t>Avance Año</t>
  </si>
  <si>
    <t>Mes</t>
  </si>
  <si>
    <t>Año</t>
  </si>
  <si>
    <t>SEMAFOROS</t>
  </si>
  <si>
    <t>Meta mensual 
superior 100%</t>
  </si>
  <si>
    <t>Proyecto de Inversión</t>
  </si>
  <si>
    <t>Recursos 
programados
en Plan de Acción</t>
  </si>
  <si>
    <t>Recursos comprometidos al mes de agosto</t>
  </si>
  <si>
    <t>Diferencia apropiación vigente 
no programada 
en Plan de Acción</t>
  </si>
  <si>
    <t>PA: Plan  de Acción</t>
  </si>
  <si>
    <t>CDP: Certificado de Disponibilidad Presupuestal</t>
  </si>
  <si>
    <t xml:space="preserve">Apropiación en CDP No Programada en PA </t>
  </si>
  <si>
    <t>CDP al mes de agosto</t>
  </si>
  <si>
    <t>Apropiación Disponible al mes de agosto</t>
  </si>
  <si>
    <t>Saldos CDP</t>
  </si>
  <si>
    <t>Saldos apropiación + CDP</t>
  </si>
  <si>
    <t>Recursos</t>
  </si>
  <si>
    <t>Programados</t>
  </si>
  <si>
    <t>en PA</t>
  </si>
  <si>
    <t>Diferencia apropiación vigente</t>
  </si>
  <si>
    <t>no programada</t>
  </si>
  <si>
    <t>CDP al Mes de Agosto</t>
  </si>
  <si>
    <t>C-2103-1900-1 CIENCIA Y TECNOLOGÍA</t>
  </si>
  <si>
    <t>C-2103-1900-3 ADECUACIÓN DEL MODELO DE PROMOCIÓN</t>
  </si>
  <si>
    <t>C-2106-1900-1 DESARROLLO DE LA EVALUACIÓN DEL POTENCIAL</t>
  </si>
  <si>
    <t xml:space="preserve">$ 64.452* </t>
  </si>
  <si>
    <t>C-2199-1900-1 GESTION TIC</t>
  </si>
  <si>
    <t>C-2103-1900-2 GESTIÓN ARTICULADA PARA LA SOSTENIBILIDAD</t>
  </si>
  <si>
    <t>Apropiación Disponible al Mes de Agosto</t>
  </si>
  <si>
    <t>Recursos Comprometidos al Mes de Agosto</t>
  </si>
  <si>
    <t>Meta Agosto</t>
  </si>
  <si>
    <t>Acumulada</t>
  </si>
  <si>
    <t>Diferencia recursos septiembre programado PAA</t>
  </si>
  <si>
    <t>&gt;= agostp</t>
  </si>
  <si>
    <t>(Número de solicitudes atendidas  / Total de solicitudes recibidas )*100</t>
  </si>
  <si>
    <t>No acumulada</t>
  </si>
  <si>
    <t>OBSERVACIONES GERENCIA PLANEACIÓN 18/10/2018</t>
  </si>
  <si>
    <t>Se menciona que se mantiene el reporte del mes anterior, pero agosto no fue reportado por la OTI. Se toma la descripción y evidencia de lo reportado a junio que fue el último avance reportado a Planeación</t>
  </si>
  <si>
    <t>Recursos
sept &gt;=ago</t>
  </si>
  <si>
    <t xml:space="preserve"> Meta 
Septiembre</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</si>
  <si>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</si>
  <si>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Mecanismos para Mejorar la Atención al Ciudadano,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</si>
  <si>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</si>
  <si>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</si>
  <si>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Corresponde al monitoreo sobre las actividades ejecutadas en el marco del   Componente Planeación de la Estrategia de Racionalización, del Plan Anticorrupción y de Atención al Ciudadano. </t>
  </si>
  <si>
    <t xml:space="preserve">Corresponde al monitoreo sobre las actividades ejecutadas en el marco del   Componente Mecanismos para Mejorar la Atención al Ciudadano, del Plan Anticorrupción y de Atención al Ciudadano. </t>
  </si>
  <si>
    <t xml:space="preserve">Corresponde al monitoreo sobre las actividades ejecutadas en el marco del   Componente Rendición de Cuentas, del Plan Anticorrupción y de Atención al Ciudadano. </t>
  </si>
  <si>
    <t xml:space="preserve">Corresponde al monitoreo sobre las actividades ejecutadas en el marco del   Componente  Iniciativas Adicionales, del Plan Anticorrupción y de Atención al Ciudadano. </t>
  </si>
  <si>
    <t>Meta constante. No se presentó reporte a septiembre por parte de la dependencia.</t>
  </si>
  <si>
    <t>rojo</t>
  </si>
  <si>
    <t>Amarillo</t>
  </si>
  <si>
    <t>verde</t>
  </si>
  <si>
    <t>Superada meta de la vigencia</t>
  </si>
  <si>
    <t>Revisión</t>
  </si>
  <si>
    <t xml:space="preserve">Corresponde al monitoreo sobre las actividades ejecutadas en el marco del   Componente Gestión del Riesgo de Corrupción, del Plan Anticorrupción y de Atención al Ciudadano. </t>
  </si>
  <si>
    <t xml:space="preserve">Monitoreo realizado a la implementación de las actividades del Componente Gestión del Riesgo de Corrupción, del Plan Anticorrupción y de Atención al Ciudadano   
</t>
  </si>
  <si>
    <t xml:space="preserve">Monitoreo realizado a la implementación de actividades del Componente  Gestión del Riesgo de Corrupción, del Plan Anticorrupción y de Atención al Ciudadano 
</t>
  </si>
  <si>
    <t xml:space="preserve">Porcentaje de Recursos Ejecutados </t>
  </si>
  <si>
    <t>Programación de la Meta 
Acumulada Octubre</t>
  </si>
  <si>
    <t>Con corte al 31 de octubre de 2018 el avance normalización en el Sistema Integrado de Gestión y Control - SIGC del documento "Programa de Mantenimiento de Bienes Muebles e Inmuebles de la ANH" se encuentra en un 50%, sin embargo como la meta de esta actividad esta definida en unidades por ser el entregable un producto (documento), el avance cuantitativo para el periodo se reporta en 0% ya que el cumplimiento de la meta (normalización del documento) estaba dada para el mes de septiembre de 2018, pero una vez iniciada la actividad se pudo determinar la complejidad de la misma por lo cual el cumplimiento será para diciembre de 2018.
Así las cosas y en razón a que no es posible a la fecha realizar modificaciones ni ajustes a la programación del avance de la meta en el Plan de Acción, se informa que se dará cumplimiento de la actividad al 100% en el mes de diciembre de 2018, una vez se realice la normalización del documento en el SIGC.</t>
  </si>
  <si>
    <t>* Versión 1 "Programa de Mantenimiento de Bienes Muebles e Inmuebles de la ANH</t>
  </si>
  <si>
    <t>Se realiza en noviembre.</t>
  </si>
  <si>
    <t>Programación de la Meta 
Acumulada Noviembre</t>
  </si>
  <si>
    <t>Avance Acumulado  Noviembre</t>
  </si>
  <si>
    <t xml:space="preserve">Avance    Cuantitativo Acumulado de la Meta
Corte 31/10/2018 
</t>
  </si>
  <si>
    <t>El indicador de tramites de la GSCE muestra un cumplimiento del 96% con respecto a la meta establecida para el mes de noviembre donde se dio respuesta a 48 tramites para un total acumulado  a noviembre de 450 tramites cerrados; de un total acumulado de 520 tramites allegados a la GSCE que se encontraban pendientes de respuesta con corte al 30 de noviembre de 2018, lo cual da como resultado un 86% de tramites cerrados. Cabe resaltar que  para el mes de noviembre se aumento cinco puntos porcentuales la meta con respecto al mes de Octubre y aun asi se logro un cumplimiento del 93 %.</t>
  </si>
  <si>
    <t>El indicador de tramites de la GSCYMA muestra un cumplimiento del 95% con respecto a la meta establecida para el mes de noviembre donde se dio respuesta a 73 tramites de un total acumulado a octubre de 700 tramites cerrados; de un total acumulado de 857 tramites allegados a la GSCYMA que se encontraban pendientes de respuesta con corte al 30 de noviembre de 2018,</t>
  </si>
  <si>
    <t>SIGECO</t>
  </si>
  <si>
    <t>Hace referencia a la suma de espacios de diálogo informado liderados por la SIC (42), Ministerio del Trabajo (40); Servicio Público de Empleo (44), Ministerio de Ambient(6)e y MME(12). Total: 144</t>
  </si>
  <si>
    <t>Informe de Cierre</t>
  </si>
  <si>
    <t>Hace referencia a la atención a alertas tempranas y vías de hecho:
Junio (9 AT y 5 VH; Julio 8 AT y 6 VH; Agosto: 12 AT y 8 VH; septiembre&gt;: 8 AT y 6 VH; Octubre 10 AT y 7 VH. Noviembre (10 VH y 7 AT) Total acumulado: 96</t>
  </si>
  <si>
    <t>Hace referencia a actividades de articulación de POT (13), diplomado ambiental (1), formulación de PDC (4), talleres de ACIPET (44), capacitación en ABC (14), capacitación en líder transformador (7), consuta popular (2). Total: 85</t>
  </si>
  <si>
    <t>Hace referencia a la implementación de PPE (3), programas de desarrollo de proveedores (3), fortalecimiento a prestadores del SPE(2) e inspectores de trabajo (0), implementación de inversión social (AD 9 y IPB 14 ). Total 31</t>
  </si>
  <si>
    <t>Cada mes se publica en la Intranet un informe de seguimiento al cumplimiento del Plan Anual de Adquisiciones, en el cual se evidencia la cantidad de contrataciones que se han adelantado por cada dependencia contra lo programado mensualmente, tal como se ha establecido la periodicidad de este seguimiento. Adjunto el vínculo de dicha publicación.
http://intranet/administrativa/planeacion/Seguimiento%20a%20la%20Gestin/Plan-Anual-de-Adquisiciones-2018.pdf
Adicionalmente con la misma periodicidad se envía un correo electrónico a cada vicepresidente y jefes de oficinas asesoras, con copia al gerente de planeación y al jefe de la oficina asesora jurídica con el informe detallado del cumplimiento del Plan Anual de Adquisiciones. Estas evidencias se encuentran en la carpeta conmpartida del grupo de Planeación: -&gt; PLANES DE ACCIÓN -&gt; PLAN DE ACCIÓN 2018 -&gt; SEGUIMIENTOS PLANEACIÓN -&gt; Seguimiento Plan Anual de Adquisiciones</t>
  </si>
  <si>
    <t>Vínculo de la publicación:
http://intranet/administrativa/planeacion/Seguimiento%20a%20la%20Gestin/Plan-Anual-de-Adquisiciones-2018.pdf
Carpeta conmpartida del grupo de Planeación: -&gt; PLANES DE ACCIÓN -&gt; PLAN DE ACCIÓN 2018 -&gt; SEGUIMIENTOS PLANEACIÓN -&gt; Seguimiento Plan Anual de Adquisiciones</t>
  </si>
  <si>
    <t>Mediante correo electrónico remitido el martes, 04 de diciembre de 2018 10:53 a.m., la Gerencia de Planeación solicitó el reporte del seguimiento al Plan de Acción,  el cual es consolidado  y publicado en la página Web de la ANH.</t>
  </si>
  <si>
    <t xml:space="preserve">http://www.anh.gov.co/la-anh/Paginas/Planes.aspx
Categoría: Planes
</t>
  </si>
  <si>
    <t>PENDIENTE</t>
  </si>
  <si>
    <t>Se actualizó diagnóstico y se formularon los planes de mejoramiento en formato Excel, los cuales serán cargados posteriormente en SIGECO.</t>
  </si>
  <si>
    <t xml:space="preserve">Para el mes de noviembre se realizó el reporte completo en el SPI de 5 proyectos de inversión registrados ante el DNP. Lo anterior para un avance financiero del 38%  en obligaciones y físico del 28% en los recursos de inversión de la ANH. Se corrige lo reportado para el mes de octubre, ya que se registró por error un avance financiero del 55,0%, siendo del 25%,  y físico del 11,5 % siendo de 19%. </t>
  </si>
  <si>
    <t>Reportado en meses anteriores</t>
  </si>
  <si>
    <t>Implementar la tecnología IPv6 en la infraestructura tecnológica de la ANH en fase 1.</t>
  </si>
  <si>
    <t>Este proyecto tiene un acumulado de avance del 33% que corresponde a la fase 1 (preliminar a la planeación, preparación e identificación de infraestructura sujeta de intervenir con la adopción de protocolo IPV6).  
La OTI determinó trasladar este proyecto para la siguiente vigencia 2019, teniendo como referente que fue necesario extender la fase 1 hasta el mes de noviembre y en el mes de diciembre no se alcanzaría su implementación. A su turno, la resolución 2710 de 2017 del MinTIC obliga a las entidades del orden nacional a culminar el proceso de adopción del protocolo IPV6 en convivencia con el protocolo IPV4 hasta el 31 de diciembre de 2019. Control de advertencia: El proyecto tiene asociado riesgos que pueden materializar la indisponibilidad de los servicios tecnologicos, por lo cual se sugiere estructurar un proyecto de implementación de adopción del protocolo a traves de la contratación de una empresa experta y reconocida en el mercado en la prestación de estos servicios especializados y de alto nivel de complejida, siendo necesario que se surtan las acciones y tramites desde el primer mes de enero para su adquisición.
Mediante correo electrónico de Jose Hector Martinez Mina &lt;jose.martinez@anh.gov.co&gt;, mié 12/12/2018 04:41 p.m., la OTI, solicita acotar la fase 2 y 3 del indicador de este proyecto en el plan de acción 2018 el cual será reprogramado para la vigencia 2019.</t>
  </si>
  <si>
    <t>Actividades a eliminar en reporte de noviembre</t>
  </si>
  <si>
    <t>OBSERVACIONES PLANEACIÓN noviembre 2018</t>
  </si>
  <si>
    <t>Porcentaje de Avance 
Acumulado  Noviembre</t>
  </si>
  <si>
    <t>Al ajustar la fórmula  de avance acumulado a noviembre se modifca el % de la descripción. El cálculo se estaba haciendo con un mes previo.</t>
  </si>
  <si>
    <t>Programación de la Meta 
Acumulada Diciembre</t>
  </si>
  <si>
    <t xml:space="preserve">Avance    
Cuantitativo Acumulado de la
Meta
Corte 31/12/2018 
</t>
  </si>
  <si>
    <r>
      <rPr>
        <b/>
        <sz val="11"/>
        <color rgb="FF00B050"/>
        <rFont val="Arial"/>
        <family val="2"/>
      </rPr>
      <t>Verde: &gt;=100%</t>
    </r>
    <r>
      <rPr>
        <sz val="11"/>
        <rFont val="Arial"/>
        <family val="2"/>
      </rPr>
      <t xml:space="preserve">
</t>
    </r>
    <r>
      <rPr>
        <b/>
        <sz val="11"/>
        <color rgb="FFFFFF00"/>
        <rFont val="Arial"/>
        <family val="2"/>
      </rPr>
      <t>Amarillo: &lt;100% y &gt;=90%</t>
    </r>
    <r>
      <rPr>
        <sz val="11"/>
        <rFont val="Arial"/>
        <family val="2"/>
      </rPr>
      <t xml:space="preserve">
</t>
    </r>
    <r>
      <rPr>
        <b/>
        <sz val="11"/>
        <color rgb="FFFF0000"/>
        <rFont val="Arial"/>
        <family val="2"/>
      </rPr>
      <t>Rojo: &lt;95%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</si>
</sst>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dd/mm/yyyy;@"/>
    <numFmt numFmtId="165" formatCode="_([$$-240A]\ * #,##0_);_([$$-240A]\ * \(#,##0\);_([$$-240A]\ * &quot;-&quot;??_);_(@_)"/>
    <numFmt numFmtId="166" formatCode="&quot;$&quot;\ #,##0"/>
  </numFmts>
  <fonts count="29"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sz val="12"/>
      <name val="Calibri"/>
      <family val="2"/>
    </font>
    <font>
      <i/>
      <sz val="10"/>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sz val="20"/>
      <name val="Arial"/>
      <family val="2"/>
    </font>
    <font>
      <b/>
      <sz val="20"/>
      <color theme="1"/>
      <name val="Arial"/>
      <family val="2"/>
    </font>
    <font>
      <b/>
      <sz val="11"/>
      <color theme="1"/>
      <name val="Calibri"/>
      <family val="2"/>
      <scheme val="minor"/>
    </font>
    <font>
      <b/>
      <sz val="11"/>
      <name val="Arial"/>
      <family val="2"/>
    </font>
    <font>
      <sz val="9"/>
      <name val="Arial"/>
      <family val="2"/>
    </font>
    <font>
      <b/>
      <sz val="11"/>
      <name val="Calibri"/>
      <family val="2"/>
      <scheme val="minor"/>
    </font>
    <font>
      <b/>
      <sz val="11"/>
      <color rgb="FFFF0000"/>
      <name val="Arial"/>
      <family val="2"/>
    </font>
    <font>
      <b/>
      <sz val="11"/>
      <color rgb="FF00B050"/>
      <name val="Arial"/>
      <family val="2"/>
    </font>
    <font>
      <b/>
      <sz val="11"/>
      <color rgb="FFFFFF00"/>
      <name val="Arial"/>
      <family val="2"/>
    </font>
    <font>
      <b/>
      <sz val="9"/>
      <color rgb="FF000000"/>
      <name val="Calibri"/>
      <family val="2"/>
    </font>
    <font>
      <sz val="9"/>
      <color rgb="FF000000"/>
      <name val="Calibri"/>
      <family val="2"/>
    </font>
    <font>
      <b/>
      <sz val="9"/>
      <color rgb="FFC00000"/>
      <name val="Calibri"/>
      <family val="2"/>
    </font>
    <font>
      <b/>
      <sz val="14"/>
      <color rgb="FFFF0000"/>
      <name val="Arial"/>
      <family val="2"/>
    </font>
    <font>
      <sz val="11"/>
      <name val="Arial"/>
      <family val="2"/>
    </font>
  </fonts>
  <fills count="1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rgb="FFD9D9D9"/>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1" tint="4.9989318521683403E-2"/>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xf numFmtId="44" fontId="1" fillId="0" borderId="0" applyFont="0" applyFill="0" applyBorder="0" applyAlignment="0" applyProtection="0"/>
  </cellStyleXfs>
  <cellXfs count="222">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5" borderId="3"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0" borderId="0" xfId="0" applyFont="1" applyBorder="1" applyAlignment="1" applyProtection="1">
      <alignment vertical="center"/>
      <protection locked="0"/>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3" borderId="6" xfId="0" applyNumberFormat="1" applyFont="1" applyFill="1" applyBorder="1" applyAlignment="1" applyProtection="1">
      <alignment horizontal="center" vertical="center"/>
    </xf>
    <xf numFmtId="0" fontId="5" fillId="9" borderId="0" xfId="0" applyFont="1" applyFill="1" applyAlignment="1" applyProtection="1">
      <alignment vertical="center"/>
      <protection locked="0"/>
    </xf>
    <xf numFmtId="3" fontId="5" fillId="4" borderId="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6" xfId="1" applyNumberFormat="1" applyFont="1" applyFill="1" applyBorder="1" applyAlignment="1" applyProtection="1">
      <alignment horizontal="center" vertical="center"/>
    </xf>
    <xf numFmtId="0" fontId="5" fillId="0" borderId="6" xfId="3" applyFont="1" applyFill="1" applyBorder="1" applyAlignment="1" applyProtection="1">
      <alignment horizontal="justify" vertical="center" wrapText="1"/>
    </xf>
    <xf numFmtId="164" fontId="5" fillId="0" borderId="6" xfId="0" applyNumberFormat="1" applyFont="1" applyFill="1" applyBorder="1" applyAlignment="1" applyProtection="1">
      <alignment horizontal="center" vertical="center"/>
    </xf>
    <xf numFmtId="0" fontId="5" fillId="0" borderId="6" xfId="3" applyFont="1" applyFill="1" applyBorder="1" applyAlignment="1" applyProtection="1">
      <alignment horizontal="left" vertical="center" wrapText="1"/>
    </xf>
    <xf numFmtId="164" fontId="2" fillId="0" borderId="6" xfId="0" applyNumberFormat="1" applyFont="1" applyFill="1" applyBorder="1" applyAlignment="1" applyProtection="1">
      <alignment horizontal="center" vertical="center" wrapText="1"/>
    </xf>
    <xf numFmtId="0" fontId="2" fillId="0" borderId="6" xfId="3" applyFont="1" applyFill="1" applyBorder="1" applyAlignment="1" applyProtection="1">
      <alignment horizontal="justify" vertical="center" wrapText="1"/>
    </xf>
    <xf numFmtId="3" fontId="2" fillId="9" borderId="6" xfId="0" applyNumberFormat="1" applyFont="1" applyFill="1" applyBorder="1" applyAlignment="1" applyProtection="1">
      <alignment horizontal="center" vertical="center"/>
    </xf>
    <xf numFmtId="0" fontId="2" fillId="9" borderId="6"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5" fillId="0" borderId="6" xfId="0" applyFont="1" applyBorder="1" applyAlignment="1" applyProtection="1">
      <alignment horizontal="justify" vertical="center" wrapText="1"/>
    </xf>
    <xf numFmtId="3"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3" fontId="2" fillId="0" borderId="6" xfId="0" applyNumberFormat="1" applyFont="1" applyBorder="1" applyAlignment="1" applyProtection="1">
      <alignment horizontal="center" vertical="center"/>
    </xf>
    <xf numFmtId="3" fontId="2" fillId="3" borderId="6" xfId="0" applyNumberFormat="1" applyFont="1" applyFill="1" applyBorder="1" applyAlignment="1" applyProtection="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4" fillId="10"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7" fillId="0" borderId="6" xfId="0" applyNumberFormat="1" applyFont="1" applyFill="1" applyBorder="1" applyAlignment="1" applyProtection="1">
      <alignment horizontal="center" vertical="center"/>
    </xf>
    <xf numFmtId="166" fontId="5" fillId="0" borderId="6" xfId="0" applyNumberFormat="1" applyFont="1" applyFill="1" applyBorder="1" applyAlignment="1" applyProtection="1">
      <alignment horizontal="center" vertical="center" wrapText="1"/>
    </xf>
    <xf numFmtId="166" fontId="5" fillId="9" borderId="6" xfId="0" applyNumberFormat="1" applyFont="1" applyFill="1" applyBorder="1" applyAlignment="1" applyProtection="1">
      <alignment horizontal="center" vertical="center" wrapText="1"/>
    </xf>
    <xf numFmtId="166" fontId="9" fillId="0" borderId="6" xfId="0" applyNumberFormat="1" applyFont="1" applyFill="1" applyBorder="1" applyAlignment="1" applyProtection="1">
      <alignment horizontal="center" vertical="center" wrapText="1"/>
    </xf>
    <xf numFmtId="9" fontId="15" fillId="0" borderId="6" xfId="0" applyNumberFormat="1" applyFont="1" applyFill="1" applyBorder="1" applyAlignment="1" applyProtection="1">
      <alignment horizontal="center" vertical="center"/>
    </xf>
    <xf numFmtId="0" fontId="4" fillId="8" borderId="0" xfId="0" applyFont="1" applyFill="1" applyBorder="1" applyAlignment="1" applyProtection="1">
      <alignment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4" applyFont="1"/>
    <xf numFmtId="165" fontId="5" fillId="0" borderId="6" xfId="0" applyNumberFormat="1" applyFont="1" applyFill="1" applyBorder="1" applyAlignment="1" applyProtection="1">
      <alignment horizontal="center" vertical="center" wrapText="1"/>
    </xf>
    <xf numFmtId="3" fontId="0" fillId="0" borderId="6" xfId="0" applyNumberFormat="1" applyFont="1" applyBorder="1" applyAlignment="1" applyProtection="1">
      <alignment horizontal="center" vertical="center"/>
    </xf>
    <xf numFmtId="3" fontId="6" fillId="0" borderId="6" xfId="0" applyNumberFormat="1" applyFont="1" applyBorder="1" applyAlignment="1" applyProtection="1">
      <alignment horizontal="center" vertical="center"/>
    </xf>
    <xf numFmtId="3" fontId="16" fillId="0" borderId="6" xfId="0" applyNumberFormat="1" applyFont="1" applyFill="1" applyBorder="1" applyAlignment="1" applyProtection="1">
      <alignment horizontal="center" vertical="center"/>
    </xf>
    <xf numFmtId="9" fontId="16" fillId="0" borderId="6" xfId="4" applyFont="1" applyFill="1" applyBorder="1" applyAlignment="1" applyProtection="1">
      <alignment horizontal="center" vertical="center"/>
    </xf>
    <xf numFmtId="0" fontId="5" fillId="0" borderId="6" xfId="0" applyFont="1" applyFill="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wrapText="1"/>
    </xf>
    <xf numFmtId="165" fontId="5" fillId="0" borderId="6" xfId="0" applyNumberFormat="1" applyFont="1" applyFill="1" applyBorder="1" applyAlignment="1" applyProtection="1">
      <alignment horizontal="center" vertical="center"/>
    </xf>
    <xf numFmtId="165" fontId="5" fillId="0" borderId="6" xfId="3" applyNumberFormat="1" applyFont="1" applyFill="1" applyBorder="1" applyAlignment="1" applyProtection="1">
      <alignment horizontal="center" vertical="center" wrapText="1"/>
    </xf>
    <xf numFmtId="0" fontId="2" fillId="0" borderId="6" xfId="0" applyFont="1" applyBorder="1" applyAlignment="1" applyProtection="1">
      <alignment vertical="center" wrapText="1"/>
    </xf>
    <xf numFmtId="165" fontId="5" fillId="0" borderId="6" xfId="2" applyNumberFormat="1" applyFont="1" applyFill="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165" fontId="2" fillId="0" borderId="6" xfId="3" applyNumberFormat="1" applyFont="1" applyFill="1" applyBorder="1" applyAlignment="1" applyProtection="1">
      <alignment horizontal="center" vertical="center" wrapText="1"/>
    </xf>
    <xf numFmtId="0" fontId="4" fillId="12" borderId="5" xfId="0" applyFont="1" applyFill="1" applyBorder="1" applyAlignment="1" applyProtection="1">
      <alignment horizontal="center" vertical="center" wrapText="1"/>
    </xf>
    <xf numFmtId="3" fontId="0" fillId="0" borderId="0" xfId="0" applyNumberFormat="1"/>
    <xf numFmtId="166" fontId="2" fillId="0" borderId="0" xfId="0" applyNumberFormat="1" applyFont="1" applyAlignment="1" applyProtection="1">
      <alignment vertical="center"/>
      <protection locked="0"/>
    </xf>
    <xf numFmtId="0" fontId="18" fillId="12" borderId="6" xfId="0" applyFont="1" applyFill="1" applyBorder="1" applyAlignment="1" applyProtection="1">
      <alignment horizontal="center" vertical="center" wrapText="1"/>
    </xf>
    <xf numFmtId="0" fontId="4" fillId="12" borderId="3" xfId="0" applyFont="1" applyFill="1" applyBorder="1" applyAlignment="1" applyProtection="1">
      <alignment horizontal="center" vertical="center" wrapText="1"/>
    </xf>
    <xf numFmtId="0" fontId="17" fillId="14" borderId="9" xfId="0" applyFont="1" applyFill="1" applyBorder="1" applyAlignment="1">
      <alignment horizontal="left"/>
    </xf>
    <xf numFmtId="0" fontId="17" fillId="0" borderId="8" xfId="0" applyFont="1" applyBorder="1" applyAlignment="1">
      <alignment horizontal="left"/>
    </xf>
    <xf numFmtId="3" fontId="17" fillId="0" borderId="8" xfId="0" applyNumberFormat="1" applyFont="1" applyBorder="1"/>
    <xf numFmtId="3" fontId="17" fillId="14" borderId="9" xfId="0" applyNumberFormat="1" applyFont="1" applyFill="1" applyBorder="1"/>
    <xf numFmtId="0" fontId="4" fillId="12" borderId="4" xfId="0" applyFont="1" applyFill="1" applyBorder="1" applyAlignment="1" applyProtection="1">
      <alignment horizontal="center" vertical="center" wrapText="1"/>
    </xf>
    <xf numFmtId="0" fontId="2" fillId="0" borderId="0" xfId="0" applyFont="1" applyAlignment="1" applyProtection="1">
      <alignment vertical="center"/>
    </xf>
    <xf numFmtId="0" fontId="13" fillId="0" borderId="0" xfId="0" applyFont="1" applyFill="1" applyAlignment="1" applyProtection="1">
      <alignment vertical="center"/>
    </xf>
    <xf numFmtId="0" fontId="2" fillId="0" borderId="0" xfId="0" applyFont="1" applyAlignment="1" applyProtection="1">
      <alignment vertical="center" wrapText="1"/>
    </xf>
    <xf numFmtId="0" fontId="13" fillId="0" borderId="0" xfId="0" applyFont="1" applyFill="1" applyAlignment="1" applyProtection="1">
      <alignment vertical="center" wrapText="1"/>
    </xf>
    <xf numFmtId="0" fontId="13" fillId="0" borderId="0" xfId="0" applyFont="1" applyAlignment="1" applyProtection="1">
      <alignment vertical="center"/>
    </xf>
    <xf numFmtId="9" fontId="13" fillId="0" borderId="0" xfId="4" applyFont="1" applyFill="1" applyAlignment="1" applyProtection="1">
      <alignment vertical="center"/>
    </xf>
    <xf numFmtId="0" fontId="2" fillId="4" borderId="0" xfId="0" applyFont="1" applyFill="1" applyAlignment="1" applyProtection="1">
      <alignment vertical="center"/>
    </xf>
    <xf numFmtId="0" fontId="2" fillId="0" borderId="0" xfId="0" applyFont="1" applyAlignment="1" applyProtection="1">
      <alignment horizontal="left" vertical="center" wrapText="1"/>
    </xf>
    <xf numFmtId="0" fontId="2" fillId="0" borderId="0" xfId="0" applyFont="1" applyFill="1" applyAlignment="1" applyProtection="1">
      <alignment vertical="center" wrapText="1"/>
      <protection locked="0"/>
    </xf>
    <xf numFmtId="0" fontId="5" fillId="0" borderId="7"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pplyProtection="1">
      <alignment horizontal="justify" vertical="center" wrapText="1"/>
    </xf>
    <xf numFmtId="164" fontId="5" fillId="0" borderId="7"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165" fontId="5" fillId="0" borderId="7" xfId="0" applyNumberFormat="1" applyFont="1" applyFill="1" applyBorder="1" applyAlignment="1" applyProtection="1">
      <alignment horizontal="center" vertical="center" wrapText="1"/>
    </xf>
    <xf numFmtId="9" fontId="15" fillId="0" borderId="7" xfId="0" applyNumberFormat="1" applyFont="1" applyFill="1" applyBorder="1" applyAlignment="1" applyProtection="1">
      <alignment horizontal="center" vertical="center"/>
    </xf>
    <xf numFmtId="166" fontId="5" fillId="0" borderId="7" xfId="0" applyNumberFormat="1"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2" fillId="0" borderId="7" xfId="0" applyFont="1" applyBorder="1" applyAlignment="1" applyProtection="1">
      <alignment vertical="center"/>
    </xf>
    <xf numFmtId="0" fontId="4" fillId="5" borderId="6" xfId="0" applyFont="1" applyFill="1" applyBorder="1" applyAlignment="1" applyProtection="1">
      <alignment horizontal="center" vertical="center" wrapText="1"/>
    </xf>
    <xf numFmtId="9" fontId="20" fillId="5" borderId="0" xfId="4" applyFont="1" applyFill="1"/>
    <xf numFmtId="0" fontId="4" fillId="2" borderId="0" xfId="0" applyFont="1" applyFill="1" applyBorder="1" applyAlignment="1" applyProtection="1">
      <alignment vertical="center" wrapText="1"/>
      <protection locked="0"/>
    </xf>
    <xf numFmtId="0" fontId="4" fillId="12" borderId="6" xfId="0" applyFont="1" applyFill="1" applyBorder="1" applyAlignment="1" applyProtection="1">
      <alignment vertical="center" wrapText="1"/>
    </xf>
    <xf numFmtId="9" fontId="2" fillId="0" borderId="0" xfId="4" applyFont="1" applyAlignment="1" applyProtection="1">
      <alignment vertical="center"/>
    </xf>
    <xf numFmtId="0" fontId="0" fillId="0" borderId="0" xfId="0" applyAlignment="1">
      <alignment horizontal="justify" vertical="center"/>
    </xf>
    <xf numFmtId="3" fontId="0" fillId="0" borderId="0" xfId="0" applyNumberFormat="1" applyAlignment="1">
      <alignment horizont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5" fontId="0" fillId="0" borderId="6" xfId="5" applyNumberFormat="1" applyFont="1" applyBorder="1" applyAlignment="1">
      <alignment horizontal="center"/>
    </xf>
    <xf numFmtId="0" fontId="0" fillId="0" borderId="13" xfId="0" applyBorder="1" applyAlignment="1">
      <alignment horizontal="justify" vertical="center"/>
    </xf>
    <xf numFmtId="5" fontId="0" fillId="0" borderId="1" xfId="5" applyNumberFormat="1" applyFont="1" applyBorder="1" applyAlignment="1">
      <alignment horizontal="center"/>
    </xf>
    <xf numFmtId="0" fontId="0" fillId="0" borderId="14" xfId="0" applyBorder="1" applyAlignment="1">
      <alignment horizontal="justify" vertical="center"/>
    </xf>
    <xf numFmtId="0" fontId="0" fillId="0" borderId="15" xfId="0" applyBorder="1" applyAlignment="1">
      <alignment horizontal="justify" vertical="center"/>
    </xf>
    <xf numFmtId="5" fontId="0" fillId="0" borderId="16" xfId="5" applyNumberFormat="1" applyFont="1" applyBorder="1" applyAlignment="1">
      <alignment horizontal="center"/>
    </xf>
    <xf numFmtId="0" fontId="20" fillId="0" borderId="17" xfId="0" applyFont="1" applyBorder="1" applyAlignment="1">
      <alignment horizontal="center" vertical="center" wrapText="1"/>
    </xf>
    <xf numFmtId="5" fontId="0" fillId="0" borderId="2" xfId="5" applyNumberFormat="1" applyFont="1" applyBorder="1" applyAlignment="1">
      <alignment horizontal="center"/>
    </xf>
    <xf numFmtId="5" fontId="0" fillId="0" borderId="18" xfId="5" applyNumberFormat="1" applyFont="1" applyBorder="1" applyAlignment="1">
      <alignment horizontal="center"/>
    </xf>
    <xf numFmtId="5" fontId="0" fillId="0" borderId="19" xfId="5" applyNumberFormat="1" applyFont="1" applyBorder="1" applyAlignment="1">
      <alignment horizontal="center"/>
    </xf>
    <xf numFmtId="0" fontId="20" fillId="5" borderId="20" xfId="0" applyFont="1" applyFill="1" applyBorder="1" applyAlignment="1">
      <alignment horizontal="center" vertical="center" wrapText="1"/>
    </xf>
    <xf numFmtId="5" fontId="20" fillId="5" borderId="21" xfId="5" applyNumberFormat="1" applyFont="1" applyFill="1" applyBorder="1" applyAlignment="1">
      <alignment horizontal="center"/>
    </xf>
    <xf numFmtId="5" fontId="20" fillId="5" borderId="22" xfId="5" applyNumberFormat="1" applyFont="1" applyFill="1" applyBorder="1" applyAlignment="1">
      <alignment horizontal="center"/>
    </xf>
    <xf numFmtId="5" fontId="20" fillId="5" borderId="23" xfId="5" applyNumberFormat="1" applyFont="1" applyFill="1" applyBorder="1" applyAlignment="1">
      <alignment horizontal="center"/>
    </xf>
    <xf numFmtId="5" fontId="0" fillId="0" borderId="0" xfId="0" applyNumberFormat="1"/>
    <xf numFmtId="5" fontId="17" fillId="0" borderId="0" xfId="0" applyNumberFormat="1" applyFont="1"/>
    <xf numFmtId="0" fontId="24" fillId="15" borderId="24" xfId="0" applyFont="1" applyFill="1" applyBorder="1" applyAlignment="1">
      <alignment horizontal="justify" vertical="center" wrapText="1" readingOrder="1"/>
    </xf>
    <xf numFmtId="6" fontId="25" fillId="15" borderId="24" xfId="0" applyNumberFormat="1" applyFont="1" applyFill="1" applyBorder="1" applyAlignment="1">
      <alignment horizontal="center" wrapText="1" readingOrder="1"/>
    </xf>
    <xf numFmtId="6" fontId="26" fillId="5" borderId="24" xfId="0" applyNumberFormat="1" applyFont="1" applyFill="1" applyBorder="1" applyAlignment="1">
      <alignment horizontal="center" wrapText="1" readingOrder="1"/>
    </xf>
    <xf numFmtId="0" fontId="25" fillId="15" borderId="24" xfId="0" applyFont="1" applyFill="1" applyBorder="1" applyAlignment="1">
      <alignment horizontal="center" wrapText="1" readingOrder="1"/>
    </xf>
    <xf numFmtId="0" fontId="24" fillId="15" borderId="24" xfId="0" applyFont="1" applyFill="1" applyBorder="1" applyAlignment="1">
      <alignment horizontal="center" vertical="center" wrapText="1" readingOrder="1"/>
    </xf>
    <xf numFmtId="6" fontId="24" fillId="15" borderId="24" xfId="0" applyNumberFormat="1" applyFont="1" applyFill="1" applyBorder="1" applyAlignment="1">
      <alignment horizontal="center" wrapText="1" readingOrder="1"/>
    </xf>
    <xf numFmtId="0" fontId="24" fillId="16" borderId="25" xfId="0" applyFont="1" applyFill="1" applyBorder="1" applyAlignment="1">
      <alignment horizontal="center" vertical="center" wrapText="1" readingOrder="1"/>
    </xf>
    <xf numFmtId="0" fontId="24" fillId="16" borderId="26" xfId="0" applyFont="1" applyFill="1" applyBorder="1" applyAlignment="1">
      <alignment horizontal="center" vertical="center" wrapText="1" readingOrder="1"/>
    </xf>
    <xf numFmtId="0" fontId="24" fillId="16" borderId="27" xfId="0" applyFont="1" applyFill="1" applyBorder="1" applyAlignment="1">
      <alignment horizontal="center" vertical="center" wrapText="1" readingOrder="1"/>
    </xf>
    <xf numFmtId="49" fontId="5" fillId="0" borderId="6" xfId="0" applyNumberFormat="1" applyFont="1" applyFill="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164" fontId="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66" fontId="13" fillId="0" borderId="0" xfId="3" applyNumberFormat="1" applyFont="1" applyFill="1" applyBorder="1" applyAlignment="1" applyProtection="1">
      <alignment vertical="center" wrapText="1"/>
    </xf>
    <xf numFmtId="9" fontId="5" fillId="0" borderId="0" xfId="0" applyNumberFormat="1" applyFont="1" applyBorder="1" applyAlignment="1" applyProtection="1">
      <alignment horizontal="center" vertical="center"/>
    </xf>
    <xf numFmtId="14" fontId="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justify" vertical="center" wrapText="1"/>
    </xf>
    <xf numFmtId="0" fontId="4" fillId="5" borderId="0" xfId="0" applyFont="1" applyFill="1" applyBorder="1" applyAlignment="1" applyProtection="1">
      <alignment vertical="center" wrapText="1"/>
      <protection locked="0"/>
    </xf>
    <xf numFmtId="3" fontId="5" fillId="17" borderId="7" xfId="0" applyNumberFormat="1" applyFont="1" applyFill="1" applyBorder="1" applyAlignment="1" applyProtection="1">
      <alignment horizontal="center" vertical="center"/>
    </xf>
    <xf numFmtId="3" fontId="5" fillId="17" borderId="6"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2" fillId="0" borderId="6" xfId="0" applyFont="1" applyBorder="1" applyAlignment="1" applyProtection="1">
      <alignment horizontal="left" vertical="center" wrapText="1"/>
    </xf>
    <xf numFmtId="0" fontId="4" fillId="12" borderId="18" xfId="0" applyFont="1" applyFill="1" applyBorder="1" applyAlignment="1" applyProtection="1">
      <alignment vertical="center" wrapText="1"/>
    </xf>
    <xf numFmtId="0" fontId="4" fillId="11" borderId="7" xfId="0" applyFont="1" applyFill="1" applyBorder="1" applyAlignment="1" applyProtection="1">
      <alignment horizontal="center" vertical="center" wrapText="1"/>
      <protection locked="0"/>
    </xf>
    <xf numFmtId="0" fontId="4" fillId="12" borderId="29" xfId="0" applyFont="1" applyFill="1" applyBorder="1" applyAlignment="1" applyProtection="1">
      <alignment vertical="center"/>
    </xf>
    <xf numFmtId="0" fontId="4" fillId="12" borderId="28" xfId="0" applyFont="1" applyFill="1" applyBorder="1" applyAlignment="1" applyProtection="1">
      <alignment vertical="center"/>
    </xf>
    <xf numFmtId="9" fontId="5" fillId="2" borderId="7" xfId="0" applyNumberFormat="1" applyFont="1" applyFill="1" applyBorder="1" applyAlignment="1" applyProtection="1">
      <alignment horizontal="center" vertical="center" wrapText="1"/>
    </xf>
    <xf numFmtId="0" fontId="4" fillId="12" borderId="3" xfId="0" applyFont="1" applyFill="1" applyBorder="1" applyAlignment="1" applyProtection="1">
      <alignment vertical="center" wrapText="1"/>
    </xf>
    <xf numFmtId="3" fontId="5" fillId="12" borderId="6" xfId="0" applyNumberFormat="1" applyFont="1" applyFill="1" applyBorder="1" applyAlignment="1" applyProtection="1">
      <alignment horizontal="center" vertical="center"/>
    </xf>
    <xf numFmtId="0" fontId="3" fillId="12" borderId="0" xfId="0" applyFont="1" applyFill="1" applyAlignment="1" applyProtection="1">
      <alignment horizontal="center" vertical="center" wrapText="1"/>
    </xf>
    <xf numFmtId="14" fontId="27" fillId="12" borderId="0" xfId="0" applyNumberFormat="1" applyFont="1" applyFill="1" applyAlignment="1" applyProtection="1">
      <alignment horizontal="center" vertical="center" wrapText="1"/>
    </xf>
    <xf numFmtId="0" fontId="4" fillId="12" borderId="6"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4" fillId="12" borderId="6"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19" fillId="13" borderId="0" xfId="0" applyFont="1" applyFill="1" applyBorder="1" applyAlignment="1" applyProtection="1">
      <alignment horizontal="justify" vertical="center" wrapText="1"/>
    </xf>
    <xf numFmtId="0" fontId="4" fillId="6" borderId="6" xfId="0" applyFont="1" applyFill="1" applyBorder="1" applyAlignment="1" applyProtection="1">
      <alignment horizontal="center" vertical="center"/>
    </xf>
    <xf numFmtId="0" fontId="3" fillId="0" borderId="0" xfId="0" applyFont="1" applyAlignment="1" applyProtection="1">
      <alignment horizontal="center" vertical="center" wrapText="1"/>
      <protection locked="0"/>
    </xf>
    <xf numFmtId="0" fontId="4" fillId="12" borderId="6" xfId="0" applyFont="1" applyFill="1" applyBorder="1" applyAlignment="1" applyProtection="1">
      <alignment horizontal="center" vertical="center" wrapText="1"/>
    </xf>
    <xf numFmtId="43" fontId="4" fillId="12" borderId="6" xfId="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protection locked="0"/>
    </xf>
    <xf numFmtId="0" fontId="24" fillId="16" borderId="25" xfId="0" applyFont="1" applyFill="1" applyBorder="1" applyAlignment="1">
      <alignment horizontal="center" vertical="center" wrapText="1" readingOrder="1"/>
    </xf>
    <xf numFmtId="0" fontId="24" fillId="16" borderId="26" xfId="0" applyFont="1" applyFill="1" applyBorder="1" applyAlignment="1">
      <alignment horizontal="center" vertical="center" wrapText="1" readingOrder="1"/>
    </xf>
    <xf numFmtId="0" fontId="24" fillId="16" borderId="27" xfId="0" applyFont="1" applyFill="1" applyBorder="1" applyAlignment="1">
      <alignment horizontal="center" vertical="center" wrapText="1" readingOrder="1"/>
    </xf>
    <xf numFmtId="0" fontId="24" fillId="5" borderId="25" xfId="0" applyFont="1" applyFill="1" applyBorder="1" applyAlignment="1">
      <alignment horizontal="center" vertical="center" wrapText="1" readingOrder="1"/>
    </xf>
    <xf numFmtId="0" fontId="24" fillId="5" borderId="26" xfId="0" applyFont="1" applyFill="1" applyBorder="1" applyAlignment="1">
      <alignment horizontal="center" vertical="center" wrapText="1" readingOrder="1"/>
    </xf>
    <xf numFmtId="0" fontId="24" fillId="5" borderId="27" xfId="0" applyFont="1" applyFill="1" applyBorder="1" applyAlignment="1">
      <alignment horizontal="center" vertical="center" wrapText="1" readingOrder="1"/>
    </xf>
    <xf numFmtId="0" fontId="4" fillId="8"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xf>
    <xf numFmtId="166" fontId="2" fillId="0" borderId="7" xfId="0" applyNumberFormat="1" applyFont="1" applyBorder="1" applyAlignment="1" applyProtection="1">
      <alignment vertical="center"/>
    </xf>
    <xf numFmtId="49" fontId="2" fillId="0" borderId="0" xfId="0" applyNumberFormat="1" applyFont="1" applyAlignment="1" applyProtection="1">
      <alignment vertical="center"/>
    </xf>
    <xf numFmtId="49" fontId="5" fillId="9" borderId="0" xfId="0" applyNumberFormat="1" applyFont="1" applyFill="1" applyAlignment="1" applyProtection="1">
      <alignment vertical="center"/>
    </xf>
    <xf numFmtId="0" fontId="5" fillId="9" borderId="6" xfId="0" applyFont="1" applyFill="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Alignment="1" applyProtection="1">
      <alignment vertical="center"/>
    </xf>
    <xf numFmtId="0" fontId="5" fillId="9" borderId="0" xfId="0" applyFont="1" applyFill="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protection locked="0"/>
    </xf>
    <xf numFmtId="0" fontId="5" fillId="0" borderId="0" xfId="0" applyFont="1" applyAlignment="1" applyProtection="1">
      <alignment vertical="center" wrapText="1"/>
    </xf>
    <xf numFmtId="0" fontId="4" fillId="0" borderId="0" xfId="0" applyFont="1" applyFill="1" applyAlignment="1" applyProtection="1">
      <alignment vertical="center"/>
    </xf>
    <xf numFmtId="0" fontId="28" fillId="18" borderId="0" xfId="0" applyFont="1" applyFill="1" applyAlignment="1" applyProtection="1">
      <alignment horizontal="left" vertical="center" wrapText="1"/>
    </xf>
    <xf numFmtId="9" fontId="5" fillId="0" borderId="0" xfId="0" applyNumberFormat="1" applyFont="1" applyFill="1" applyAlignment="1" applyProtection="1">
      <alignment vertical="center"/>
    </xf>
    <xf numFmtId="0" fontId="4" fillId="0" borderId="0" xfId="0" applyFont="1" applyFill="1" applyAlignment="1" applyProtection="1">
      <alignment vertical="center"/>
      <protection locked="0"/>
    </xf>
    <xf numFmtId="0" fontId="4" fillId="8" borderId="0" xfId="0" applyFont="1" applyFill="1" applyAlignment="1" applyProtection="1">
      <alignment vertical="center"/>
      <protection locked="0"/>
    </xf>
    <xf numFmtId="14" fontId="4" fillId="0" borderId="0" xfId="0" applyNumberFormat="1" applyFont="1" applyFill="1" applyAlignment="1" applyProtection="1">
      <alignment vertical="center"/>
    </xf>
    <xf numFmtId="0" fontId="5" fillId="3" borderId="0" xfId="0" applyFont="1" applyFill="1" applyAlignment="1" applyProtection="1">
      <alignment vertical="center"/>
    </xf>
    <xf numFmtId="9" fontId="5" fillId="0" borderId="0" xfId="4" applyFont="1" applyFill="1" applyAlignment="1" applyProtection="1">
      <alignment vertical="center"/>
    </xf>
    <xf numFmtId="9" fontId="5" fillId="0" borderId="0" xfId="4" applyFont="1" applyAlignment="1" applyProtection="1">
      <alignment vertical="center"/>
      <protection locked="0"/>
    </xf>
    <xf numFmtId="0" fontId="5" fillId="8" borderId="6" xfId="0" applyFont="1" applyFill="1" applyBorder="1" applyAlignment="1" applyProtection="1">
      <alignment vertical="center"/>
    </xf>
  </cellXfs>
  <cellStyles count="6">
    <cellStyle name="Millares" xfId="1" builtinId="3"/>
    <cellStyle name="Moneda" xfId="5" builtinId="4"/>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797719</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310491" cy="605519"/>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tricia.marin/My%20Documents/ANH/Planeaci&#243;n%20Estrat&#233;gica/Plan%20de%20acci&#243;n%202018/SEGUIMIENTO/Agosto/Monitoreo%20unificado%20Plan%20de%20Acci&#243;n%20corte%20Agosto_1409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r:id="rId2"/>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BQ129"/>
  <sheetViews>
    <sheetView tabSelected="1" zoomScale="70" zoomScaleNormal="70" workbookViewId="0">
      <selection activeCell="E11" sqref="E11"/>
    </sheetView>
  </sheetViews>
  <sheetFormatPr baseColWidth="10" defaultRowHeight="12.75" x14ac:dyDescent="0.25"/>
  <cols>
    <col min="1" max="1" width="26.85546875"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3" width="18.5703125" style="4" customWidth="1"/>
    <col min="14" max="14" width="18.85546875" style="4" customWidth="1"/>
    <col min="15" max="15" width="33.85546875" style="5" customWidth="1"/>
    <col min="16" max="16" width="35" style="3" customWidth="1"/>
    <col min="17" max="17" width="11.7109375" style="4" customWidth="1"/>
    <col min="18" max="18" width="11.42578125" style="3" customWidth="1"/>
    <col min="19" max="19" width="14.85546875" style="4" customWidth="1"/>
    <col min="20" max="20" width="33.85546875" style="4" customWidth="1"/>
    <col min="21" max="21" width="22.140625" style="4" hidden="1" customWidth="1"/>
    <col min="22" max="28" width="11.42578125" style="4" hidden="1" customWidth="1"/>
    <col min="29" max="29" width="19.140625" style="4" hidden="1" customWidth="1"/>
    <col min="30" max="30" width="15.7109375" style="4" hidden="1" customWidth="1"/>
    <col min="31" max="31" width="17.7109375" style="4" hidden="1" customWidth="1"/>
    <col min="32" max="32" width="16" style="4" hidden="1" customWidth="1"/>
    <col min="33" max="33" width="17.28515625" style="4" hidden="1" customWidth="1"/>
    <col min="34" max="38" width="19.140625" style="4" hidden="1" customWidth="1"/>
    <col min="39" max="39" width="22.5703125" style="4" hidden="1" customWidth="1"/>
    <col min="40" max="40" width="24.42578125" style="4" hidden="1" customWidth="1"/>
    <col min="41" max="41" width="18.7109375" style="4" customWidth="1"/>
    <col min="42" max="42" width="27.7109375" style="4" customWidth="1"/>
    <col min="43" max="43" width="20" style="4" hidden="1" customWidth="1"/>
    <col min="44" max="44" width="44.42578125" style="4" hidden="1" customWidth="1"/>
    <col min="45" max="52" width="19.7109375" style="4" hidden="1" customWidth="1"/>
    <col min="53" max="53" width="45.7109375" style="4" hidden="1" customWidth="1"/>
    <col min="54" max="54" width="15.28515625" style="4" hidden="1" customWidth="1"/>
    <col min="55" max="55" width="15.42578125" style="4" hidden="1" customWidth="1"/>
    <col min="56" max="57" width="15.5703125" style="4" hidden="1" customWidth="1"/>
    <col min="58" max="58" width="58.85546875" style="3" hidden="1" customWidth="1"/>
    <col min="59" max="59" width="47" style="3" hidden="1" customWidth="1"/>
    <col min="60" max="60" width="14.28515625" style="4" hidden="1" customWidth="1"/>
    <col min="61" max="61" width="22" style="4" hidden="1" customWidth="1"/>
    <col min="62" max="62" width="23.28515625" style="4" hidden="1" customWidth="1"/>
    <col min="63" max="63" width="17.28515625" style="4" hidden="1" customWidth="1"/>
    <col min="64" max="64" width="20.5703125" style="4" hidden="1" customWidth="1"/>
    <col min="65" max="66" width="23.42578125" style="4" hidden="1" customWidth="1"/>
    <col min="67" max="67" width="12.7109375" style="4" hidden="1" customWidth="1"/>
    <col min="68" max="68" width="11.42578125" style="4" hidden="1" customWidth="1"/>
    <col min="69" max="69" width="25" style="4" hidden="1" customWidth="1"/>
    <col min="70" max="70" width="11.42578125" style="4" customWidth="1"/>
    <col min="71" max="71" width="17.7109375" style="4" customWidth="1"/>
    <col min="72" max="16384" width="11.42578125" style="4"/>
  </cols>
  <sheetData>
    <row r="1" spans="1:69" x14ac:dyDescent="0.25">
      <c r="A1" s="1"/>
      <c r="B1" s="1"/>
      <c r="C1" s="1"/>
      <c r="D1" s="1"/>
      <c r="E1" s="1"/>
      <c r="F1" s="1"/>
      <c r="G1" s="1"/>
      <c r="H1" s="1"/>
      <c r="I1" s="1"/>
      <c r="J1" s="2"/>
      <c r="K1" s="1"/>
      <c r="L1" s="96"/>
      <c r="M1" s="94"/>
      <c r="N1" s="94"/>
      <c r="O1" s="101"/>
      <c r="P1" s="96"/>
      <c r="Q1" s="94"/>
      <c r="R1" s="96"/>
      <c r="S1" s="94"/>
      <c r="T1" s="94"/>
      <c r="U1" s="94"/>
      <c r="AA1" s="94"/>
      <c r="AB1" s="94"/>
      <c r="AC1" s="94"/>
      <c r="AD1" s="94"/>
      <c r="AE1" s="94"/>
      <c r="AF1" s="94"/>
      <c r="AG1" s="94"/>
      <c r="AH1" s="98"/>
      <c r="AI1" s="98"/>
      <c r="AJ1" s="98"/>
      <c r="AO1" s="98"/>
      <c r="AP1" s="94"/>
      <c r="AQ1" s="94"/>
      <c r="AR1" s="94"/>
      <c r="AS1" s="94"/>
      <c r="AT1" s="94"/>
      <c r="AU1" s="94"/>
      <c r="AZ1" s="94"/>
      <c r="BA1" s="94"/>
      <c r="BG1" s="96"/>
    </row>
    <row r="2" spans="1:69" x14ac:dyDescent="0.25">
      <c r="A2" s="1"/>
      <c r="B2" s="1"/>
      <c r="C2" s="1"/>
      <c r="D2" s="1"/>
      <c r="E2" s="1"/>
      <c r="F2" s="1"/>
      <c r="G2" s="1"/>
      <c r="H2" s="1"/>
      <c r="I2" s="1"/>
      <c r="J2" s="2"/>
      <c r="K2" s="1"/>
      <c r="L2" s="96"/>
      <c r="M2" s="94"/>
      <c r="N2" s="94"/>
      <c r="O2" s="101"/>
      <c r="P2" s="96"/>
      <c r="Q2" s="94"/>
      <c r="R2" s="96"/>
      <c r="S2" s="94"/>
      <c r="T2" s="94"/>
      <c r="U2" s="94"/>
      <c r="AA2" s="94"/>
      <c r="AB2" s="94"/>
      <c r="AC2" s="94"/>
      <c r="AD2" s="94"/>
      <c r="AE2" s="94"/>
      <c r="AF2" s="94"/>
      <c r="AG2" s="94"/>
      <c r="AH2" s="98"/>
      <c r="AI2" s="98"/>
      <c r="AJ2" s="98"/>
      <c r="AO2" s="98"/>
      <c r="AP2" s="94"/>
      <c r="AQ2" s="122"/>
      <c r="AR2" s="94"/>
      <c r="AS2" s="94"/>
      <c r="AT2" s="94"/>
      <c r="AU2" s="94"/>
      <c r="AZ2" s="94"/>
      <c r="BA2" s="94"/>
      <c r="BG2" s="96"/>
    </row>
    <row r="3" spans="1:69" x14ac:dyDescent="0.25">
      <c r="A3" s="1"/>
      <c r="B3" s="1"/>
      <c r="C3" s="1"/>
      <c r="D3" s="1"/>
      <c r="E3" s="1"/>
      <c r="F3" s="1"/>
      <c r="G3" s="1"/>
      <c r="H3" s="1"/>
      <c r="I3" s="1"/>
      <c r="J3" s="2"/>
      <c r="K3" s="1"/>
      <c r="L3" s="96"/>
      <c r="M3" s="94"/>
      <c r="N3" s="94"/>
      <c r="O3" s="101"/>
      <c r="P3" s="96"/>
      <c r="Q3" s="94"/>
      <c r="R3" s="96"/>
      <c r="S3" s="94"/>
      <c r="T3" s="209"/>
      <c r="U3" s="209"/>
      <c r="V3" s="23"/>
      <c r="W3" s="23"/>
      <c r="X3" s="23"/>
      <c r="Y3" s="23"/>
      <c r="Z3" s="23"/>
      <c r="AA3" s="209"/>
      <c r="AB3" s="209"/>
      <c r="AC3" s="209"/>
      <c r="AD3" s="209"/>
      <c r="AE3" s="209"/>
      <c r="AF3" s="209"/>
      <c r="AG3" s="209"/>
      <c r="AH3" s="209"/>
      <c r="AI3" s="209"/>
      <c r="AJ3" s="209"/>
      <c r="AK3" s="23"/>
      <c r="AL3" s="23"/>
      <c r="AM3" s="23"/>
      <c r="AN3" s="23"/>
      <c r="AO3" s="209" t="s">
        <v>533</v>
      </c>
      <c r="AP3" s="209"/>
      <c r="AQ3" s="209"/>
      <c r="AR3" s="209"/>
      <c r="AS3" s="209"/>
      <c r="AT3" s="209"/>
      <c r="AU3" s="209"/>
      <c r="AV3" s="23"/>
      <c r="AW3" s="23"/>
      <c r="AX3" s="23"/>
      <c r="AY3" s="23"/>
      <c r="AZ3" s="209"/>
      <c r="BA3" s="209"/>
      <c r="BB3" s="23"/>
      <c r="BC3" s="23"/>
      <c r="BD3" s="23"/>
      <c r="BE3" s="23"/>
      <c r="BF3" s="210"/>
      <c r="BG3" s="211"/>
      <c r="BH3" s="23"/>
      <c r="BI3" s="23"/>
      <c r="BJ3" s="23"/>
      <c r="BK3" s="23"/>
      <c r="BL3" s="23"/>
      <c r="BM3" s="23"/>
      <c r="BN3" s="23"/>
      <c r="BO3" s="23"/>
      <c r="BP3" s="23"/>
      <c r="BQ3" s="23"/>
    </row>
    <row r="4" spans="1:69" x14ac:dyDescent="0.25">
      <c r="A4" s="1"/>
      <c r="B4" s="1"/>
      <c r="C4" s="1"/>
      <c r="D4" s="1"/>
      <c r="E4" s="1"/>
      <c r="F4" s="1"/>
      <c r="G4" s="1"/>
      <c r="H4" s="1"/>
      <c r="I4" s="1"/>
      <c r="J4" s="2"/>
      <c r="K4" s="1"/>
      <c r="L4" s="96"/>
      <c r="M4" s="94"/>
      <c r="N4" s="94"/>
      <c r="O4" s="101"/>
      <c r="P4" s="96"/>
      <c r="Q4" s="94"/>
      <c r="R4" s="96"/>
      <c r="S4" s="94"/>
      <c r="T4" s="209"/>
      <c r="U4" s="209"/>
      <c r="V4" s="23"/>
      <c r="W4" s="23"/>
      <c r="X4" s="23"/>
      <c r="Y4" s="23"/>
      <c r="Z4" s="23"/>
      <c r="AA4" s="209"/>
      <c r="AB4" s="209"/>
      <c r="AC4" s="209"/>
      <c r="AD4" s="209"/>
      <c r="AE4" s="209"/>
      <c r="AF4" s="209"/>
      <c r="AG4" s="167"/>
      <c r="AH4" s="167"/>
      <c r="AI4" s="167"/>
      <c r="AJ4" s="167"/>
      <c r="AK4" s="209"/>
      <c r="AL4" s="23"/>
      <c r="AM4" s="23"/>
      <c r="AN4" s="23"/>
      <c r="AO4" s="167"/>
      <c r="AP4" s="167"/>
      <c r="AQ4" s="167"/>
      <c r="AR4" s="167"/>
      <c r="AS4" s="167"/>
      <c r="AT4" s="167"/>
      <c r="AU4" s="167"/>
      <c r="AV4" s="23"/>
      <c r="AW4" s="23"/>
      <c r="AX4" s="23"/>
      <c r="AY4" s="23"/>
      <c r="AZ4" s="167"/>
      <c r="BA4" s="167"/>
      <c r="BB4" s="23"/>
      <c r="BC4" s="23"/>
      <c r="BD4" s="23"/>
      <c r="BE4" s="23"/>
      <c r="BF4" s="210"/>
      <c r="BG4" s="211"/>
      <c r="BH4" s="23"/>
      <c r="BI4" s="23"/>
      <c r="BJ4" s="23"/>
      <c r="BK4" s="23"/>
      <c r="BL4" s="23"/>
      <c r="BM4" s="23"/>
      <c r="BN4" s="23"/>
      <c r="BO4" s="23"/>
      <c r="BP4" s="23"/>
      <c r="BQ4" s="23"/>
    </row>
    <row r="5" spans="1:69" ht="25.5" customHeight="1" x14ac:dyDescent="0.25">
      <c r="L5" s="96"/>
      <c r="M5" s="94"/>
      <c r="N5" s="94"/>
      <c r="O5" s="101"/>
      <c r="P5" s="96"/>
      <c r="Q5" s="94"/>
      <c r="R5" s="96"/>
      <c r="S5" s="94"/>
      <c r="T5" s="209"/>
      <c r="U5" s="209"/>
      <c r="V5" s="23"/>
      <c r="W5" s="23"/>
      <c r="X5" s="23"/>
      <c r="Y5" s="23"/>
      <c r="Z5" s="23"/>
      <c r="AA5" s="209"/>
      <c r="AB5" s="209"/>
      <c r="AC5" s="209"/>
      <c r="AD5" s="209"/>
      <c r="AE5" s="209"/>
      <c r="AF5" s="209"/>
      <c r="AG5" s="167"/>
      <c r="AH5" s="167"/>
      <c r="AI5" s="167"/>
      <c r="AJ5" s="167"/>
      <c r="AK5" s="209"/>
      <c r="AL5" s="23"/>
      <c r="AM5" s="23"/>
      <c r="AN5" s="23"/>
      <c r="AO5" s="167"/>
      <c r="AP5" s="167"/>
      <c r="AQ5" s="167"/>
      <c r="AR5" s="167"/>
      <c r="AS5" s="167"/>
      <c r="AT5" s="167"/>
      <c r="AU5" s="167"/>
      <c r="AV5" s="23"/>
      <c r="AW5" s="23"/>
      <c r="AX5" s="23"/>
      <c r="AY5" s="23"/>
      <c r="AZ5" s="167"/>
      <c r="BA5" s="167"/>
      <c r="BB5" s="23"/>
      <c r="BC5" s="23"/>
      <c r="BD5" s="23"/>
      <c r="BE5" s="23"/>
      <c r="BF5" s="210"/>
      <c r="BG5" s="211"/>
      <c r="BH5" s="23"/>
      <c r="BI5" s="23"/>
      <c r="BJ5" s="23"/>
      <c r="BK5" s="23"/>
      <c r="BL5" s="23"/>
      <c r="BM5" s="23"/>
      <c r="BN5" s="23"/>
      <c r="BO5" s="23"/>
      <c r="BP5" s="23"/>
      <c r="BQ5" s="23"/>
    </row>
    <row r="6" spans="1:69" ht="69" customHeight="1" x14ac:dyDescent="0.25">
      <c r="A6" s="188" t="s">
        <v>0</v>
      </c>
      <c r="B6" s="188"/>
      <c r="C6" s="188"/>
      <c r="D6" s="188"/>
      <c r="E6" s="188"/>
      <c r="F6" s="188"/>
      <c r="G6" s="188"/>
      <c r="H6" s="188"/>
      <c r="I6" s="188"/>
      <c r="J6" s="188"/>
      <c r="L6" s="96"/>
      <c r="M6" s="94"/>
      <c r="N6" s="94"/>
      <c r="O6" s="101"/>
      <c r="P6" s="96"/>
      <c r="Q6" s="94"/>
      <c r="R6" s="96"/>
      <c r="S6" s="94"/>
      <c r="T6" s="209"/>
      <c r="U6" s="209"/>
      <c r="V6" s="23"/>
      <c r="W6" s="23"/>
      <c r="X6" s="23"/>
      <c r="Y6" s="23"/>
      <c r="Z6" s="23"/>
      <c r="AA6" s="209"/>
      <c r="AB6" s="209"/>
      <c r="AC6" s="209"/>
      <c r="AD6" s="209"/>
      <c r="AE6" s="209"/>
      <c r="AF6" s="209"/>
      <c r="AG6" s="167"/>
      <c r="AH6" s="167"/>
      <c r="AI6" s="167"/>
      <c r="AJ6" s="167"/>
      <c r="AK6" s="209"/>
      <c r="AL6" s="23"/>
      <c r="AM6" s="23"/>
      <c r="AN6" s="23"/>
      <c r="AO6" s="212" t="s">
        <v>539</v>
      </c>
      <c r="AP6" s="213" t="s">
        <v>625</v>
      </c>
      <c r="AQ6" s="214">
        <v>1</v>
      </c>
      <c r="AR6" s="214">
        <v>0.95</v>
      </c>
      <c r="AS6" s="167"/>
      <c r="AT6" s="167"/>
      <c r="AU6" s="167"/>
      <c r="AV6" s="23"/>
      <c r="AW6" s="23"/>
      <c r="AX6" s="215" t="s">
        <v>514</v>
      </c>
      <c r="AY6" s="216"/>
      <c r="AZ6" s="217">
        <v>43404</v>
      </c>
      <c r="BA6" s="167"/>
      <c r="BB6" s="23"/>
      <c r="BC6" s="23"/>
      <c r="BD6" s="23"/>
      <c r="BE6" s="23"/>
      <c r="BF6" s="210"/>
      <c r="BG6" s="211"/>
      <c r="BH6" s="23"/>
      <c r="BI6" s="23"/>
      <c r="BJ6" s="23"/>
      <c r="BK6" s="23"/>
      <c r="BL6" s="23"/>
      <c r="BM6" s="23"/>
      <c r="BN6" s="23"/>
      <c r="BO6" s="23"/>
      <c r="BP6" s="23"/>
      <c r="BQ6" s="23"/>
    </row>
    <row r="7" spans="1:69" ht="27.75" customHeight="1" x14ac:dyDescent="0.25">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10"/>
      <c r="BG7" s="210"/>
      <c r="BH7" s="48"/>
      <c r="BI7" s="23"/>
      <c r="BJ7" s="23"/>
      <c r="BK7" s="23"/>
      <c r="BL7" s="23"/>
      <c r="BM7" s="23"/>
      <c r="BN7" s="23"/>
      <c r="BO7" s="23"/>
      <c r="BP7" s="23"/>
      <c r="BQ7" s="23"/>
    </row>
    <row r="8" spans="1:69" ht="44.25" customHeight="1" x14ac:dyDescent="0.25">
      <c r="A8" s="177" t="s">
        <v>529</v>
      </c>
      <c r="B8" s="178">
        <v>43434</v>
      </c>
      <c r="C8" s="7"/>
      <c r="D8" s="7"/>
      <c r="E8" s="7"/>
      <c r="L8" s="96"/>
      <c r="M8" s="94"/>
      <c r="N8" s="94"/>
      <c r="O8" s="101"/>
      <c r="P8" s="96"/>
      <c r="Q8" s="94"/>
      <c r="R8" s="96"/>
      <c r="S8" s="94"/>
      <c r="T8" s="209"/>
      <c r="U8" s="209"/>
      <c r="V8" s="23"/>
      <c r="W8" s="23"/>
      <c r="X8" s="23"/>
      <c r="Y8" s="23"/>
      <c r="Z8" s="23"/>
      <c r="AA8" s="218"/>
      <c r="AB8" s="209" t="s">
        <v>1</v>
      </c>
      <c r="AC8" s="209"/>
      <c r="AD8" s="209"/>
      <c r="AE8" s="209"/>
      <c r="AF8" s="209"/>
      <c r="AG8" s="167"/>
      <c r="AH8" s="167"/>
      <c r="AI8" s="167"/>
      <c r="AJ8" s="167"/>
      <c r="AK8" s="209"/>
      <c r="AL8" s="23"/>
      <c r="AM8" s="23"/>
      <c r="AN8" s="23"/>
      <c r="AO8" s="219"/>
      <c r="AP8" s="168"/>
      <c r="AQ8" s="168"/>
      <c r="AR8" s="168"/>
      <c r="AS8" s="167"/>
      <c r="AT8" s="167"/>
      <c r="AU8" s="167"/>
      <c r="AV8" s="23"/>
      <c r="AW8" s="23"/>
      <c r="AX8" s="23"/>
      <c r="AY8" s="23"/>
      <c r="AZ8" s="167"/>
      <c r="BA8" s="167"/>
      <c r="BB8" s="23"/>
      <c r="BC8" s="23"/>
      <c r="BD8" s="23"/>
      <c r="BE8" s="23"/>
      <c r="BF8" s="210"/>
      <c r="BG8" s="211"/>
      <c r="BH8" s="191"/>
      <c r="BI8" s="192"/>
      <c r="BJ8" s="23"/>
      <c r="BK8" s="23"/>
      <c r="BL8" s="23"/>
      <c r="BM8" s="220">
        <f>25/99</f>
        <v>0.25252525252525254</v>
      </c>
      <c r="BN8" s="220"/>
      <c r="BO8" s="23"/>
      <c r="BP8" s="23"/>
      <c r="BQ8" s="23"/>
    </row>
    <row r="9" spans="1:69" ht="33.75" customHeight="1" x14ac:dyDescent="0.25">
      <c r="L9" s="96"/>
      <c r="M9" s="94"/>
      <c r="N9" s="94"/>
      <c r="O9" s="101"/>
      <c r="P9" s="96"/>
      <c r="Q9" s="94"/>
      <c r="R9" s="96"/>
      <c r="S9" s="94"/>
      <c r="T9" s="94"/>
      <c r="U9" s="94"/>
      <c r="AA9" s="100"/>
      <c r="AB9" s="94" t="s">
        <v>2</v>
      </c>
      <c r="AC9" s="94"/>
      <c r="AD9" s="94"/>
      <c r="AE9" s="94"/>
      <c r="AF9" s="94"/>
      <c r="AG9" s="95"/>
      <c r="AH9" s="95"/>
      <c r="AI9" s="97" t="s">
        <v>511</v>
      </c>
      <c r="AJ9" s="95"/>
      <c r="AK9" s="94"/>
      <c r="AO9" s="99"/>
      <c r="AP9" s="95"/>
      <c r="AQ9" s="167"/>
      <c r="AR9" s="167"/>
      <c r="AS9" s="167"/>
      <c r="AT9" s="167"/>
      <c r="AU9" s="167"/>
      <c r="AV9" s="23"/>
      <c r="AZ9" s="95"/>
      <c r="BA9" s="95"/>
      <c r="BG9" s="96"/>
      <c r="BH9" s="23"/>
    </row>
    <row r="10" spans="1:69" s="8" customFormat="1" ht="43.5" customHeight="1" x14ac:dyDescent="0.25">
      <c r="A10" s="189" t="s">
        <v>3</v>
      </c>
      <c r="B10" s="189"/>
      <c r="C10" s="189"/>
      <c r="D10" s="189"/>
      <c r="E10" s="189" t="s">
        <v>4</v>
      </c>
      <c r="F10" s="189"/>
      <c r="G10" s="189"/>
      <c r="H10" s="189"/>
      <c r="I10" s="189"/>
      <c r="J10" s="189"/>
      <c r="K10" s="190" t="s">
        <v>5</v>
      </c>
      <c r="L10" s="190"/>
      <c r="M10" s="190"/>
      <c r="N10" s="190"/>
      <c r="O10" s="190"/>
      <c r="P10" s="190"/>
      <c r="Q10" s="190"/>
      <c r="R10" s="190"/>
      <c r="S10" s="190"/>
      <c r="T10" s="190"/>
      <c r="U10" s="190"/>
      <c r="V10" s="170"/>
      <c r="W10" s="172"/>
      <c r="X10" s="172"/>
      <c r="Y10" s="172"/>
      <c r="Z10" s="172"/>
      <c r="AA10" s="172"/>
      <c r="AB10" s="172"/>
      <c r="AC10" s="172"/>
      <c r="AD10" s="172"/>
      <c r="AE10" s="172"/>
      <c r="AF10" s="172"/>
      <c r="AG10" s="173"/>
      <c r="AH10" s="184" t="s">
        <v>6</v>
      </c>
      <c r="AI10" s="184"/>
      <c r="AJ10" s="184"/>
      <c r="AK10" s="185"/>
      <c r="AL10" s="185"/>
      <c r="AM10" s="185"/>
      <c r="AN10" s="185"/>
      <c r="AO10" s="184"/>
      <c r="AP10" s="184"/>
      <c r="AQ10" s="184"/>
      <c r="AR10" s="184"/>
      <c r="AS10" s="184"/>
      <c r="AT10" s="184"/>
      <c r="AU10" s="184"/>
      <c r="AV10" s="185"/>
      <c r="AW10" s="185"/>
      <c r="AX10" s="185"/>
      <c r="AY10" s="185"/>
      <c r="AZ10" s="184"/>
      <c r="BA10" s="184"/>
      <c r="BB10" s="187" t="s">
        <v>7</v>
      </c>
      <c r="BC10" s="187"/>
      <c r="BD10" s="187"/>
      <c r="BE10" s="187"/>
      <c r="BF10" s="106" t="s">
        <v>41</v>
      </c>
      <c r="BG10" s="121" t="s">
        <v>572</v>
      </c>
      <c r="BH10" s="121" t="s">
        <v>507</v>
      </c>
      <c r="BI10" s="193" t="s">
        <v>589</v>
      </c>
      <c r="BJ10" s="193"/>
      <c r="BK10" s="193"/>
      <c r="BL10" s="193"/>
      <c r="BM10" s="193"/>
      <c r="BN10" s="193"/>
      <c r="BO10" s="193"/>
      <c r="BP10" s="193"/>
    </row>
    <row r="11" spans="1:69" s="11" customFormat="1" ht="74.25" customHeight="1" x14ac:dyDescent="0.25">
      <c r="A11" s="179" t="s">
        <v>8</v>
      </c>
      <c r="B11" s="179" t="s">
        <v>9</v>
      </c>
      <c r="C11" s="93" t="s">
        <v>10</v>
      </c>
      <c r="D11" s="88" t="s">
        <v>11</v>
      </c>
      <c r="E11" s="88" t="s">
        <v>12</v>
      </c>
      <c r="F11" s="88" t="s">
        <v>13</v>
      </c>
      <c r="G11" s="88" t="s">
        <v>14</v>
      </c>
      <c r="H11" s="88" t="s">
        <v>15</v>
      </c>
      <c r="I11" s="84" t="s">
        <v>16</v>
      </c>
      <c r="J11" s="179" t="s">
        <v>17</v>
      </c>
      <c r="K11" s="179" t="s">
        <v>18</v>
      </c>
      <c r="L11" s="179" t="s">
        <v>19</v>
      </c>
      <c r="M11" s="179" t="s">
        <v>20</v>
      </c>
      <c r="N11" s="179" t="s">
        <v>21</v>
      </c>
      <c r="O11" s="179" t="s">
        <v>22</v>
      </c>
      <c r="P11" s="179" t="s">
        <v>23</v>
      </c>
      <c r="Q11" s="179" t="s">
        <v>24</v>
      </c>
      <c r="R11" s="179" t="s">
        <v>25</v>
      </c>
      <c r="S11" s="179" t="s">
        <v>26</v>
      </c>
      <c r="T11" s="179" t="s">
        <v>27</v>
      </c>
      <c r="U11" s="179" t="s">
        <v>28</v>
      </c>
      <c r="V11" s="93" t="s">
        <v>29</v>
      </c>
      <c r="W11" s="88" t="s">
        <v>30</v>
      </c>
      <c r="X11" s="88" t="s">
        <v>31</v>
      </c>
      <c r="Y11" s="88" t="s">
        <v>32</v>
      </c>
      <c r="Z11" s="84" t="s">
        <v>33</v>
      </c>
      <c r="AA11" s="179" t="s">
        <v>34</v>
      </c>
      <c r="AB11" s="179" t="s">
        <v>35</v>
      </c>
      <c r="AC11" s="179" t="s">
        <v>566</v>
      </c>
      <c r="AD11" s="179" t="s">
        <v>575</v>
      </c>
      <c r="AE11" s="175" t="s">
        <v>594</v>
      </c>
      <c r="AF11" s="179" t="s">
        <v>598</v>
      </c>
      <c r="AG11" s="179" t="s">
        <v>623</v>
      </c>
      <c r="AH11" s="179" t="s">
        <v>36</v>
      </c>
      <c r="AI11" s="179" t="s">
        <v>496</v>
      </c>
      <c r="AJ11" s="179" t="s">
        <v>497</v>
      </c>
      <c r="AK11" s="179" t="s">
        <v>498</v>
      </c>
      <c r="AL11" s="179" t="s">
        <v>600</v>
      </c>
      <c r="AM11" s="179" t="s">
        <v>499</v>
      </c>
      <c r="AN11" s="104" t="s">
        <v>624</v>
      </c>
      <c r="AO11" s="87" t="s">
        <v>599</v>
      </c>
      <c r="AP11" s="87" t="s">
        <v>621</v>
      </c>
      <c r="AQ11" s="87" t="s">
        <v>536</v>
      </c>
      <c r="AR11" s="118" t="s">
        <v>534</v>
      </c>
      <c r="AS11" s="179" t="s">
        <v>500</v>
      </c>
      <c r="AT11" s="179" t="s">
        <v>501</v>
      </c>
      <c r="AU11" s="179" t="s">
        <v>502</v>
      </c>
      <c r="AV11" s="179" t="s">
        <v>503</v>
      </c>
      <c r="AW11" s="9" t="s">
        <v>504</v>
      </c>
      <c r="AX11" s="9" t="s">
        <v>505</v>
      </c>
      <c r="AY11" s="105" t="s">
        <v>506</v>
      </c>
      <c r="AZ11" s="179" t="s">
        <v>593</v>
      </c>
      <c r="BA11" s="118" t="s">
        <v>37</v>
      </c>
      <c r="BB11" s="107" t="s">
        <v>38</v>
      </c>
      <c r="BC11" s="10" t="s">
        <v>39</v>
      </c>
      <c r="BD11" s="87" t="s">
        <v>40</v>
      </c>
      <c r="BE11" s="10" t="s">
        <v>515</v>
      </c>
      <c r="BF11" s="106" t="s">
        <v>620</v>
      </c>
      <c r="BG11" s="121" t="s">
        <v>572</v>
      </c>
      <c r="BH11" s="121" t="s">
        <v>507</v>
      </c>
      <c r="BI11" s="171" t="s">
        <v>574</v>
      </c>
      <c r="BJ11" s="171" t="s">
        <v>568</v>
      </c>
      <c r="BK11" s="171" t="s">
        <v>513</v>
      </c>
      <c r="BL11" s="64" t="s">
        <v>516</v>
      </c>
      <c r="BM11" s="120" t="s">
        <v>540</v>
      </c>
      <c r="BN11" s="164" t="s">
        <v>588</v>
      </c>
      <c r="BO11" s="11" t="s">
        <v>569</v>
      </c>
      <c r="BP11" s="11" t="s">
        <v>519</v>
      </c>
      <c r="BQ11" s="200" t="s">
        <v>619</v>
      </c>
    </row>
    <row r="12" spans="1:69" ht="116.25" customHeight="1" x14ac:dyDescent="0.25">
      <c r="A12" s="108" t="s">
        <v>42</v>
      </c>
      <c r="B12" s="108" t="s">
        <v>43</v>
      </c>
      <c r="C12" s="12" t="s">
        <v>44</v>
      </c>
      <c r="D12" s="12" t="s">
        <v>45</v>
      </c>
      <c r="E12" s="12" t="s">
        <v>46</v>
      </c>
      <c r="F12" s="12" t="s">
        <v>47</v>
      </c>
      <c r="G12" s="12" t="s">
        <v>48</v>
      </c>
      <c r="H12" s="12" t="s">
        <v>49</v>
      </c>
      <c r="I12" s="12" t="s">
        <v>50</v>
      </c>
      <c r="J12" s="109" t="s">
        <v>51</v>
      </c>
      <c r="K12" s="103">
        <v>1</v>
      </c>
      <c r="L12" s="109" t="s">
        <v>52</v>
      </c>
      <c r="M12" s="110">
        <v>43101</v>
      </c>
      <c r="N12" s="110">
        <v>43465</v>
      </c>
      <c r="O12" s="109" t="s">
        <v>53</v>
      </c>
      <c r="P12" s="109" t="s">
        <v>570</v>
      </c>
      <c r="Q12" s="111">
        <v>90</v>
      </c>
      <c r="R12" s="103" t="s">
        <v>54</v>
      </c>
      <c r="S12" s="112" t="s">
        <v>55</v>
      </c>
      <c r="T12" s="109" t="s">
        <v>56</v>
      </c>
      <c r="U12" s="113">
        <v>3979035013</v>
      </c>
      <c r="V12" s="16">
        <v>20</v>
      </c>
      <c r="W12" s="16">
        <v>60</v>
      </c>
      <c r="X12" s="16">
        <v>70</v>
      </c>
      <c r="Y12" s="16">
        <v>75</v>
      </c>
      <c r="Z12" s="16">
        <v>75</v>
      </c>
      <c r="AA12" s="111">
        <v>75</v>
      </c>
      <c r="AB12" s="111">
        <v>80</v>
      </c>
      <c r="AC12" s="111">
        <v>80</v>
      </c>
      <c r="AD12" s="111">
        <v>85</v>
      </c>
      <c r="AE12" s="111">
        <v>85</v>
      </c>
      <c r="AF12" s="111">
        <v>90</v>
      </c>
      <c r="AG12" s="111">
        <v>90</v>
      </c>
      <c r="AH12" s="165">
        <v>68</v>
      </c>
      <c r="AI12" s="165">
        <v>77</v>
      </c>
      <c r="AJ12" s="165">
        <v>81</v>
      </c>
      <c r="AK12" s="16">
        <v>82</v>
      </c>
      <c r="AL12" s="176">
        <v>83</v>
      </c>
      <c r="AM12" s="166">
        <v>86</v>
      </c>
      <c r="AN12" s="16"/>
      <c r="AO12" s="111">
        <f>IF((AM12= "NO PERIODICIDAD"), NO PERIODICIDAD, GEOMEAN(AH12:AM12))</f>
        <v>79.276750813919847</v>
      </c>
      <c r="AP12" s="114">
        <f>IF(AF12="NO PROGRAMADO", "NO PROGRAMADO", (AO12/AF12))</f>
        <v>0.88085278682133161</v>
      </c>
      <c r="AQ12" s="114">
        <f>+AO12/Q12</f>
        <v>0.88085278682133161</v>
      </c>
      <c r="AR12" s="109" t="s">
        <v>601</v>
      </c>
      <c r="AS12" s="115">
        <v>3660712211</v>
      </c>
      <c r="AT12" s="115">
        <v>3660712211</v>
      </c>
      <c r="AU12" s="115">
        <v>3660712211</v>
      </c>
      <c r="AV12" s="115">
        <v>3942151503</v>
      </c>
      <c r="AW12" s="115">
        <v>3942151503</v>
      </c>
      <c r="AX12" s="60"/>
      <c r="AY12" s="60"/>
      <c r="AZ12" s="116">
        <f>IF(AV12/U12=0,"SIN RECURSO EJECUTADO",(AV12/U12))</f>
        <v>0.99073053896748908</v>
      </c>
      <c r="BA12" s="14" t="s">
        <v>603</v>
      </c>
      <c r="BB12" s="71">
        <f>IF(N12-M12=0,1,N12-M12)</f>
        <v>364</v>
      </c>
      <c r="BC12" s="72">
        <f>IF($AZ$6-M12=0,1,$AZ$6-M12)</f>
        <v>303</v>
      </c>
      <c r="BD12" s="73">
        <f>+BB12-BC12</f>
        <v>61</v>
      </c>
      <c r="BE12" s="74">
        <f>153/BB12</f>
        <v>0.42032967032967034</v>
      </c>
      <c r="BF12" s="13" t="s">
        <v>622</v>
      </c>
      <c r="BG12" s="109"/>
      <c r="BH12" s="117" t="s">
        <v>571</v>
      </c>
      <c r="BI12" s="201" t="b">
        <f>AV12&gt;=AU12</f>
        <v>1</v>
      </c>
      <c r="BJ12" s="202">
        <f>+U12-AV12</f>
        <v>36883510</v>
      </c>
      <c r="BK12" s="117" t="b">
        <f>AQ12 &gt; 100%</f>
        <v>0</v>
      </c>
      <c r="BL12" s="94" t="b">
        <f>+AO12&lt;AD12</f>
        <v>1</v>
      </c>
      <c r="BM12" s="94" t="b">
        <f>+AO12&gt;AD12</f>
        <v>0</v>
      </c>
      <c r="BN12" s="94" t="b">
        <f>+AO12&gt;Q12</f>
        <v>0</v>
      </c>
      <c r="BO12" s="94" t="b">
        <f>+AK12&gt;=AJ12</f>
        <v>1</v>
      </c>
      <c r="BP12" s="203" t="s">
        <v>586</v>
      </c>
      <c r="BQ12" s="76"/>
    </row>
    <row r="13" spans="1:69" ht="111" customHeight="1" x14ac:dyDescent="0.25">
      <c r="A13" s="12" t="s">
        <v>42</v>
      </c>
      <c r="B13" s="12" t="s">
        <v>57</v>
      </c>
      <c r="C13" s="12" t="s">
        <v>44</v>
      </c>
      <c r="D13" s="12" t="s">
        <v>45</v>
      </c>
      <c r="E13" s="12" t="s">
        <v>46</v>
      </c>
      <c r="F13" s="12" t="s">
        <v>57</v>
      </c>
      <c r="G13" s="12" t="s">
        <v>48</v>
      </c>
      <c r="H13" s="12" t="s">
        <v>49</v>
      </c>
      <c r="I13" s="12" t="s">
        <v>50</v>
      </c>
      <c r="J13" s="13" t="s">
        <v>51</v>
      </c>
      <c r="K13" s="14">
        <v>2</v>
      </c>
      <c r="L13" s="13" t="s">
        <v>58</v>
      </c>
      <c r="M13" s="15">
        <v>43101</v>
      </c>
      <c r="N13" s="15">
        <v>43465</v>
      </c>
      <c r="O13" s="13" t="s">
        <v>59</v>
      </c>
      <c r="P13" s="13" t="s">
        <v>60</v>
      </c>
      <c r="Q13" s="16">
        <v>80</v>
      </c>
      <c r="R13" s="14" t="s">
        <v>54</v>
      </c>
      <c r="S13" s="17" t="s">
        <v>61</v>
      </c>
      <c r="T13" s="13" t="s">
        <v>62</v>
      </c>
      <c r="U13" s="70">
        <v>3242439983</v>
      </c>
      <c r="V13" s="16">
        <v>50</v>
      </c>
      <c r="W13" s="16">
        <v>50</v>
      </c>
      <c r="X13" s="18">
        <v>50</v>
      </c>
      <c r="Y13" s="19">
        <v>50</v>
      </c>
      <c r="Z13" s="19">
        <v>50</v>
      </c>
      <c r="AA13" s="18">
        <v>60</v>
      </c>
      <c r="AB13" s="19">
        <v>60</v>
      </c>
      <c r="AC13" s="19">
        <v>60</v>
      </c>
      <c r="AD13" s="19">
        <v>75</v>
      </c>
      <c r="AE13" s="19">
        <v>75</v>
      </c>
      <c r="AF13" s="19">
        <v>75</v>
      </c>
      <c r="AG13" s="19">
        <v>80</v>
      </c>
      <c r="AH13" s="166">
        <v>65</v>
      </c>
      <c r="AI13" s="166" t="s">
        <v>510</v>
      </c>
      <c r="AJ13" s="166" t="s">
        <v>510</v>
      </c>
      <c r="AK13" s="16">
        <v>90</v>
      </c>
      <c r="AL13" s="16" t="s">
        <v>510</v>
      </c>
      <c r="AM13" s="166">
        <v>90</v>
      </c>
      <c r="AN13" s="16"/>
      <c r="AO13" s="111">
        <f>IF((AM13= "NO PERIODICIDAD"), AL13, AM13)</f>
        <v>90</v>
      </c>
      <c r="AP13" s="114">
        <f t="shared" ref="AP13:AP43" si="0">IF(AF13="NO PROGRAMADO", "NO PROGRAMADO", (AO13/AF13))</f>
        <v>1.2</v>
      </c>
      <c r="AQ13" s="114">
        <f>+AO13/Q13</f>
        <v>1.125</v>
      </c>
      <c r="AR13" s="13"/>
      <c r="AS13" s="60">
        <v>3047893584</v>
      </c>
      <c r="AT13" s="60">
        <v>3047893584</v>
      </c>
      <c r="AU13" s="60">
        <v>3047893584</v>
      </c>
      <c r="AV13" s="60">
        <v>3341198089</v>
      </c>
      <c r="AW13" s="60">
        <v>3341198089</v>
      </c>
      <c r="AX13" s="60"/>
      <c r="AY13" s="60"/>
      <c r="AZ13" s="174">
        <f>IF(AW13/U13=0,"SIN RECURSO EJECUTADO",(AW13/U13))</f>
        <v>1.0304579595976442</v>
      </c>
      <c r="BA13" s="14"/>
      <c r="BB13" s="71">
        <f t="shared" ref="BB13:BB43" si="1">IF(N13-M13=0,1,N13-M13)</f>
        <v>364</v>
      </c>
      <c r="BC13" s="72">
        <f>IF($AZ$6-M13=0,1,$AZ$6-M13)</f>
        <v>303</v>
      </c>
      <c r="BD13" s="73">
        <f>+BB13-BC13</f>
        <v>61</v>
      </c>
      <c r="BE13" s="74">
        <f t="shared" ref="BE13:BE76" si="2">153/BB13</f>
        <v>0.42032967032967034</v>
      </c>
      <c r="BF13" s="13"/>
      <c r="BG13" s="13"/>
      <c r="BH13" s="117" t="s">
        <v>567</v>
      </c>
      <c r="BI13" s="201" t="b">
        <f t="shared" ref="BI13:BI76" si="3">AV13&gt;=AU13</f>
        <v>1</v>
      </c>
      <c r="BJ13" s="202">
        <f t="shared" ref="BJ13:BJ76" si="4">+U13-AV13</f>
        <v>-98758106</v>
      </c>
      <c r="BK13" s="117" t="b">
        <f t="shared" ref="BK13:BK32" si="5">AQ13 &gt; 100%</f>
        <v>1</v>
      </c>
      <c r="BL13" s="94" t="b">
        <f t="shared" ref="BL13:BL32" si="6">+AO13&lt;AD13</f>
        <v>0</v>
      </c>
      <c r="BM13" s="94" t="b">
        <f t="shared" ref="BM13:BM32" si="7">+AO13&gt;AD13</f>
        <v>1</v>
      </c>
      <c r="BN13" s="94" t="b">
        <f t="shared" ref="BN13:BN32" si="8">+AO13&gt;Q13</f>
        <v>1</v>
      </c>
      <c r="BO13" s="94" t="b">
        <f t="shared" ref="BO13:BO76" si="9">+AK13&gt;=AJ13</f>
        <v>0</v>
      </c>
      <c r="BP13" s="203"/>
      <c r="BQ13" s="76"/>
    </row>
    <row r="14" spans="1:69" ht="149.25" customHeight="1" x14ac:dyDescent="0.25">
      <c r="A14" s="12" t="s">
        <v>42</v>
      </c>
      <c r="B14" s="12" t="s">
        <v>63</v>
      </c>
      <c r="C14" s="12" t="s">
        <v>44</v>
      </c>
      <c r="D14" s="12" t="s">
        <v>45</v>
      </c>
      <c r="E14" s="12" t="s">
        <v>46</v>
      </c>
      <c r="F14" s="12" t="s">
        <v>64</v>
      </c>
      <c r="G14" s="12" t="s">
        <v>48</v>
      </c>
      <c r="H14" s="12" t="s">
        <v>49</v>
      </c>
      <c r="I14" s="12" t="s">
        <v>50</v>
      </c>
      <c r="J14" s="13" t="s">
        <v>51</v>
      </c>
      <c r="K14" s="14">
        <v>3</v>
      </c>
      <c r="L14" s="13" t="s">
        <v>65</v>
      </c>
      <c r="M14" s="15">
        <v>43101</v>
      </c>
      <c r="N14" s="15">
        <v>43465</v>
      </c>
      <c r="O14" s="13" t="s">
        <v>53</v>
      </c>
      <c r="P14" s="13" t="s">
        <v>570</v>
      </c>
      <c r="Q14" s="16">
        <v>80</v>
      </c>
      <c r="R14" s="14" t="s">
        <v>54</v>
      </c>
      <c r="S14" s="17" t="s">
        <v>55</v>
      </c>
      <c r="T14" s="13" t="s">
        <v>56</v>
      </c>
      <c r="U14" s="70">
        <v>3506782526</v>
      </c>
      <c r="V14" s="16">
        <v>10</v>
      </c>
      <c r="W14" s="16">
        <v>70</v>
      </c>
      <c r="X14" s="16">
        <v>70</v>
      </c>
      <c r="Y14" s="16">
        <v>75</v>
      </c>
      <c r="Z14" s="16">
        <v>75</v>
      </c>
      <c r="AA14" s="16">
        <v>75</v>
      </c>
      <c r="AB14" s="16">
        <v>75</v>
      </c>
      <c r="AC14" s="16">
        <v>75</v>
      </c>
      <c r="AD14" s="16">
        <v>80</v>
      </c>
      <c r="AE14" s="16">
        <v>80</v>
      </c>
      <c r="AF14" s="16">
        <v>80</v>
      </c>
      <c r="AG14" s="16">
        <v>80</v>
      </c>
      <c r="AH14" s="166">
        <v>69</v>
      </c>
      <c r="AI14" s="166">
        <v>73</v>
      </c>
      <c r="AJ14" s="166">
        <v>75</v>
      </c>
      <c r="AK14" s="16">
        <v>77</v>
      </c>
      <c r="AL14" s="176">
        <v>79.900000000000006</v>
      </c>
      <c r="AM14" s="166">
        <v>81</v>
      </c>
      <c r="AN14" s="16"/>
      <c r="AO14" s="111">
        <f>IF((AM14= "NO PERIODICIDAD"), NO PERIODICIDAD, GEOMEAN(AH14:AM14))</f>
        <v>75.705242733561548</v>
      </c>
      <c r="AP14" s="114">
        <f t="shared" si="0"/>
        <v>0.9463155341695193</v>
      </c>
      <c r="AQ14" s="114">
        <f t="shared" ref="AQ14:AQ76" si="10">+AO14/Q14</f>
        <v>0.9463155341695193</v>
      </c>
      <c r="AR14" s="13" t="s">
        <v>602</v>
      </c>
      <c r="AS14" s="60">
        <v>3050900798</v>
      </c>
      <c r="AT14" s="60">
        <v>3050900798</v>
      </c>
      <c r="AU14" s="60">
        <v>3050900798</v>
      </c>
      <c r="AV14" s="60">
        <v>3436646875</v>
      </c>
      <c r="AW14" s="60">
        <v>3436646875</v>
      </c>
      <c r="AX14" s="60"/>
      <c r="AY14" s="60"/>
      <c r="AZ14" s="116">
        <f>IF(AV14/U14=0,"SIN RECURSO EJECUTADO",(AV14/U14))</f>
        <v>0.97999999986312236</v>
      </c>
      <c r="BA14" s="14" t="s">
        <v>603</v>
      </c>
      <c r="BB14" s="71">
        <f t="shared" si="1"/>
        <v>364</v>
      </c>
      <c r="BC14" s="72">
        <f t="shared" ref="BC14:BC21" si="11">IF($AZ$6-M14=0,1,$AZ$6-M14)</f>
        <v>303</v>
      </c>
      <c r="BD14" s="73">
        <f>+BB14-BC14</f>
        <v>61</v>
      </c>
      <c r="BE14" s="74">
        <f t="shared" si="2"/>
        <v>0.42032967032967034</v>
      </c>
      <c r="BF14" s="13"/>
      <c r="BG14" s="13"/>
      <c r="BH14" s="117" t="s">
        <v>571</v>
      </c>
      <c r="BI14" s="201" t="b">
        <f t="shared" si="3"/>
        <v>1</v>
      </c>
      <c r="BJ14" s="202">
        <f t="shared" si="4"/>
        <v>70135651</v>
      </c>
      <c r="BK14" s="117" t="b">
        <f t="shared" si="5"/>
        <v>0</v>
      </c>
      <c r="BL14" s="94" t="b">
        <f t="shared" si="6"/>
        <v>1</v>
      </c>
      <c r="BM14" s="94" t="b">
        <f t="shared" si="7"/>
        <v>0</v>
      </c>
      <c r="BN14" s="94" t="b">
        <f t="shared" si="8"/>
        <v>0</v>
      </c>
      <c r="BO14" s="94" t="b">
        <f t="shared" si="9"/>
        <v>1</v>
      </c>
      <c r="BP14" s="203" t="s">
        <v>586</v>
      </c>
      <c r="BQ14" s="76"/>
    </row>
    <row r="15" spans="1:69" s="21" customFormat="1" ht="81" customHeight="1" x14ac:dyDescent="0.25">
      <c r="A15" s="12" t="s">
        <v>42</v>
      </c>
      <c r="B15" s="12" t="s">
        <v>63</v>
      </c>
      <c r="C15" s="12" t="s">
        <v>44</v>
      </c>
      <c r="D15" s="12" t="s">
        <v>66</v>
      </c>
      <c r="E15" s="12" t="s">
        <v>67</v>
      </c>
      <c r="F15" s="12" t="s">
        <v>64</v>
      </c>
      <c r="G15" s="12" t="s">
        <v>48</v>
      </c>
      <c r="H15" s="12" t="s">
        <v>68</v>
      </c>
      <c r="I15" s="12" t="s">
        <v>50</v>
      </c>
      <c r="J15" s="13" t="s">
        <v>69</v>
      </c>
      <c r="K15" s="14">
        <v>5</v>
      </c>
      <c r="L15" s="13" t="s">
        <v>70</v>
      </c>
      <c r="M15" s="15">
        <v>43138</v>
      </c>
      <c r="N15" s="15">
        <v>43465</v>
      </c>
      <c r="O15" s="13" t="s">
        <v>71</v>
      </c>
      <c r="P15" s="13" t="s">
        <v>72</v>
      </c>
      <c r="Q15" s="16">
        <v>100</v>
      </c>
      <c r="R15" s="14" t="s">
        <v>54</v>
      </c>
      <c r="S15" s="17" t="s">
        <v>61</v>
      </c>
      <c r="T15" s="13" t="s">
        <v>73</v>
      </c>
      <c r="U15" s="70">
        <v>2000000000</v>
      </c>
      <c r="V15" s="16"/>
      <c r="W15" s="16"/>
      <c r="X15" s="16"/>
      <c r="Y15" s="16">
        <v>10</v>
      </c>
      <c r="Z15" s="16">
        <v>10</v>
      </c>
      <c r="AA15" s="20">
        <v>10</v>
      </c>
      <c r="AB15" s="16">
        <v>60</v>
      </c>
      <c r="AC15" s="16">
        <v>60</v>
      </c>
      <c r="AD15" s="16">
        <v>60</v>
      </c>
      <c r="AE15" s="16">
        <v>80</v>
      </c>
      <c r="AF15" s="16">
        <v>80</v>
      </c>
      <c r="AG15" s="16">
        <v>100</v>
      </c>
      <c r="AH15" s="166">
        <v>4</v>
      </c>
      <c r="AI15" s="166" t="s">
        <v>510</v>
      </c>
      <c r="AJ15" s="166" t="s">
        <v>510</v>
      </c>
      <c r="AK15" s="16">
        <v>60</v>
      </c>
      <c r="AL15" s="16" t="s">
        <v>510</v>
      </c>
      <c r="AM15" s="166">
        <v>60</v>
      </c>
      <c r="AN15" s="16"/>
      <c r="AO15" s="111">
        <f t="shared" ref="AO15:AO20" si="12">IF((AM15= "NO PERIODICIDAD"), AL15, AM15)</f>
        <v>60</v>
      </c>
      <c r="AP15" s="114">
        <f t="shared" si="0"/>
        <v>0.75</v>
      </c>
      <c r="AQ15" s="114">
        <f t="shared" si="10"/>
        <v>0.6</v>
      </c>
      <c r="AR15" s="13"/>
      <c r="AS15" s="60">
        <v>2000000000</v>
      </c>
      <c r="AT15" s="60">
        <v>2000000000</v>
      </c>
      <c r="AU15" s="60">
        <v>2000000000</v>
      </c>
      <c r="AV15" s="60">
        <v>2000000000</v>
      </c>
      <c r="AW15" s="60">
        <v>2000000000</v>
      </c>
      <c r="AX15" s="60">
        <v>2000000000</v>
      </c>
      <c r="AY15" s="60">
        <v>2000000000</v>
      </c>
      <c r="AZ15" s="116">
        <f t="shared" ref="AZ15:AZ58" si="13">IF(AW15/U15=0,"SIN RECURSO EJECUTADO",(AW15/U15))</f>
        <v>1</v>
      </c>
      <c r="BA15" s="13"/>
      <c r="BB15" s="71">
        <f t="shared" si="1"/>
        <v>327</v>
      </c>
      <c r="BC15" s="72">
        <f t="shared" si="11"/>
        <v>266</v>
      </c>
      <c r="BD15" s="73">
        <f t="shared" ref="BD15:BD76" si="14">+BB15-BC15</f>
        <v>61</v>
      </c>
      <c r="BE15" s="74">
        <f t="shared" si="2"/>
        <v>0.46788990825688076</v>
      </c>
      <c r="BF15" s="77"/>
      <c r="BG15" s="13"/>
      <c r="BH15" s="117" t="s">
        <v>567</v>
      </c>
      <c r="BI15" s="201" t="b">
        <f t="shared" si="3"/>
        <v>1</v>
      </c>
      <c r="BJ15" s="202">
        <f t="shared" si="4"/>
        <v>0</v>
      </c>
      <c r="BK15" s="117" t="b">
        <f t="shared" si="5"/>
        <v>0</v>
      </c>
      <c r="BL15" s="94" t="b">
        <f t="shared" si="6"/>
        <v>0</v>
      </c>
      <c r="BM15" s="94" t="b">
        <f t="shared" si="7"/>
        <v>0</v>
      </c>
      <c r="BN15" s="94" t="b">
        <f t="shared" si="8"/>
        <v>0</v>
      </c>
      <c r="BO15" s="94" t="b">
        <f>+AK15&gt;=AJ15</f>
        <v>0</v>
      </c>
      <c r="BP15" s="204"/>
      <c r="BQ15" s="205"/>
    </row>
    <row r="16" spans="1:69" s="21" customFormat="1" ht="127.5" x14ac:dyDescent="0.25">
      <c r="A16" s="12" t="s">
        <v>42</v>
      </c>
      <c r="B16" s="12" t="s">
        <v>63</v>
      </c>
      <c r="C16" s="12" t="s">
        <v>44</v>
      </c>
      <c r="D16" s="12" t="s">
        <v>66</v>
      </c>
      <c r="E16" s="12" t="s">
        <v>67</v>
      </c>
      <c r="F16" s="12" t="s">
        <v>64</v>
      </c>
      <c r="G16" s="12" t="s">
        <v>48</v>
      </c>
      <c r="H16" s="12" t="s">
        <v>68</v>
      </c>
      <c r="I16" s="12" t="s">
        <v>50</v>
      </c>
      <c r="J16" s="13" t="s">
        <v>69</v>
      </c>
      <c r="K16" s="14">
        <v>6</v>
      </c>
      <c r="L16" s="13" t="s">
        <v>74</v>
      </c>
      <c r="M16" s="15">
        <v>43138</v>
      </c>
      <c r="N16" s="15">
        <v>43465</v>
      </c>
      <c r="O16" s="13" t="s">
        <v>75</v>
      </c>
      <c r="P16" s="13" t="s">
        <v>76</v>
      </c>
      <c r="Q16" s="16">
        <v>100</v>
      </c>
      <c r="R16" s="14" t="s">
        <v>54</v>
      </c>
      <c r="S16" s="17" t="s">
        <v>61</v>
      </c>
      <c r="T16" s="13" t="s">
        <v>77</v>
      </c>
      <c r="U16" s="70">
        <v>7700000000</v>
      </c>
      <c r="V16" s="16"/>
      <c r="W16" s="16"/>
      <c r="X16" s="16"/>
      <c r="Y16" s="16">
        <v>10</v>
      </c>
      <c r="Z16" s="16">
        <v>10</v>
      </c>
      <c r="AA16" s="20">
        <v>10</v>
      </c>
      <c r="AB16" s="16">
        <v>10</v>
      </c>
      <c r="AC16" s="16">
        <v>40</v>
      </c>
      <c r="AD16" s="16">
        <v>40</v>
      </c>
      <c r="AE16" s="16">
        <v>40</v>
      </c>
      <c r="AF16" s="16">
        <v>40</v>
      </c>
      <c r="AG16" s="16">
        <v>100</v>
      </c>
      <c r="AH16" s="166">
        <v>40</v>
      </c>
      <c r="AI16" s="166" t="s">
        <v>510</v>
      </c>
      <c r="AJ16" s="166" t="s">
        <v>510</v>
      </c>
      <c r="AK16" s="16">
        <v>40</v>
      </c>
      <c r="AL16" s="16" t="s">
        <v>510</v>
      </c>
      <c r="AM16" s="166">
        <v>40</v>
      </c>
      <c r="AN16" s="16"/>
      <c r="AO16" s="111">
        <f t="shared" si="12"/>
        <v>40</v>
      </c>
      <c r="AP16" s="114">
        <f t="shared" si="0"/>
        <v>1</v>
      </c>
      <c r="AQ16" s="114">
        <f t="shared" si="10"/>
        <v>0.4</v>
      </c>
      <c r="AR16" s="13"/>
      <c r="AS16" s="60">
        <v>7700000000</v>
      </c>
      <c r="AT16" s="60">
        <v>7700000000</v>
      </c>
      <c r="AU16" s="60">
        <v>7700000000</v>
      </c>
      <c r="AV16" s="60">
        <v>7700000000</v>
      </c>
      <c r="AW16" s="60">
        <v>7700000000</v>
      </c>
      <c r="AX16" s="60">
        <v>7700000000</v>
      </c>
      <c r="AY16" s="60">
        <v>7700000000</v>
      </c>
      <c r="AZ16" s="116">
        <f t="shared" si="13"/>
        <v>1</v>
      </c>
      <c r="BA16" s="13"/>
      <c r="BB16" s="71">
        <f t="shared" si="1"/>
        <v>327</v>
      </c>
      <c r="BC16" s="72">
        <f t="shared" si="11"/>
        <v>266</v>
      </c>
      <c r="BD16" s="73">
        <f t="shared" si="14"/>
        <v>61</v>
      </c>
      <c r="BE16" s="74">
        <f t="shared" si="2"/>
        <v>0.46788990825688076</v>
      </c>
      <c r="BF16" s="77"/>
      <c r="BG16" s="13"/>
      <c r="BH16" s="117" t="s">
        <v>567</v>
      </c>
      <c r="BI16" s="201" t="b">
        <f t="shared" si="3"/>
        <v>1</v>
      </c>
      <c r="BJ16" s="202">
        <f t="shared" si="4"/>
        <v>0</v>
      </c>
      <c r="BK16" s="117" t="b">
        <f t="shared" si="5"/>
        <v>0</v>
      </c>
      <c r="BL16" s="94" t="b">
        <f t="shared" si="6"/>
        <v>0</v>
      </c>
      <c r="BM16" s="94" t="b">
        <f t="shared" si="7"/>
        <v>0</v>
      </c>
      <c r="BN16" s="94" t="b">
        <f t="shared" si="8"/>
        <v>0</v>
      </c>
      <c r="BO16" s="94" t="b">
        <f t="shared" si="9"/>
        <v>0</v>
      </c>
      <c r="BP16" s="203"/>
      <c r="BQ16" s="205"/>
    </row>
    <row r="17" spans="1:69" s="21" customFormat="1" ht="75.75" customHeight="1" x14ac:dyDescent="0.25">
      <c r="A17" s="12" t="s">
        <v>42</v>
      </c>
      <c r="B17" s="12" t="s">
        <v>63</v>
      </c>
      <c r="C17" s="12" t="s">
        <v>44</v>
      </c>
      <c r="D17" s="12" t="s">
        <v>66</v>
      </c>
      <c r="E17" s="12" t="s">
        <v>67</v>
      </c>
      <c r="F17" s="12" t="s">
        <v>64</v>
      </c>
      <c r="G17" s="12" t="s">
        <v>48</v>
      </c>
      <c r="H17" s="12" t="s">
        <v>68</v>
      </c>
      <c r="I17" s="12" t="s">
        <v>50</v>
      </c>
      <c r="J17" s="13" t="s">
        <v>69</v>
      </c>
      <c r="K17" s="14">
        <v>7</v>
      </c>
      <c r="L17" s="13" t="s">
        <v>78</v>
      </c>
      <c r="M17" s="15">
        <v>43138</v>
      </c>
      <c r="N17" s="15">
        <v>43465</v>
      </c>
      <c r="O17" s="13" t="s">
        <v>79</v>
      </c>
      <c r="P17" s="13" t="s">
        <v>80</v>
      </c>
      <c r="Q17" s="16">
        <v>5</v>
      </c>
      <c r="R17" s="14" t="s">
        <v>81</v>
      </c>
      <c r="S17" s="17" t="s">
        <v>55</v>
      </c>
      <c r="T17" s="13" t="s">
        <v>82</v>
      </c>
      <c r="U17" s="70">
        <v>15000000000</v>
      </c>
      <c r="V17" s="16"/>
      <c r="W17" s="16"/>
      <c r="X17" s="16"/>
      <c r="Y17" s="16">
        <v>3</v>
      </c>
      <c r="Z17" s="16">
        <v>3</v>
      </c>
      <c r="AA17" s="16">
        <v>4</v>
      </c>
      <c r="AB17" s="16">
        <v>5</v>
      </c>
      <c r="AC17" s="16">
        <v>5</v>
      </c>
      <c r="AD17" s="16">
        <v>5</v>
      </c>
      <c r="AE17" s="16">
        <v>5</v>
      </c>
      <c r="AF17" s="16">
        <v>5</v>
      </c>
      <c r="AG17" s="16">
        <v>5</v>
      </c>
      <c r="AH17" s="166">
        <v>2</v>
      </c>
      <c r="AI17" s="166">
        <v>4</v>
      </c>
      <c r="AJ17" s="166">
        <v>4</v>
      </c>
      <c r="AK17" s="16">
        <v>5</v>
      </c>
      <c r="AL17" s="176">
        <v>5</v>
      </c>
      <c r="AM17" s="166">
        <v>5</v>
      </c>
      <c r="AN17" s="16"/>
      <c r="AO17" s="111">
        <f t="shared" si="12"/>
        <v>5</v>
      </c>
      <c r="AP17" s="114">
        <f t="shared" si="0"/>
        <v>1</v>
      </c>
      <c r="AQ17" s="114">
        <f t="shared" si="10"/>
        <v>1</v>
      </c>
      <c r="AR17" s="13"/>
      <c r="AS17" s="61">
        <v>15000000000</v>
      </c>
      <c r="AT17" s="61">
        <v>15000000000</v>
      </c>
      <c r="AU17" s="61">
        <v>15000000000</v>
      </c>
      <c r="AV17" s="61">
        <v>15000000000</v>
      </c>
      <c r="AW17" s="61">
        <v>15000000000</v>
      </c>
      <c r="AX17" s="61">
        <v>15000000000</v>
      </c>
      <c r="AY17" s="61">
        <v>15000000000</v>
      </c>
      <c r="AZ17" s="116">
        <f t="shared" si="13"/>
        <v>1</v>
      </c>
      <c r="BA17" s="13"/>
      <c r="BB17" s="71">
        <f>IF(N17-M17=0,1,N17-M17)</f>
        <v>327</v>
      </c>
      <c r="BC17" s="72">
        <f>IF($B$8-M17=0,1,$B$8-M17)</f>
        <v>296</v>
      </c>
      <c r="BD17" s="73">
        <f>+BB17-BC17</f>
        <v>31</v>
      </c>
      <c r="BE17" s="74">
        <f>153/BB17</f>
        <v>0.46788990825688076</v>
      </c>
      <c r="BF17" s="77"/>
      <c r="BG17" s="13"/>
      <c r="BH17" s="117" t="s">
        <v>567</v>
      </c>
      <c r="BI17" s="201" t="b">
        <f t="shared" si="3"/>
        <v>1</v>
      </c>
      <c r="BJ17" s="202">
        <f t="shared" si="4"/>
        <v>0</v>
      </c>
      <c r="BK17" s="117" t="b">
        <f t="shared" si="5"/>
        <v>0</v>
      </c>
      <c r="BL17" s="94" t="b">
        <f t="shared" si="6"/>
        <v>0</v>
      </c>
      <c r="BM17" s="94" t="b">
        <f t="shared" si="7"/>
        <v>0</v>
      </c>
      <c r="BN17" s="94" t="b">
        <f t="shared" si="8"/>
        <v>0</v>
      </c>
      <c r="BO17" s="94" t="b">
        <f t="shared" si="9"/>
        <v>1</v>
      </c>
      <c r="BP17" s="204"/>
      <c r="BQ17" s="205"/>
    </row>
    <row r="18" spans="1:69" s="21" customFormat="1" ht="66" customHeight="1" x14ac:dyDescent="0.25">
      <c r="A18" s="12" t="s">
        <v>42</v>
      </c>
      <c r="B18" s="12" t="s">
        <v>63</v>
      </c>
      <c r="C18" s="12" t="s">
        <v>44</v>
      </c>
      <c r="D18" s="12" t="s">
        <v>66</v>
      </c>
      <c r="E18" s="12" t="s">
        <v>67</v>
      </c>
      <c r="F18" s="12" t="s">
        <v>64</v>
      </c>
      <c r="G18" s="12" t="s">
        <v>48</v>
      </c>
      <c r="H18" s="12" t="s">
        <v>68</v>
      </c>
      <c r="I18" s="12" t="s">
        <v>50</v>
      </c>
      <c r="J18" s="13" t="s">
        <v>69</v>
      </c>
      <c r="K18" s="14">
        <v>8</v>
      </c>
      <c r="L18" s="13" t="s">
        <v>83</v>
      </c>
      <c r="M18" s="15">
        <v>43138</v>
      </c>
      <c r="N18" s="15">
        <v>43465</v>
      </c>
      <c r="O18" s="13" t="s">
        <v>84</v>
      </c>
      <c r="P18" s="13" t="s">
        <v>85</v>
      </c>
      <c r="Q18" s="16">
        <v>10</v>
      </c>
      <c r="R18" s="14" t="s">
        <v>81</v>
      </c>
      <c r="S18" s="17" t="s">
        <v>61</v>
      </c>
      <c r="T18" s="13" t="s">
        <v>86</v>
      </c>
      <c r="U18" s="70">
        <v>6400000000</v>
      </c>
      <c r="V18" s="16"/>
      <c r="W18" s="16"/>
      <c r="X18" s="16"/>
      <c r="Y18" s="16"/>
      <c r="Z18" s="16"/>
      <c r="AA18" s="20">
        <v>2</v>
      </c>
      <c r="AB18" s="16">
        <v>2</v>
      </c>
      <c r="AC18" s="16">
        <v>2</v>
      </c>
      <c r="AD18" s="16">
        <v>4</v>
      </c>
      <c r="AE18" s="16">
        <v>4</v>
      </c>
      <c r="AF18" s="16">
        <v>4</v>
      </c>
      <c r="AG18" s="16">
        <v>10</v>
      </c>
      <c r="AH18" s="166">
        <v>1</v>
      </c>
      <c r="AI18" s="166" t="s">
        <v>510</v>
      </c>
      <c r="AJ18" s="166" t="s">
        <v>510</v>
      </c>
      <c r="AK18" s="16">
        <v>6</v>
      </c>
      <c r="AL18" s="16" t="s">
        <v>510</v>
      </c>
      <c r="AM18" s="166">
        <v>6</v>
      </c>
      <c r="AN18" s="16"/>
      <c r="AO18" s="111">
        <f t="shared" si="12"/>
        <v>6</v>
      </c>
      <c r="AP18" s="114">
        <f t="shared" si="0"/>
        <v>1.5</v>
      </c>
      <c r="AQ18" s="114">
        <f t="shared" si="10"/>
        <v>0.6</v>
      </c>
      <c r="AR18" s="13"/>
      <c r="AS18" s="61">
        <v>6400000000</v>
      </c>
      <c r="AT18" s="61">
        <v>6400000000</v>
      </c>
      <c r="AU18" s="61">
        <v>6400000000</v>
      </c>
      <c r="AV18" s="61">
        <v>6400000000</v>
      </c>
      <c r="AW18" s="61">
        <v>6400000000</v>
      </c>
      <c r="AX18" s="61">
        <v>6400000000</v>
      </c>
      <c r="AY18" s="61">
        <v>6400000000</v>
      </c>
      <c r="AZ18" s="116">
        <f t="shared" si="13"/>
        <v>1</v>
      </c>
      <c r="BA18" s="13"/>
      <c r="BB18" s="71">
        <f t="shared" si="1"/>
        <v>327</v>
      </c>
      <c r="BC18" s="72">
        <f t="shared" si="11"/>
        <v>266</v>
      </c>
      <c r="BD18" s="73">
        <f t="shared" si="14"/>
        <v>61</v>
      </c>
      <c r="BE18" s="74">
        <f t="shared" si="2"/>
        <v>0.46788990825688076</v>
      </c>
      <c r="BF18" s="77"/>
      <c r="BG18" s="13"/>
      <c r="BH18" s="117" t="s">
        <v>567</v>
      </c>
      <c r="BI18" s="201" t="b">
        <f t="shared" si="3"/>
        <v>1</v>
      </c>
      <c r="BJ18" s="202">
        <f t="shared" si="4"/>
        <v>0</v>
      </c>
      <c r="BK18" s="117" t="b">
        <f t="shared" si="5"/>
        <v>0</v>
      </c>
      <c r="BL18" s="94" t="b">
        <f t="shared" si="6"/>
        <v>0</v>
      </c>
      <c r="BM18" s="94" t="b">
        <f t="shared" si="7"/>
        <v>1</v>
      </c>
      <c r="BN18" s="94" t="b">
        <f t="shared" si="8"/>
        <v>0</v>
      </c>
      <c r="BO18" s="94" t="b">
        <f t="shared" si="9"/>
        <v>0</v>
      </c>
      <c r="BP18" s="204"/>
      <c r="BQ18" s="205"/>
    </row>
    <row r="19" spans="1:69" s="21" customFormat="1" ht="42" customHeight="1" x14ac:dyDescent="0.25">
      <c r="A19" s="12" t="s">
        <v>42</v>
      </c>
      <c r="B19" s="12" t="s">
        <v>63</v>
      </c>
      <c r="C19" s="12" t="s">
        <v>44</v>
      </c>
      <c r="D19" s="12" t="s">
        <v>66</v>
      </c>
      <c r="E19" s="12" t="s">
        <v>67</v>
      </c>
      <c r="F19" s="12" t="s">
        <v>64</v>
      </c>
      <c r="G19" s="12" t="s">
        <v>48</v>
      </c>
      <c r="H19" s="12" t="s">
        <v>68</v>
      </c>
      <c r="I19" s="12" t="s">
        <v>50</v>
      </c>
      <c r="J19" s="13" t="s">
        <v>69</v>
      </c>
      <c r="K19" s="14">
        <v>9</v>
      </c>
      <c r="L19" s="13" t="s">
        <v>87</v>
      </c>
      <c r="M19" s="15">
        <v>43221</v>
      </c>
      <c r="N19" s="15">
        <v>43465</v>
      </c>
      <c r="O19" s="13" t="s">
        <v>88</v>
      </c>
      <c r="P19" s="13" t="s">
        <v>89</v>
      </c>
      <c r="Q19" s="16">
        <v>100</v>
      </c>
      <c r="R19" s="14" t="s">
        <v>54</v>
      </c>
      <c r="S19" s="17" t="s">
        <v>61</v>
      </c>
      <c r="T19" s="13" t="s">
        <v>90</v>
      </c>
      <c r="U19" s="70">
        <v>540000000</v>
      </c>
      <c r="V19" s="16"/>
      <c r="W19" s="16"/>
      <c r="X19" s="16"/>
      <c r="Y19" s="16"/>
      <c r="Z19" s="16"/>
      <c r="AA19" s="16"/>
      <c r="AB19" s="16">
        <v>10</v>
      </c>
      <c r="AC19" s="16">
        <v>10</v>
      </c>
      <c r="AD19" s="16">
        <v>10</v>
      </c>
      <c r="AE19" s="16">
        <v>70</v>
      </c>
      <c r="AF19" s="16">
        <v>70</v>
      </c>
      <c r="AG19" s="16">
        <v>100</v>
      </c>
      <c r="AH19" s="166" t="s">
        <v>509</v>
      </c>
      <c r="AI19" s="166" t="s">
        <v>510</v>
      </c>
      <c r="AJ19" s="166" t="s">
        <v>510</v>
      </c>
      <c r="AK19" s="16">
        <v>8</v>
      </c>
      <c r="AL19" s="16" t="s">
        <v>510</v>
      </c>
      <c r="AM19" s="166">
        <v>8</v>
      </c>
      <c r="AN19" s="16"/>
      <c r="AO19" s="111">
        <f t="shared" si="12"/>
        <v>8</v>
      </c>
      <c r="AP19" s="114">
        <f t="shared" si="0"/>
        <v>0.11428571428571428</v>
      </c>
      <c r="AQ19" s="114">
        <f t="shared" si="10"/>
        <v>0.08</v>
      </c>
      <c r="AR19" s="13"/>
      <c r="AS19" s="62"/>
      <c r="AT19" s="62"/>
      <c r="AU19" s="60"/>
      <c r="AV19" s="60">
        <v>537840000000</v>
      </c>
      <c r="AW19" s="60"/>
      <c r="AX19" s="60"/>
      <c r="AY19" s="60"/>
      <c r="AZ19" s="116" t="str">
        <f t="shared" si="13"/>
        <v>SIN RECURSO EJECUTADO</v>
      </c>
      <c r="BA19" s="13"/>
      <c r="BB19" s="71">
        <f t="shared" si="1"/>
        <v>244</v>
      </c>
      <c r="BC19" s="72">
        <f t="shared" si="11"/>
        <v>183</v>
      </c>
      <c r="BD19" s="73">
        <f t="shared" si="14"/>
        <v>61</v>
      </c>
      <c r="BE19" s="74">
        <f t="shared" si="2"/>
        <v>0.62704918032786883</v>
      </c>
      <c r="BF19" s="77"/>
      <c r="BG19" s="13"/>
      <c r="BH19" s="117" t="s">
        <v>567</v>
      </c>
      <c r="BI19" s="201" t="b">
        <f t="shared" si="3"/>
        <v>1</v>
      </c>
      <c r="BJ19" s="202">
        <f t="shared" si="4"/>
        <v>-537300000000</v>
      </c>
      <c r="BK19" s="117" t="b">
        <f t="shared" si="5"/>
        <v>0</v>
      </c>
      <c r="BL19" s="94" t="b">
        <f t="shared" si="6"/>
        <v>1</v>
      </c>
      <c r="BM19" s="94" t="b">
        <f t="shared" si="7"/>
        <v>0</v>
      </c>
      <c r="BN19" s="94" t="b">
        <f t="shared" si="8"/>
        <v>0</v>
      </c>
      <c r="BO19" s="94" t="b">
        <f t="shared" si="9"/>
        <v>0</v>
      </c>
      <c r="BP19" s="204"/>
      <c r="BQ19" s="205"/>
    </row>
    <row r="20" spans="1:69" s="21" customFormat="1" ht="61.5" hidden="1" customHeight="1" x14ac:dyDescent="0.25">
      <c r="A20" s="12" t="s">
        <v>42</v>
      </c>
      <c r="B20" s="12" t="s">
        <v>63</v>
      </c>
      <c r="C20" s="12" t="s">
        <v>44</v>
      </c>
      <c r="D20" s="12" t="s">
        <v>66</v>
      </c>
      <c r="E20" s="12" t="s">
        <v>67</v>
      </c>
      <c r="F20" s="12" t="s">
        <v>64</v>
      </c>
      <c r="G20" s="12" t="s">
        <v>48</v>
      </c>
      <c r="H20" s="12" t="s">
        <v>68</v>
      </c>
      <c r="I20" s="12" t="s">
        <v>50</v>
      </c>
      <c r="J20" s="13" t="s">
        <v>69</v>
      </c>
      <c r="K20" s="14">
        <v>10</v>
      </c>
      <c r="L20" s="13" t="s">
        <v>91</v>
      </c>
      <c r="M20" s="15">
        <v>43221</v>
      </c>
      <c r="N20" s="15">
        <v>43465</v>
      </c>
      <c r="O20" s="13" t="s">
        <v>92</v>
      </c>
      <c r="P20" s="13" t="s">
        <v>93</v>
      </c>
      <c r="Q20" s="16">
        <v>100</v>
      </c>
      <c r="R20" s="14" t="s">
        <v>54</v>
      </c>
      <c r="S20" s="17" t="s">
        <v>61</v>
      </c>
      <c r="T20" s="13" t="s">
        <v>94</v>
      </c>
      <c r="U20" s="70">
        <v>304000000</v>
      </c>
      <c r="V20" s="16"/>
      <c r="W20" s="16"/>
      <c r="X20" s="16"/>
      <c r="Y20" s="16"/>
      <c r="Z20" s="16"/>
      <c r="AA20" s="16"/>
      <c r="AB20" s="16">
        <v>10</v>
      </c>
      <c r="AC20" s="16">
        <v>20</v>
      </c>
      <c r="AD20" s="16">
        <v>40</v>
      </c>
      <c r="AE20" s="16">
        <v>60</v>
      </c>
      <c r="AF20" s="16">
        <v>80</v>
      </c>
      <c r="AG20" s="16">
        <v>100</v>
      </c>
      <c r="AH20" s="166">
        <v>0</v>
      </c>
      <c r="AI20" s="166" t="s">
        <v>510</v>
      </c>
      <c r="AJ20" s="166" t="s">
        <v>510</v>
      </c>
      <c r="AK20" s="16">
        <v>0</v>
      </c>
      <c r="AL20" s="16" t="s">
        <v>510</v>
      </c>
      <c r="AM20" s="166" t="s">
        <v>510</v>
      </c>
      <c r="AN20" s="16"/>
      <c r="AO20" s="111" t="str">
        <f t="shared" si="12"/>
        <v>NO PERIODICIDAD</v>
      </c>
      <c r="AP20" s="114" t="e">
        <f t="shared" si="0"/>
        <v>#VALUE!</v>
      </c>
      <c r="AQ20" s="114" t="e">
        <f t="shared" si="10"/>
        <v>#VALUE!</v>
      </c>
      <c r="AR20" s="13"/>
      <c r="AS20" s="60"/>
      <c r="AT20" s="60"/>
      <c r="AU20" s="60"/>
      <c r="AV20" s="60"/>
      <c r="AW20" s="60"/>
      <c r="AX20" s="60"/>
      <c r="AY20" s="60"/>
      <c r="AZ20" s="116" t="str">
        <f t="shared" si="13"/>
        <v>SIN RECURSO EJECUTADO</v>
      </c>
      <c r="BA20" s="13"/>
      <c r="BB20" s="71">
        <f t="shared" si="1"/>
        <v>244</v>
      </c>
      <c r="BC20" s="72">
        <f t="shared" si="11"/>
        <v>183</v>
      </c>
      <c r="BD20" s="73">
        <f t="shared" si="14"/>
        <v>61</v>
      </c>
      <c r="BE20" s="74">
        <f t="shared" si="2"/>
        <v>0.62704918032786883</v>
      </c>
      <c r="BF20" s="77"/>
      <c r="BG20" s="13" t="s">
        <v>95</v>
      </c>
      <c r="BH20" s="117" t="s">
        <v>567</v>
      </c>
      <c r="BI20" s="201" t="b">
        <f t="shared" si="3"/>
        <v>1</v>
      </c>
      <c r="BJ20" s="202">
        <f t="shared" si="4"/>
        <v>304000000</v>
      </c>
      <c r="BK20" s="117" t="e">
        <f t="shared" si="5"/>
        <v>#VALUE!</v>
      </c>
      <c r="BL20" s="94" t="b">
        <f t="shared" si="6"/>
        <v>0</v>
      </c>
      <c r="BM20" s="94" t="b">
        <f t="shared" si="7"/>
        <v>1</v>
      </c>
      <c r="BN20" s="94" t="b">
        <f t="shared" si="8"/>
        <v>1</v>
      </c>
      <c r="BO20" s="94" t="b">
        <f t="shared" si="9"/>
        <v>0</v>
      </c>
      <c r="BP20" s="204"/>
      <c r="BQ20" s="205"/>
    </row>
    <row r="21" spans="1:69" s="21" customFormat="1" ht="57" customHeight="1" x14ac:dyDescent="0.25">
      <c r="A21" s="12" t="s">
        <v>42</v>
      </c>
      <c r="B21" s="12" t="s">
        <v>63</v>
      </c>
      <c r="C21" s="12" t="s">
        <v>44</v>
      </c>
      <c r="D21" s="12" t="s">
        <v>66</v>
      </c>
      <c r="E21" s="12" t="s">
        <v>67</v>
      </c>
      <c r="F21" s="12" t="s">
        <v>64</v>
      </c>
      <c r="G21" s="12" t="s">
        <v>48</v>
      </c>
      <c r="H21" s="12" t="s">
        <v>68</v>
      </c>
      <c r="I21" s="12" t="s">
        <v>50</v>
      </c>
      <c r="J21" s="13" t="s">
        <v>96</v>
      </c>
      <c r="K21" s="14">
        <v>11</v>
      </c>
      <c r="L21" s="13" t="s">
        <v>97</v>
      </c>
      <c r="M21" s="15">
        <v>43132</v>
      </c>
      <c r="N21" s="15">
        <v>43448</v>
      </c>
      <c r="O21" s="13" t="s">
        <v>98</v>
      </c>
      <c r="P21" s="13" t="s">
        <v>99</v>
      </c>
      <c r="Q21" s="16">
        <v>100</v>
      </c>
      <c r="R21" s="14" t="s">
        <v>54</v>
      </c>
      <c r="S21" s="17" t="s">
        <v>61</v>
      </c>
      <c r="T21" s="13" t="s">
        <v>100</v>
      </c>
      <c r="U21" s="70">
        <v>3100000000</v>
      </c>
      <c r="V21" s="16"/>
      <c r="W21" s="16"/>
      <c r="X21" s="16"/>
      <c r="Y21" s="16"/>
      <c r="Z21" s="16">
        <v>30</v>
      </c>
      <c r="AA21" s="20">
        <v>30</v>
      </c>
      <c r="AB21" s="16">
        <v>30</v>
      </c>
      <c r="AC21" s="16">
        <v>60</v>
      </c>
      <c r="AD21" s="16">
        <v>60</v>
      </c>
      <c r="AE21" s="16">
        <v>80</v>
      </c>
      <c r="AF21" s="16">
        <v>80</v>
      </c>
      <c r="AG21" s="16">
        <v>100</v>
      </c>
      <c r="AH21" s="166">
        <v>60</v>
      </c>
      <c r="AI21" s="166" t="s">
        <v>510</v>
      </c>
      <c r="AJ21" s="166" t="s">
        <v>510</v>
      </c>
      <c r="AK21" s="16">
        <v>60</v>
      </c>
      <c r="AL21" s="16" t="s">
        <v>510</v>
      </c>
      <c r="AM21" s="166">
        <v>60</v>
      </c>
      <c r="AN21" s="16"/>
      <c r="AO21" s="111">
        <f>IF((AM21= "NO PERIODICIDAD"), AJ21, AM21)</f>
        <v>60</v>
      </c>
      <c r="AP21" s="114">
        <f t="shared" si="0"/>
        <v>0.75</v>
      </c>
      <c r="AQ21" s="114">
        <f t="shared" si="10"/>
        <v>0.6</v>
      </c>
      <c r="AR21" s="13"/>
      <c r="AS21" s="60"/>
      <c r="AT21" s="60"/>
      <c r="AU21" s="60"/>
      <c r="AV21" s="60"/>
      <c r="AW21" s="60"/>
      <c r="AX21" s="60"/>
      <c r="AY21" s="60"/>
      <c r="AZ21" s="116" t="str">
        <f t="shared" si="13"/>
        <v>SIN RECURSO EJECUTADO</v>
      </c>
      <c r="BA21" s="13"/>
      <c r="BB21" s="71">
        <f t="shared" si="1"/>
        <v>316</v>
      </c>
      <c r="BC21" s="72">
        <f t="shared" si="11"/>
        <v>272</v>
      </c>
      <c r="BD21" s="73">
        <f t="shared" si="14"/>
        <v>44</v>
      </c>
      <c r="BE21" s="74">
        <f t="shared" si="2"/>
        <v>0.48417721518987344</v>
      </c>
      <c r="BF21" s="77"/>
      <c r="BG21" s="13"/>
      <c r="BH21" s="117" t="s">
        <v>567</v>
      </c>
      <c r="BI21" s="201" t="b">
        <f t="shared" si="3"/>
        <v>1</v>
      </c>
      <c r="BJ21" s="202">
        <f t="shared" si="4"/>
        <v>3100000000</v>
      </c>
      <c r="BK21" s="117" t="b">
        <f t="shared" si="5"/>
        <v>0</v>
      </c>
      <c r="BL21" s="94" t="b">
        <f t="shared" si="6"/>
        <v>0</v>
      </c>
      <c r="BM21" s="94" t="b">
        <f t="shared" si="7"/>
        <v>0</v>
      </c>
      <c r="BN21" s="94" t="b">
        <f t="shared" si="8"/>
        <v>0</v>
      </c>
      <c r="BO21" s="94" t="b">
        <f t="shared" si="9"/>
        <v>0</v>
      </c>
      <c r="BP21" s="203"/>
      <c r="BQ21" s="205"/>
    </row>
    <row r="22" spans="1:69" s="23" customFormat="1" ht="84.75" customHeight="1" x14ac:dyDescent="0.25">
      <c r="A22" s="12" t="s">
        <v>42</v>
      </c>
      <c r="B22" s="12" t="s">
        <v>63</v>
      </c>
      <c r="C22" s="12" t="s">
        <v>44</v>
      </c>
      <c r="D22" s="12" t="s">
        <v>66</v>
      </c>
      <c r="E22" s="12" t="s">
        <v>67</v>
      </c>
      <c r="F22" s="12" t="s">
        <v>64</v>
      </c>
      <c r="G22" s="12" t="s">
        <v>48</v>
      </c>
      <c r="H22" s="12" t="s">
        <v>68</v>
      </c>
      <c r="I22" s="12" t="s">
        <v>50</v>
      </c>
      <c r="J22" s="13" t="s">
        <v>101</v>
      </c>
      <c r="K22" s="14">
        <v>12</v>
      </c>
      <c r="L22" s="13" t="s">
        <v>102</v>
      </c>
      <c r="M22" s="15">
        <v>43175</v>
      </c>
      <c r="N22" s="15">
        <v>43465</v>
      </c>
      <c r="O22" s="13" t="s">
        <v>103</v>
      </c>
      <c r="P22" s="13" t="s">
        <v>104</v>
      </c>
      <c r="Q22" s="16">
        <v>174</v>
      </c>
      <c r="R22" s="14" t="s">
        <v>81</v>
      </c>
      <c r="S22" s="17" t="s">
        <v>55</v>
      </c>
      <c r="T22" s="13" t="s">
        <v>105</v>
      </c>
      <c r="U22" s="70">
        <v>2200000000</v>
      </c>
      <c r="V22" s="16"/>
      <c r="W22" s="16"/>
      <c r="X22" s="16"/>
      <c r="Y22" s="16"/>
      <c r="Z22" s="16">
        <v>2</v>
      </c>
      <c r="AA22" s="16">
        <v>6</v>
      </c>
      <c r="AB22" s="16">
        <v>9</v>
      </c>
      <c r="AC22" s="16">
        <v>13</v>
      </c>
      <c r="AD22" s="16">
        <v>68</v>
      </c>
      <c r="AE22" s="16">
        <v>103</v>
      </c>
      <c r="AF22" s="16">
        <v>138</v>
      </c>
      <c r="AG22" s="16">
        <v>174</v>
      </c>
      <c r="AH22" s="166">
        <v>6</v>
      </c>
      <c r="AI22" s="166">
        <v>9</v>
      </c>
      <c r="AJ22" s="166">
        <v>9</v>
      </c>
      <c r="AK22" s="16">
        <v>58</v>
      </c>
      <c r="AL22" s="176">
        <v>97</v>
      </c>
      <c r="AM22" s="166">
        <v>144</v>
      </c>
      <c r="AN22" s="16"/>
      <c r="AO22" s="111">
        <f>IF((AM22= "NO PERIODICIDAD"), AL22, AM22)</f>
        <v>144</v>
      </c>
      <c r="AP22" s="114">
        <f t="shared" si="0"/>
        <v>1.0434782608695652</v>
      </c>
      <c r="AQ22" s="114">
        <f>+AO22/Q22</f>
        <v>0.82758620689655171</v>
      </c>
      <c r="AR22" s="13" t="s">
        <v>604</v>
      </c>
      <c r="AS22" s="60"/>
      <c r="AT22" s="60"/>
      <c r="AU22" s="60"/>
      <c r="AV22" s="60">
        <v>1669712120</v>
      </c>
      <c r="AW22" s="60">
        <v>1669712120</v>
      </c>
      <c r="AX22" s="60"/>
      <c r="AY22" s="60"/>
      <c r="AZ22" s="116">
        <f t="shared" si="13"/>
        <v>0.75896005454545457</v>
      </c>
      <c r="BA22" s="14" t="s">
        <v>605</v>
      </c>
      <c r="BB22" s="71">
        <f t="shared" si="1"/>
        <v>290</v>
      </c>
      <c r="BC22" s="72">
        <f t="shared" ref="BC22:BC84" si="15">IF($B$8-M22=0,1,$B$8-M22)</f>
        <v>259</v>
      </c>
      <c r="BD22" s="73">
        <f t="shared" si="14"/>
        <v>31</v>
      </c>
      <c r="BE22" s="74">
        <f t="shared" si="2"/>
        <v>0.52758620689655178</v>
      </c>
      <c r="BF22" s="77"/>
      <c r="BG22" s="13" t="s">
        <v>106</v>
      </c>
      <c r="BH22" s="117" t="s">
        <v>567</v>
      </c>
      <c r="BI22" s="201" t="b">
        <f t="shared" si="3"/>
        <v>1</v>
      </c>
      <c r="BJ22" s="202">
        <f t="shared" si="4"/>
        <v>530287880</v>
      </c>
      <c r="BK22" s="117" t="b">
        <f t="shared" si="5"/>
        <v>0</v>
      </c>
      <c r="BL22" s="94" t="b">
        <f t="shared" si="6"/>
        <v>0</v>
      </c>
      <c r="BM22" s="94" t="b">
        <f t="shared" si="7"/>
        <v>1</v>
      </c>
      <c r="BN22" s="94" t="b">
        <f t="shared" si="8"/>
        <v>0</v>
      </c>
      <c r="BO22" s="94" t="b">
        <f t="shared" si="9"/>
        <v>1</v>
      </c>
      <c r="BP22" s="204"/>
      <c r="BQ22" s="206"/>
    </row>
    <row r="23" spans="1:69" s="23" customFormat="1" ht="96" customHeight="1" x14ac:dyDescent="0.25">
      <c r="A23" s="12" t="s">
        <v>42</v>
      </c>
      <c r="B23" s="12" t="s">
        <v>63</v>
      </c>
      <c r="C23" s="12" t="s">
        <v>44</v>
      </c>
      <c r="D23" s="12" t="s">
        <v>66</v>
      </c>
      <c r="E23" s="12" t="s">
        <v>67</v>
      </c>
      <c r="F23" s="12" t="s">
        <v>64</v>
      </c>
      <c r="G23" s="12" t="s">
        <v>48</v>
      </c>
      <c r="H23" s="12" t="s">
        <v>68</v>
      </c>
      <c r="I23" s="12" t="s">
        <v>50</v>
      </c>
      <c r="J23" s="13" t="s">
        <v>101</v>
      </c>
      <c r="K23" s="14">
        <v>13</v>
      </c>
      <c r="L23" s="13" t="s">
        <v>107</v>
      </c>
      <c r="M23" s="15">
        <v>43282</v>
      </c>
      <c r="N23" s="15">
        <v>43465</v>
      </c>
      <c r="O23" s="13" t="s">
        <v>108</v>
      </c>
      <c r="P23" s="13" t="s">
        <v>109</v>
      </c>
      <c r="Q23" s="16">
        <v>105</v>
      </c>
      <c r="R23" s="14" t="s">
        <v>81</v>
      </c>
      <c r="S23" s="17" t="s">
        <v>55</v>
      </c>
      <c r="T23" s="13" t="s">
        <v>110</v>
      </c>
      <c r="U23" s="70">
        <v>2615000000</v>
      </c>
      <c r="V23" s="16"/>
      <c r="W23" s="16"/>
      <c r="X23" s="16"/>
      <c r="Y23" s="16"/>
      <c r="Z23" s="16"/>
      <c r="AA23" s="16"/>
      <c r="AB23" s="16">
        <v>20</v>
      </c>
      <c r="AC23" s="16">
        <v>50</v>
      </c>
      <c r="AD23" s="16">
        <v>81</v>
      </c>
      <c r="AE23" s="16">
        <v>90</v>
      </c>
      <c r="AF23" s="16">
        <v>100</v>
      </c>
      <c r="AG23" s="16">
        <v>105</v>
      </c>
      <c r="AH23" s="166" t="s">
        <v>509</v>
      </c>
      <c r="AI23" s="166">
        <v>28</v>
      </c>
      <c r="AJ23" s="166">
        <v>28</v>
      </c>
      <c r="AK23" s="16">
        <v>62</v>
      </c>
      <c r="AL23" s="176">
        <v>79</v>
      </c>
      <c r="AM23" s="166">
        <v>96</v>
      </c>
      <c r="AN23" s="16"/>
      <c r="AO23" s="111">
        <f>IF((AM23= "NO PERIODICIDAD"), AL23, AM23)</f>
        <v>96</v>
      </c>
      <c r="AP23" s="114">
        <f t="shared" si="0"/>
        <v>0.96</v>
      </c>
      <c r="AQ23" s="114">
        <f t="shared" si="10"/>
        <v>0.91428571428571426</v>
      </c>
      <c r="AR23" s="32" t="s">
        <v>606</v>
      </c>
      <c r="AS23" s="62"/>
      <c r="AT23" s="62"/>
      <c r="AU23" s="60"/>
      <c r="AV23" s="60">
        <v>1984960112</v>
      </c>
      <c r="AW23" s="60"/>
      <c r="AX23" s="60"/>
      <c r="AY23" s="60"/>
      <c r="AZ23" s="116" t="str">
        <f t="shared" si="13"/>
        <v>SIN RECURSO EJECUTADO</v>
      </c>
      <c r="BA23" s="14" t="s">
        <v>605</v>
      </c>
      <c r="BB23" s="71">
        <f t="shared" si="1"/>
        <v>183</v>
      </c>
      <c r="BC23" s="72">
        <f t="shared" si="15"/>
        <v>152</v>
      </c>
      <c r="BD23" s="73">
        <f t="shared" si="14"/>
        <v>31</v>
      </c>
      <c r="BE23" s="74">
        <f t="shared" si="2"/>
        <v>0.83606557377049184</v>
      </c>
      <c r="BF23" s="77"/>
      <c r="BG23" s="13"/>
      <c r="BH23" s="117" t="s">
        <v>567</v>
      </c>
      <c r="BI23" s="201" t="b">
        <f t="shared" si="3"/>
        <v>1</v>
      </c>
      <c r="BJ23" s="202">
        <f t="shared" si="4"/>
        <v>630039888</v>
      </c>
      <c r="BK23" s="117" t="b">
        <f t="shared" si="5"/>
        <v>0</v>
      </c>
      <c r="BL23" s="94" t="b">
        <f t="shared" si="6"/>
        <v>0</v>
      </c>
      <c r="BM23" s="94" t="b">
        <f t="shared" si="7"/>
        <v>1</v>
      </c>
      <c r="BN23" s="94" t="b">
        <f t="shared" si="8"/>
        <v>0</v>
      </c>
      <c r="BO23" s="94" t="b">
        <f t="shared" si="9"/>
        <v>1</v>
      </c>
      <c r="BP23" s="204"/>
      <c r="BQ23" s="206"/>
    </row>
    <row r="24" spans="1:69" s="23" customFormat="1" ht="91.5" customHeight="1" x14ac:dyDescent="0.25">
      <c r="A24" s="12" t="s">
        <v>42</v>
      </c>
      <c r="B24" s="12" t="s">
        <v>63</v>
      </c>
      <c r="C24" s="12" t="s">
        <v>44</v>
      </c>
      <c r="D24" s="12" t="s">
        <v>66</v>
      </c>
      <c r="E24" s="12" t="s">
        <v>67</v>
      </c>
      <c r="F24" s="12" t="s">
        <v>64</v>
      </c>
      <c r="G24" s="12" t="s">
        <v>48</v>
      </c>
      <c r="H24" s="12" t="s">
        <v>68</v>
      </c>
      <c r="I24" s="12" t="s">
        <v>50</v>
      </c>
      <c r="J24" s="13" t="s">
        <v>101</v>
      </c>
      <c r="K24" s="14">
        <v>14</v>
      </c>
      <c r="L24" s="13" t="s">
        <v>111</v>
      </c>
      <c r="M24" s="15">
        <v>43126</v>
      </c>
      <c r="N24" s="15">
        <v>43465</v>
      </c>
      <c r="O24" s="13" t="s">
        <v>112</v>
      </c>
      <c r="P24" s="13" t="s">
        <v>113</v>
      </c>
      <c r="Q24" s="16">
        <v>105</v>
      </c>
      <c r="R24" s="14" t="s">
        <v>81</v>
      </c>
      <c r="S24" s="17" t="s">
        <v>55</v>
      </c>
      <c r="T24" s="13" t="s">
        <v>114</v>
      </c>
      <c r="U24" s="70">
        <v>2938000000</v>
      </c>
      <c r="V24" s="16"/>
      <c r="W24" s="16">
        <v>5</v>
      </c>
      <c r="X24" s="16">
        <v>9</v>
      </c>
      <c r="Y24" s="16">
        <v>15</v>
      </c>
      <c r="Z24" s="16">
        <v>19</v>
      </c>
      <c r="AA24" s="16">
        <v>25</v>
      </c>
      <c r="AB24" s="16">
        <v>31</v>
      </c>
      <c r="AC24" s="16">
        <v>36</v>
      </c>
      <c r="AD24" s="16">
        <v>97</v>
      </c>
      <c r="AE24" s="16">
        <v>102</v>
      </c>
      <c r="AF24" s="16">
        <v>104</v>
      </c>
      <c r="AG24" s="16">
        <v>105</v>
      </c>
      <c r="AH24" s="166">
        <v>6</v>
      </c>
      <c r="AI24" s="166">
        <v>6</v>
      </c>
      <c r="AJ24" s="166">
        <v>6</v>
      </c>
      <c r="AK24" s="16">
        <v>65</v>
      </c>
      <c r="AL24" s="176">
        <v>79</v>
      </c>
      <c r="AM24" s="166">
        <v>85</v>
      </c>
      <c r="AN24" s="16"/>
      <c r="AO24" s="111">
        <f t="shared" ref="AO24:AO32" si="16">IF((AM24= "NO PERIODICIDAD"), AL24, AM24)</f>
        <v>85</v>
      </c>
      <c r="AP24" s="114">
        <f t="shared" si="0"/>
        <v>0.81730769230769229</v>
      </c>
      <c r="AQ24" s="114">
        <f>+AO24/Q24</f>
        <v>0.80952380952380953</v>
      </c>
      <c r="AR24" s="13" t="s">
        <v>607</v>
      </c>
      <c r="AS24" s="60"/>
      <c r="AT24" s="60"/>
      <c r="AU24" s="60"/>
      <c r="AV24" s="60">
        <v>2229915794</v>
      </c>
      <c r="AW24" s="60"/>
      <c r="AX24" s="60"/>
      <c r="AY24" s="60"/>
      <c r="AZ24" s="116" t="str">
        <f t="shared" si="13"/>
        <v>SIN RECURSO EJECUTADO</v>
      </c>
      <c r="BA24" s="14" t="s">
        <v>605</v>
      </c>
      <c r="BB24" s="71">
        <f t="shared" si="1"/>
        <v>339</v>
      </c>
      <c r="BC24" s="72">
        <f t="shared" si="15"/>
        <v>308</v>
      </c>
      <c r="BD24" s="73">
        <f t="shared" si="14"/>
        <v>31</v>
      </c>
      <c r="BE24" s="74">
        <f t="shared" si="2"/>
        <v>0.45132743362831856</v>
      </c>
      <c r="BF24" s="77"/>
      <c r="BG24" s="13" t="s">
        <v>106</v>
      </c>
      <c r="BH24" s="117" t="s">
        <v>567</v>
      </c>
      <c r="BI24" s="201" t="b">
        <f t="shared" si="3"/>
        <v>1</v>
      </c>
      <c r="BJ24" s="202">
        <f t="shared" si="4"/>
        <v>708084206</v>
      </c>
      <c r="BK24" s="117" t="b">
        <f t="shared" si="5"/>
        <v>0</v>
      </c>
      <c r="BL24" s="94" t="b">
        <f t="shared" si="6"/>
        <v>1</v>
      </c>
      <c r="BM24" s="94" t="b">
        <f t="shared" si="7"/>
        <v>0</v>
      </c>
      <c r="BN24" s="94" t="b">
        <f t="shared" si="8"/>
        <v>0</v>
      </c>
      <c r="BO24" s="94" t="b">
        <f t="shared" si="9"/>
        <v>1</v>
      </c>
      <c r="BP24" s="204"/>
      <c r="BQ24" s="206"/>
    </row>
    <row r="25" spans="1:69" s="23" customFormat="1" ht="83.25" customHeight="1" x14ac:dyDescent="0.25">
      <c r="A25" s="12" t="s">
        <v>42</v>
      </c>
      <c r="B25" s="12" t="s">
        <v>63</v>
      </c>
      <c r="C25" s="12" t="s">
        <v>44</v>
      </c>
      <c r="D25" s="12" t="s">
        <v>66</v>
      </c>
      <c r="E25" s="12" t="s">
        <v>67</v>
      </c>
      <c r="F25" s="12" t="s">
        <v>64</v>
      </c>
      <c r="G25" s="12" t="s">
        <v>48</v>
      </c>
      <c r="H25" s="12" t="s">
        <v>68</v>
      </c>
      <c r="I25" s="12" t="s">
        <v>50</v>
      </c>
      <c r="J25" s="13" t="s">
        <v>101</v>
      </c>
      <c r="K25" s="14">
        <v>15</v>
      </c>
      <c r="L25" s="13" t="s">
        <v>115</v>
      </c>
      <c r="M25" s="15">
        <v>43282</v>
      </c>
      <c r="N25" s="15">
        <v>43465</v>
      </c>
      <c r="O25" s="13" t="s">
        <v>116</v>
      </c>
      <c r="P25" s="13" t="s">
        <v>117</v>
      </c>
      <c r="Q25" s="16">
        <v>22</v>
      </c>
      <c r="R25" s="14" t="s">
        <v>81</v>
      </c>
      <c r="S25" s="17" t="s">
        <v>55</v>
      </c>
      <c r="T25" s="13" t="s">
        <v>118</v>
      </c>
      <c r="U25" s="70">
        <v>2970000000</v>
      </c>
      <c r="V25" s="16"/>
      <c r="W25" s="16"/>
      <c r="X25" s="16"/>
      <c r="Y25" s="16"/>
      <c r="Z25" s="16"/>
      <c r="AA25" s="16"/>
      <c r="AB25" s="16">
        <v>5</v>
      </c>
      <c r="AC25" s="16">
        <v>12</v>
      </c>
      <c r="AD25" s="16">
        <v>20</v>
      </c>
      <c r="AE25" s="16">
        <v>22</v>
      </c>
      <c r="AF25" s="16">
        <v>22</v>
      </c>
      <c r="AG25" s="16">
        <v>22</v>
      </c>
      <c r="AH25" s="166" t="s">
        <v>509</v>
      </c>
      <c r="AI25" s="166">
        <v>11</v>
      </c>
      <c r="AJ25" s="166">
        <v>11</v>
      </c>
      <c r="AK25" s="16">
        <v>12</v>
      </c>
      <c r="AL25" s="176">
        <v>24</v>
      </c>
      <c r="AM25" s="166">
        <v>31</v>
      </c>
      <c r="AN25" s="16"/>
      <c r="AO25" s="111">
        <f t="shared" si="16"/>
        <v>31</v>
      </c>
      <c r="AP25" s="114">
        <f t="shared" si="0"/>
        <v>1.4090909090909092</v>
      </c>
      <c r="AQ25" s="114">
        <f>+AO25/Q25</f>
        <v>1.4090909090909092</v>
      </c>
      <c r="AR25" s="13" t="s">
        <v>608</v>
      </c>
      <c r="AS25" s="62"/>
      <c r="AT25" s="62"/>
      <c r="AU25" s="60"/>
      <c r="AV25" s="60">
        <v>2254163047</v>
      </c>
      <c r="AW25" s="60"/>
      <c r="AX25" s="60"/>
      <c r="AY25" s="60"/>
      <c r="AZ25" s="116" t="str">
        <f t="shared" si="13"/>
        <v>SIN RECURSO EJECUTADO</v>
      </c>
      <c r="BA25" s="14" t="s">
        <v>605</v>
      </c>
      <c r="BB25" s="71">
        <f t="shared" si="1"/>
        <v>183</v>
      </c>
      <c r="BC25" s="72">
        <f t="shared" si="15"/>
        <v>152</v>
      </c>
      <c r="BD25" s="73">
        <f t="shared" si="14"/>
        <v>31</v>
      </c>
      <c r="BE25" s="74">
        <f t="shared" si="2"/>
        <v>0.83606557377049184</v>
      </c>
      <c r="BF25" s="77"/>
      <c r="BG25" s="13"/>
      <c r="BH25" s="117" t="s">
        <v>567</v>
      </c>
      <c r="BI25" s="201" t="b">
        <f t="shared" si="3"/>
        <v>1</v>
      </c>
      <c r="BJ25" s="202">
        <f t="shared" si="4"/>
        <v>715836953</v>
      </c>
      <c r="BK25" s="117" t="b">
        <f t="shared" si="5"/>
        <v>1</v>
      </c>
      <c r="BL25" s="94" t="b">
        <f t="shared" si="6"/>
        <v>0</v>
      </c>
      <c r="BM25" s="94" t="b">
        <f t="shared" si="7"/>
        <v>1</v>
      </c>
      <c r="BN25" s="94" t="b">
        <f t="shared" si="8"/>
        <v>1</v>
      </c>
      <c r="BO25" s="94" t="b">
        <f t="shared" si="9"/>
        <v>1</v>
      </c>
      <c r="BP25" s="207"/>
      <c r="BQ25" s="206"/>
    </row>
    <row r="26" spans="1:69" ht="76.5" customHeight="1" x14ac:dyDescent="0.25">
      <c r="A26" s="12" t="s">
        <v>119</v>
      </c>
      <c r="B26" s="12" t="s">
        <v>120</v>
      </c>
      <c r="C26" s="12" t="s">
        <v>44</v>
      </c>
      <c r="D26" s="12" t="s">
        <v>45</v>
      </c>
      <c r="E26" s="12" t="s">
        <v>121</v>
      </c>
      <c r="F26" s="12" t="s">
        <v>122</v>
      </c>
      <c r="G26" s="12" t="s">
        <v>48</v>
      </c>
      <c r="H26" s="12" t="s">
        <v>123</v>
      </c>
      <c r="I26" s="12" t="s">
        <v>50</v>
      </c>
      <c r="J26" s="13" t="s">
        <v>124</v>
      </c>
      <c r="K26" s="14">
        <v>16</v>
      </c>
      <c r="L26" s="13" t="s">
        <v>125</v>
      </c>
      <c r="M26" s="15">
        <v>43101</v>
      </c>
      <c r="N26" s="15">
        <v>43120</v>
      </c>
      <c r="O26" s="13" t="s">
        <v>126</v>
      </c>
      <c r="P26" s="13" t="s">
        <v>127</v>
      </c>
      <c r="Q26" s="16">
        <v>1</v>
      </c>
      <c r="R26" s="14" t="s">
        <v>128</v>
      </c>
      <c r="S26" s="17" t="s">
        <v>55</v>
      </c>
      <c r="T26" s="13" t="s">
        <v>129</v>
      </c>
      <c r="U26" s="78">
        <v>0</v>
      </c>
      <c r="V26" s="22">
        <v>1</v>
      </c>
      <c r="W26" s="16">
        <v>1</v>
      </c>
      <c r="X26" s="16">
        <v>1</v>
      </c>
      <c r="Y26" s="16">
        <v>1</v>
      </c>
      <c r="Z26" s="16">
        <v>1</v>
      </c>
      <c r="AA26" s="16">
        <v>1</v>
      </c>
      <c r="AB26" s="16">
        <v>1</v>
      </c>
      <c r="AC26" s="16">
        <v>1</v>
      </c>
      <c r="AD26" s="16">
        <v>1</v>
      </c>
      <c r="AE26" s="16">
        <v>1</v>
      </c>
      <c r="AF26" s="16">
        <v>1</v>
      </c>
      <c r="AG26" s="16">
        <v>1</v>
      </c>
      <c r="AH26" s="166">
        <v>1</v>
      </c>
      <c r="AI26" s="166">
        <v>1</v>
      </c>
      <c r="AJ26" s="166">
        <v>1</v>
      </c>
      <c r="AK26" s="16">
        <v>1</v>
      </c>
      <c r="AL26" s="16">
        <v>1</v>
      </c>
      <c r="AM26" s="166">
        <v>1</v>
      </c>
      <c r="AN26" s="16">
        <v>1</v>
      </c>
      <c r="AO26" s="111">
        <f t="shared" si="16"/>
        <v>1</v>
      </c>
      <c r="AP26" s="114">
        <f t="shared" si="0"/>
        <v>1</v>
      </c>
      <c r="AQ26" s="114">
        <f t="shared" si="10"/>
        <v>1</v>
      </c>
      <c r="AR26" s="13"/>
      <c r="AS26" s="60"/>
      <c r="AT26" s="60"/>
      <c r="AU26" s="60"/>
      <c r="AV26" s="60"/>
      <c r="AW26" s="60"/>
      <c r="AX26" s="60"/>
      <c r="AY26" s="60"/>
      <c r="AZ26" s="116" t="e">
        <f t="shared" si="13"/>
        <v>#DIV/0!</v>
      </c>
      <c r="BA26" s="13"/>
      <c r="BB26" s="71">
        <f t="shared" si="1"/>
        <v>19</v>
      </c>
      <c r="BC26" s="72">
        <f t="shared" si="15"/>
        <v>333</v>
      </c>
      <c r="BD26" s="73">
        <f t="shared" si="14"/>
        <v>-314</v>
      </c>
      <c r="BE26" s="74">
        <f t="shared" si="2"/>
        <v>8.0526315789473681</v>
      </c>
      <c r="BF26" s="12"/>
      <c r="BG26" s="13" t="s">
        <v>130</v>
      </c>
      <c r="BH26" s="117" t="s">
        <v>567</v>
      </c>
      <c r="BI26" s="201" t="b">
        <f t="shared" si="3"/>
        <v>1</v>
      </c>
      <c r="BJ26" s="202">
        <f t="shared" si="4"/>
        <v>0</v>
      </c>
      <c r="BK26" s="117" t="b">
        <f t="shared" si="5"/>
        <v>0</v>
      </c>
      <c r="BL26" s="94" t="b">
        <f t="shared" si="6"/>
        <v>0</v>
      </c>
      <c r="BM26" s="94" t="b">
        <f t="shared" si="7"/>
        <v>0</v>
      </c>
      <c r="BN26" s="94" t="b">
        <f t="shared" si="8"/>
        <v>0</v>
      </c>
      <c r="BO26" s="94" t="b">
        <f t="shared" si="9"/>
        <v>1</v>
      </c>
      <c r="BP26" s="203"/>
      <c r="BQ26" s="76"/>
    </row>
    <row r="27" spans="1:69" ht="76.5" customHeight="1" x14ac:dyDescent="0.25">
      <c r="A27" s="12" t="s">
        <v>119</v>
      </c>
      <c r="B27" s="12" t="s">
        <v>120</v>
      </c>
      <c r="C27" s="12" t="s">
        <v>44</v>
      </c>
      <c r="D27" s="12" t="s">
        <v>45</v>
      </c>
      <c r="E27" s="12" t="s">
        <v>121</v>
      </c>
      <c r="F27" s="12" t="s">
        <v>122</v>
      </c>
      <c r="G27" s="12" t="s">
        <v>48</v>
      </c>
      <c r="H27" s="12" t="s">
        <v>123</v>
      </c>
      <c r="I27" s="12" t="s">
        <v>50</v>
      </c>
      <c r="J27" s="13" t="s">
        <v>124</v>
      </c>
      <c r="K27" s="14">
        <v>17</v>
      </c>
      <c r="L27" s="13" t="s">
        <v>131</v>
      </c>
      <c r="M27" s="15">
        <v>43120</v>
      </c>
      <c r="N27" s="15">
        <v>43125</v>
      </c>
      <c r="O27" s="13" t="s">
        <v>132</v>
      </c>
      <c r="P27" s="13" t="s">
        <v>132</v>
      </c>
      <c r="Q27" s="16">
        <v>1</v>
      </c>
      <c r="R27" s="14" t="s">
        <v>128</v>
      </c>
      <c r="S27" s="17" t="s">
        <v>55</v>
      </c>
      <c r="T27" s="13" t="s">
        <v>133</v>
      </c>
      <c r="U27" s="78">
        <v>0</v>
      </c>
      <c r="V27" s="22">
        <v>1</v>
      </c>
      <c r="W27" s="16">
        <v>1</v>
      </c>
      <c r="X27" s="16">
        <v>1</v>
      </c>
      <c r="Y27" s="16">
        <v>1</v>
      </c>
      <c r="Z27" s="16">
        <v>1</v>
      </c>
      <c r="AA27" s="16">
        <v>1</v>
      </c>
      <c r="AB27" s="16">
        <v>1</v>
      </c>
      <c r="AC27" s="16">
        <v>1</v>
      </c>
      <c r="AD27" s="16">
        <v>1</v>
      </c>
      <c r="AE27" s="16">
        <v>1</v>
      </c>
      <c r="AF27" s="16">
        <v>1</v>
      </c>
      <c r="AG27" s="16">
        <v>1</v>
      </c>
      <c r="AH27" s="166">
        <v>1</v>
      </c>
      <c r="AI27" s="166">
        <v>1</v>
      </c>
      <c r="AJ27" s="166">
        <v>1</v>
      </c>
      <c r="AK27" s="16">
        <v>1</v>
      </c>
      <c r="AL27" s="16">
        <v>1</v>
      </c>
      <c r="AM27" s="166">
        <v>1</v>
      </c>
      <c r="AN27" s="16">
        <v>1</v>
      </c>
      <c r="AO27" s="111">
        <f t="shared" si="16"/>
        <v>1</v>
      </c>
      <c r="AP27" s="114">
        <f t="shared" si="0"/>
        <v>1</v>
      </c>
      <c r="AQ27" s="114">
        <f t="shared" si="10"/>
        <v>1</v>
      </c>
      <c r="AR27" s="13"/>
      <c r="AS27" s="60"/>
      <c r="AT27" s="60"/>
      <c r="AU27" s="60"/>
      <c r="AV27" s="60"/>
      <c r="AW27" s="60"/>
      <c r="AX27" s="60"/>
      <c r="AY27" s="60"/>
      <c r="AZ27" s="116" t="e">
        <f t="shared" si="13"/>
        <v>#DIV/0!</v>
      </c>
      <c r="BA27" s="13"/>
      <c r="BB27" s="71">
        <f t="shared" si="1"/>
        <v>5</v>
      </c>
      <c r="BC27" s="72">
        <f t="shared" si="15"/>
        <v>314</v>
      </c>
      <c r="BD27" s="73">
        <f t="shared" si="14"/>
        <v>-309</v>
      </c>
      <c r="BE27" s="74">
        <f t="shared" si="2"/>
        <v>30.6</v>
      </c>
      <c r="BF27" s="12"/>
      <c r="BG27" s="13" t="s">
        <v>130</v>
      </c>
      <c r="BH27" s="117" t="s">
        <v>567</v>
      </c>
      <c r="BI27" s="201" t="b">
        <f t="shared" si="3"/>
        <v>1</v>
      </c>
      <c r="BJ27" s="202">
        <f t="shared" si="4"/>
        <v>0</v>
      </c>
      <c r="BK27" s="117" t="b">
        <f t="shared" si="5"/>
        <v>0</v>
      </c>
      <c r="BL27" s="94" t="b">
        <f t="shared" si="6"/>
        <v>0</v>
      </c>
      <c r="BM27" s="94" t="b">
        <f t="shared" si="7"/>
        <v>0</v>
      </c>
      <c r="BN27" s="94" t="b">
        <f t="shared" si="8"/>
        <v>0</v>
      </c>
      <c r="BO27" s="94" t="b">
        <f t="shared" si="9"/>
        <v>1</v>
      </c>
      <c r="BP27" s="203"/>
      <c r="BQ27" s="76"/>
    </row>
    <row r="28" spans="1:69" ht="76.5" customHeight="1" x14ac:dyDescent="0.25">
      <c r="A28" s="12" t="s">
        <v>119</v>
      </c>
      <c r="B28" s="12" t="s">
        <v>120</v>
      </c>
      <c r="C28" s="12" t="s">
        <v>44</v>
      </c>
      <c r="D28" s="12" t="s">
        <v>45</v>
      </c>
      <c r="E28" s="12" t="s">
        <v>121</v>
      </c>
      <c r="F28" s="12" t="s">
        <v>122</v>
      </c>
      <c r="G28" s="12" t="s">
        <v>48</v>
      </c>
      <c r="H28" s="12" t="s">
        <v>123</v>
      </c>
      <c r="I28" s="12" t="s">
        <v>50</v>
      </c>
      <c r="J28" s="13" t="s">
        <v>124</v>
      </c>
      <c r="K28" s="14">
        <v>18</v>
      </c>
      <c r="L28" s="13" t="s">
        <v>134</v>
      </c>
      <c r="M28" s="15">
        <v>43125</v>
      </c>
      <c r="N28" s="15">
        <v>43465</v>
      </c>
      <c r="O28" s="13" t="s">
        <v>135</v>
      </c>
      <c r="P28" s="13" t="s">
        <v>136</v>
      </c>
      <c r="Q28" s="16">
        <v>100000</v>
      </c>
      <c r="R28" s="14" t="s">
        <v>137</v>
      </c>
      <c r="S28" s="17" t="s">
        <v>55</v>
      </c>
      <c r="T28" s="13" t="s">
        <v>138</v>
      </c>
      <c r="U28" s="78">
        <v>27057227000</v>
      </c>
      <c r="V28" s="24"/>
      <c r="W28" s="24"/>
      <c r="X28" s="24"/>
      <c r="Y28" s="24">
        <v>20000</v>
      </c>
      <c r="Z28" s="24">
        <v>40000</v>
      </c>
      <c r="AA28" s="24">
        <v>40000</v>
      </c>
      <c r="AB28" s="24">
        <v>60000</v>
      </c>
      <c r="AC28" s="24">
        <v>80000</v>
      </c>
      <c r="AD28" s="24">
        <v>100000</v>
      </c>
      <c r="AE28" s="24">
        <v>100000</v>
      </c>
      <c r="AF28" s="24">
        <v>100000</v>
      </c>
      <c r="AG28" s="24">
        <v>100000</v>
      </c>
      <c r="AH28" s="166">
        <v>77947</v>
      </c>
      <c r="AI28" s="166">
        <v>77947</v>
      </c>
      <c r="AJ28" s="166">
        <v>77947</v>
      </c>
      <c r="AK28" s="16">
        <v>92210</v>
      </c>
      <c r="AL28" s="176">
        <v>92210</v>
      </c>
      <c r="AM28" s="166">
        <v>92210</v>
      </c>
      <c r="AN28" s="16"/>
      <c r="AO28" s="111">
        <f t="shared" si="16"/>
        <v>92210</v>
      </c>
      <c r="AP28" s="114">
        <f t="shared" si="0"/>
        <v>0.92210000000000003</v>
      </c>
      <c r="AQ28" s="114">
        <f t="shared" si="10"/>
        <v>0.92210000000000003</v>
      </c>
      <c r="AR28" s="13"/>
      <c r="AS28" s="61">
        <v>27057227000</v>
      </c>
      <c r="AT28" s="61">
        <v>27057227000</v>
      </c>
      <c r="AU28" s="61">
        <v>27057227000</v>
      </c>
      <c r="AV28" s="61">
        <v>27057227000</v>
      </c>
      <c r="AW28" s="61">
        <v>27057227000</v>
      </c>
      <c r="AX28" s="61">
        <v>27057227000</v>
      </c>
      <c r="AY28" s="61">
        <v>27057227000</v>
      </c>
      <c r="AZ28" s="116">
        <f t="shared" si="13"/>
        <v>1</v>
      </c>
      <c r="BA28" s="13"/>
      <c r="BB28" s="71">
        <f t="shared" si="1"/>
        <v>340</v>
      </c>
      <c r="BC28" s="72">
        <f t="shared" si="15"/>
        <v>309</v>
      </c>
      <c r="BD28" s="73">
        <f t="shared" si="14"/>
        <v>31</v>
      </c>
      <c r="BE28" s="74">
        <f t="shared" si="2"/>
        <v>0.45</v>
      </c>
      <c r="BF28" s="77"/>
      <c r="BG28" s="13" t="s">
        <v>523</v>
      </c>
      <c r="BH28" s="117" t="s">
        <v>567</v>
      </c>
      <c r="BI28" s="201" t="b">
        <f t="shared" si="3"/>
        <v>1</v>
      </c>
      <c r="BJ28" s="202">
        <f t="shared" si="4"/>
        <v>0</v>
      </c>
      <c r="BK28" s="117" t="b">
        <f t="shared" si="5"/>
        <v>0</v>
      </c>
      <c r="BL28" s="94" t="b">
        <f t="shared" si="6"/>
        <v>1</v>
      </c>
      <c r="BM28" s="94" t="b">
        <f t="shared" si="7"/>
        <v>0</v>
      </c>
      <c r="BN28" s="94" t="b">
        <f t="shared" si="8"/>
        <v>0</v>
      </c>
      <c r="BO28" s="94" t="b">
        <f t="shared" si="9"/>
        <v>1</v>
      </c>
      <c r="BP28" s="207"/>
      <c r="BQ28" s="76"/>
    </row>
    <row r="29" spans="1:69" ht="89.25" customHeight="1" x14ac:dyDescent="0.25">
      <c r="A29" s="12" t="s">
        <v>119</v>
      </c>
      <c r="B29" s="12" t="s">
        <v>120</v>
      </c>
      <c r="C29" s="12" t="s">
        <v>44</v>
      </c>
      <c r="D29" s="12" t="s">
        <v>45</v>
      </c>
      <c r="E29" s="12" t="s">
        <v>67</v>
      </c>
      <c r="F29" s="12" t="s">
        <v>122</v>
      </c>
      <c r="G29" s="12" t="s">
        <v>48</v>
      </c>
      <c r="H29" s="12" t="s">
        <v>123</v>
      </c>
      <c r="I29" s="12" t="s">
        <v>50</v>
      </c>
      <c r="J29" s="13" t="s">
        <v>124</v>
      </c>
      <c r="K29" s="14">
        <v>19</v>
      </c>
      <c r="L29" s="13" t="s">
        <v>139</v>
      </c>
      <c r="M29" s="15">
        <v>43125</v>
      </c>
      <c r="N29" s="15">
        <v>43465</v>
      </c>
      <c r="O29" s="13" t="s">
        <v>135</v>
      </c>
      <c r="P29" s="13" t="s">
        <v>136</v>
      </c>
      <c r="Q29" s="16">
        <v>100000</v>
      </c>
      <c r="R29" s="14" t="s">
        <v>137</v>
      </c>
      <c r="S29" s="17" t="s">
        <v>55</v>
      </c>
      <c r="T29" s="13" t="s">
        <v>138</v>
      </c>
      <c r="U29" s="78">
        <f>29746470000 -U28</f>
        <v>2689243000</v>
      </c>
      <c r="V29" s="24"/>
      <c r="W29" s="24"/>
      <c r="X29" s="24"/>
      <c r="Y29" s="24">
        <v>20000</v>
      </c>
      <c r="Z29" s="24">
        <v>40000</v>
      </c>
      <c r="AA29" s="24">
        <v>40000</v>
      </c>
      <c r="AB29" s="24">
        <v>60000</v>
      </c>
      <c r="AC29" s="24">
        <v>80000</v>
      </c>
      <c r="AD29" s="24">
        <v>100000</v>
      </c>
      <c r="AE29" s="24">
        <v>100000</v>
      </c>
      <c r="AF29" s="24">
        <v>100000</v>
      </c>
      <c r="AG29" s="24">
        <v>100000</v>
      </c>
      <c r="AH29" s="166">
        <v>77947</v>
      </c>
      <c r="AI29" s="166">
        <v>77947</v>
      </c>
      <c r="AJ29" s="166">
        <v>77947</v>
      </c>
      <c r="AK29" s="16">
        <v>92210</v>
      </c>
      <c r="AL29" s="176">
        <v>92210</v>
      </c>
      <c r="AM29" s="166">
        <v>92210</v>
      </c>
      <c r="AN29" s="16"/>
      <c r="AO29" s="111">
        <f t="shared" si="16"/>
        <v>92210</v>
      </c>
      <c r="AP29" s="114">
        <f t="shared" si="0"/>
        <v>0.92210000000000003</v>
      </c>
      <c r="AQ29" s="114">
        <f t="shared" si="10"/>
        <v>0.92210000000000003</v>
      </c>
      <c r="AR29" s="13"/>
      <c r="AS29" s="61">
        <f t="shared" ref="AS29:AY29" si="17">29746470000 -AS28</f>
        <v>2689243000</v>
      </c>
      <c r="AT29" s="61">
        <f t="shared" si="17"/>
        <v>2689243000</v>
      </c>
      <c r="AU29" s="61">
        <f t="shared" si="17"/>
        <v>2689243000</v>
      </c>
      <c r="AV29" s="61">
        <f>29746470000 -AV28</f>
        <v>2689243000</v>
      </c>
      <c r="AW29" s="61">
        <f t="shared" si="17"/>
        <v>2689243000</v>
      </c>
      <c r="AX29" s="61">
        <f t="shared" si="17"/>
        <v>2689243000</v>
      </c>
      <c r="AY29" s="61">
        <f t="shared" si="17"/>
        <v>2689243000</v>
      </c>
      <c r="AZ29" s="116">
        <f t="shared" si="13"/>
        <v>1</v>
      </c>
      <c r="BA29" s="13"/>
      <c r="BB29" s="71">
        <f t="shared" si="1"/>
        <v>340</v>
      </c>
      <c r="BC29" s="72">
        <f t="shared" si="15"/>
        <v>309</v>
      </c>
      <c r="BD29" s="73">
        <f t="shared" si="14"/>
        <v>31</v>
      </c>
      <c r="BE29" s="74">
        <f t="shared" si="2"/>
        <v>0.45</v>
      </c>
      <c r="BF29" s="12" t="s">
        <v>140</v>
      </c>
      <c r="BG29" s="13" t="s">
        <v>523</v>
      </c>
      <c r="BH29" s="117" t="s">
        <v>567</v>
      </c>
      <c r="BI29" s="201" t="b">
        <f t="shared" si="3"/>
        <v>1</v>
      </c>
      <c r="BJ29" s="202">
        <f t="shared" si="4"/>
        <v>0</v>
      </c>
      <c r="BK29" s="117" t="b">
        <f t="shared" si="5"/>
        <v>0</v>
      </c>
      <c r="BL29" s="94" t="b">
        <f t="shared" si="6"/>
        <v>1</v>
      </c>
      <c r="BM29" s="94" t="b">
        <f t="shared" si="7"/>
        <v>0</v>
      </c>
      <c r="BN29" s="94" t="b">
        <f t="shared" si="8"/>
        <v>0</v>
      </c>
      <c r="BO29" s="94" t="b">
        <f t="shared" si="9"/>
        <v>1</v>
      </c>
      <c r="BP29" s="207"/>
      <c r="BQ29" s="76"/>
    </row>
    <row r="30" spans="1:69" ht="89.25" customHeight="1" x14ac:dyDescent="0.25">
      <c r="A30" s="12" t="s">
        <v>119</v>
      </c>
      <c r="B30" s="12" t="s">
        <v>120</v>
      </c>
      <c r="C30" s="12" t="s">
        <v>44</v>
      </c>
      <c r="D30" s="12" t="s">
        <v>45</v>
      </c>
      <c r="E30" s="12" t="s">
        <v>121</v>
      </c>
      <c r="F30" s="12" t="s">
        <v>122</v>
      </c>
      <c r="G30" s="12" t="s">
        <v>48</v>
      </c>
      <c r="H30" s="12" t="s">
        <v>123</v>
      </c>
      <c r="I30" s="12" t="s">
        <v>50</v>
      </c>
      <c r="J30" s="13" t="s">
        <v>141</v>
      </c>
      <c r="K30" s="14">
        <v>20</v>
      </c>
      <c r="L30" s="13" t="s">
        <v>125</v>
      </c>
      <c r="M30" s="15">
        <v>43101</v>
      </c>
      <c r="N30" s="15">
        <v>43205</v>
      </c>
      <c r="O30" s="13" t="s">
        <v>126</v>
      </c>
      <c r="P30" s="13" t="s">
        <v>127</v>
      </c>
      <c r="Q30" s="16">
        <v>3</v>
      </c>
      <c r="R30" s="14" t="s">
        <v>81</v>
      </c>
      <c r="S30" s="17" t="s">
        <v>55</v>
      </c>
      <c r="T30" s="13" t="s">
        <v>129</v>
      </c>
      <c r="U30" s="78">
        <v>0</v>
      </c>
      <c r="V30" s="16">
        <v>1</v>
      </c>
      <c r="W30" s="16">
        <v>1</v>
      </c>
      <c r="X30" s="16">
        <v>1</v>
      </c>
      <c r="Y30" s="22">
        <v>3</v>
      </c>
      <c r="Z30" s="16">
        <v>3</v>
      </c>
      <c r="AA30" s="16">
        <v>3</v>
      </c>
      <c r="AB30" s="16">
        <v>3</v>
      </c>
      <c r="AC30" s="16">
        <v>3</v>
      </c>
      <c r="AD30" s="16">
        <v>3</v>
      </c>
      <c r="AE30" s="16">
        <v>3</v>
      </c>
      <c r="AF30" s="16">
        <v>3</v>
      </c>
      <c r="AG30" s="16">
        <v>3</v>
      </c>
      <c r="AH30" s="166">
        <v>3</v>
      </c>
      <c r="AI30" s="166">
        <v>3</v>
      </c>
      <c r="AJ30" s="166">
        <v>3</v>
      </c>
      <c r="AK30" s="16">
        <v>3</v>
      </c>
      <c r="AL30" s="16">
        <v>3</v>
      </c>
      <c r="AM30" s="166">
        <v>3</v>
      </c>
      <c r="AN30" s="16">
        <v>3</v>
      </c>
      <c r="AO30" s="111">
        <f t="shared" si="16"/>
        <v>3</v>
      </c>
      <c r="AP30" s="114">
        <f t="shared" si="0"/>
        <v>1</v>
      </c>
      <c r="AQ30" s="114">
        <f t="shared" si="10"/>
        <v>1</v>
      </c>
      <c r="AR30" s="13"/>
      <c r="AS30" s="61"/>
      <c r="AT30" s="61"/>
      <c r="AU30" s="60"/>
      <c r="AV30" s="60"/>
      <c r="AW30" s="60"/>
      <c r="AX30" s="60"/>
      <c r="AY30" s="60"/>
      <c r="AZ30" s="116" t="e">
        <f t="shared" si="13"/>
        <v>#DIV/0!</v>
      </c>
      <c r="BA30" s="13"/>
      <c r="BB30" s="71">
        <f t="shared" si="1"/>
        <v>104</v>
      </c>
      <c r="BC30" s="72">
        <f t="shared" si="15"/>
        <v>333</v>
      </c>
      <c r="BD30" s="73">
        <f t="shared" si="14"/>
        <v>-229</v>
      </c>
      <c r="BE30" s="74">
        <f t="shared" si="2"/>
        <v>1.4711538461538463</v>
      </c>
      <c r="BF30" s="77"/>
      <c r="BG30" s="13" t="s">
        <v>142</v>
      </c>
      <c r="BH30" s="117" t="s">
        <v>567</v>
      </c>
      <c r="BI30" s="201" t="b">
        <f t="shared" si="3"/>
        <v>1</v>
      </c>
      <c r="BJ30" s="202">
        <f t="shared" si="4"/>
        <v>0</v>
      </c>
      <c r="BK30" s="117" t="b">
        <f t="shared" si="5"/>
        <v>0</v>
      </c>
      <c r="BL30" s="94" t="b">
        <f t="shared" si="6"/>
        <v>0</v>
      </c>
      <c r="BM30" s="94" t="b">
        <f t="shared" si="7"/>
        <v>0</v>
      </c>
      <c r="BN30" s="94" t="b">
        <f t="shared" si="8"/>
        <v>0</v>
      </c>
      <c r="BO30" s="94" t="b">
        <f t="shared" si="9"/>
        <v>1</v>
      </c>
      <c r="BP30" s="203"/>
      <c r="BQ30" s="76"/>
    </row>
    <row r="31" spans="1:69" ht="36" customHeight="1" x14ac:dyDescent="0.25">
      <c r="A31" s="12" t="s">
        <v>119</v>
      </c>
      <c r="B31" s="12" t="s">
        <v>120</v>
      </c>
      <c r="C31" s="12" t="s">
        <v>44</v>
      </c>
      <c r="D31" s="12" t="s">
        <v>45</v>
      </c>
      <c r="E31" s="12" t="s">
        <v>121</v>
      </c>
      <c r="F31" s="12" t="s">
        <v>122</v>
      </c>
      <c r="G31" s="12" t="s">
        <v>48</v>
      </c>
      <c r="H31" s="12" t="s">
        <v>123</v>
      </c>
      <c r="I31" s="12" t="s">
        <v>50</v>
      </c>
      <c r="J31" s="13" t="s">
        <v>141</v>
      </c>
      <c r="K31" s="14">
        <v>21</v>
      </c>
      <c r="L31" s="13" t="s">
        <v>131</v>
      </c>
      <c r="M31" s="15">
        <v>43205</v>
      </c>
      <c r="N31" s="15">
        <v>43327</v>
      </c>
      <c r="O31" s="13" t="s">
        <v>132</v>
      </c>
      <c r="P31" s="13" t="s">
        <v>132</v>
      </c>
      <c r="Q31" s="16">
        <v>3</v>
      </c>
      <c r="R31" s="14" t="s">
        <v>81</v>
      </c>
      <c r="S31" s="17" t="s">
        <v>55</v>
      </c>
      <c r="T31" s="13" t="s">
        <v>133</v>
      </c>
      <c r="U31" s="78">
        <v>0</v>
      </c>
      <c r="V31" s="16">
        <v>1</v>
      </c>
      <c r="W31" s="16">
        <v>1</v>
      </c>
      <c r="X31" s="16">
        <v>1</v>
      </c>
      <c r="Y31" s="16">
        <v>1</v>
      </c>
      <c r="Z31" s="16">
        <v>1</v>
      </c>
      <c r="AA31" s="16">
        <v>1</v>
      </c>
      <c r="AB31" s="16">
        <v>1</v>
      </c>
      <c r="AC31" s="16">
        <v>3</v>
      </c>
      <c r="AD31" s="16">
        <v>3</v>
      </c>
      <c r="AE31" s="16">
        <v>3</v>
      </c>
      <c r="AF31" s="16">
        <v>3</v>
      </c>
      <c r="AG31" s="16">
        <v>3</v>
      </c>
      <c r="AH31" s="166">
        <v>1</v>
      </c>
      <c r="AI31" s="166">
        <v>1</v>
      </c>
      <c r="AJ31" s="166">
        <v>1</v>
      </c>
      <c r="AK31" s="16">
        <v>4</v>
      </c>
      <c r="AL31" s="176">
        <v>4</v>
      </c>
      <c r="AM31" s="166">
        <v>4</v>
      </c>
      <c r="AN31" s="16"/>
      <c r="AO31" s="111">
        <f t="shared" si="16"/>
        <v>4</v>
      </c>
      <c r="AP31" s="114">
        <f t="shared" si="0"/>
        <v>1.3333333333333333</v>
      </c>
      <c r="AQ31" s="114">
        <f t="shared" si="10"/>
        <v>1.3333333333333333</v>
      </c>
      <c r="AR31" s="13"/>
      <c r="AS31" s="61"/>
      <c r="AT31" s="61"/>
      <c r="AU31" s="60"/>
      <c r="AV31" s="60">
        <v>23191197858</v>
      </c>
      <c r="AW31" s="60"/>
      <c r="AX31" s="60"/>
      <c r="AY31" s="60"/>
      <c r="AZ31" s="116" t="e">
        <f t="shared" si="13"/>
        <v>#DIV/0!</v>
      </c>
      <c r="BA31" s="13"/>
      <c r="BB31" s="71">
        <f t="shared" si="1"/>
        <v>122</v>
      </c>
      <c r="BC31" s="72">
        <f t="shared" si="15"/>
        <v>229</v>
      </c>
      <c r="BD31" s="73">
        <f t="shared" si="14"/>
        <v>-107</v>
      </c>
      <c r="BE31" s="74">
        <f t="shared" si="2"/>
        <v>1.2540983606557377</v>
      </c>
      <c r="BF31" s="77"/>
      <c r="BG31" s="13"/>
      <c r="BH31" s="117" t="s">
        <v>567</v>
      </c>
      <c r="BI31" s="201" t="b">
        <f t="shared" si="3"/>
        <v>1</v>
      </c>
      <c r="BJ31" s="202">
        <f t="shared" si="4"/>
        <v>-23191197858</v>
      </c>
      <c r="BK31" s="117" t="b">
        <f t="shared" si="5"/>
        <v>1</v>
      </c>
      <c r="BL31" s="94" t="b">
        <f t="shared" si="6"/>
        <v>0</v>
      </c>
      <c r="BM31" s="94" t="b">
        <f t="shared" si="7"/>
        <v>1</v>
      </c>
      <c r="BN31" s="94" t="b">
        <f t="shared" si="8"/>
        <v>1</v>
      </c>
      <c r="BO31" s="94" t="b">
        <f t="shared" si="9"/>
        <v>1</v>
      </c>
      <c r="BP31" s="204"/>
      <c r="BQ31" s="76"/>
    </row>
    <row r="32" spans="1:69" ht="76.5" customHeight="1" x14ac:dyDescent="0.25">
      <c r="A32" s="12" t="s">
        <v>119</v>
      </c>
      <c r="B32" s="12" t="s">
        <v>120</v>
      </c>
      <c r="C32" s="12" t="s">
        <v>44</v>
      </c>
      <c r="D32" s="12" t="s">
        <v>45</v>
      </c>
      <c r="E32" s="12" t="s">
        <v>121</v>
      </c>
      <c r="F32" s="12" t="s">
        <v>122</v>
      </c>
      <c r="G32" s="12" t="s">
        <v>48</v>
      </c>
      <c r="H32" s="12" t="s">
        <v>123</v>
      </c>
      <c r="I32" s="12" t="s">
        <v>50</v>
      </c>
      <c r="J32" s="13" t="s">
        <v>141</v>
      </c>
      <c r="K32" s="14">
        <v>22</v>
      </c>
      <c r="L32" s="13" t="s">
        <v>143</v>
      </c>
      <c r="M32" s="15">
        <v>43125</v>
      </c>
      <c r="N32" s="15">
        <v>43215</v>
      </c>
      <c r="O32" s="13" t="s">
        <v>144</v>
      </c>
      <c r="P32" s="13" t="s">
        <v>144</v>
      </c>
      <c r="Q32" s="16">
        <v>1</v>
      </c>
      <c r="R32" s="14" t="s">
        <v>128</v>
      </c>
      <c r="S32" s="17" t="s">
        <v>61</v>
      </c>
      <c r="T32" s="13" t="s">
        <v>145</v>
      </c>
      <c r="U32" s="78">
        <v>348988920</v>
      </c>
      <c r="V32" s="16">
        <v>1</v>
      </c>
      <c r="W32" s="16">
        <v>1</v>
      </c>
      <c r="X32" s="16">
        <v>1</v>
      </c>
      <c r="Y32" s="22">
        <v>1</v>
      </c>
      <c r="Z32" s="16">
        <v>1</v>
      </c>
      <c r="AA32" s="16">
        <v>1</v>
      </c>
      <c r="AB32" s="16">
        <v>1</v>
      </c>
      <c r="AC32" s="16">
        <v>1</v>
      </c>
      <c r="AD32" s="16">
        <v>1</v>
      </c>
      <c r="AE32" s="16">
        <v>1</v>
      </c>
      <c r="AF32" s="16">
        <v>1</v>
      </c>
      <c r="AG32" s="16">
        <v>1</v>
      </c>
      <c r="AH32" s="166">
        <v>1</v>
      </c>
      <c r="AI32" s="166">
        <v>1</v>
      </c>
      <c r="AJ32" s="166">
        <v>1</v>
      </c>
      <c r="AK32" s="16">
        <v>1</v>
      </c>
      <c r="AL32" s="16">
        <v>1</v>
      </c>
      <c r="AM32" s="166">
        <v>1</v>
      </c>
      <c r="AN32" s="16">
        <v>1</v>
      </c>
      <c r="AO32" s="111">
        <f t="shared" si="16"/>
        <v>1</v>
      </c>
      <c r="AP32" s="114">
        <f t="shared" si="0"/>
        <v>1</v>
      </c>
      <c r="AQ32" s="114">
        <f t="shared" si="10"/>
        <v>1</v>
      </c>
      <c r="AR32" s="13"/>
      <c r="AS32" s="61">
        <v>348988920</v>
      </c>
      <c r="AT32" s="61">
        <v>348988920</v>
      </c>
      <c r="AU32" s="61">
        <v>348988920</v>
      </c>
      <c r="AV32" s="61">
        <v>348988920</v>
      </c>
      <c r="AW32" s="61">
        <v>348988920</v>
      </c>
      <c r="AX32" s="61">
        <v>348988920</v>
      </c>
      <c r="AY32" s="61">
        <v>348988920</v>
      </c>
      <c r="AZ32" s="116">
        <f t="shared" si="13"/>
        <v>1</v>
      </c>
      <c r="BA32" s="13"/>
      <c r="BB32" s="71">
        <f t="shared" si="1"/>
        <v>90</v>
      </c>
      <c r="BC32" s="72">
        <f t="shared" si="15"/>
        <v>309</v>
      </c>
      <c r="BD32" s="73">
        <f t="shared" si="14"/>
        <v>-219</v>
      </c>
      <c r="BE32" s="74">
        <f t="shared" si="2"/>
        <v>1.7</v>
      </c>
      <c r="BF32" s="77"/>
      <c r="BG32" s="13" t="s">
        <v>146</v>
      </c>
      <c r="BH32" s="117" t="s">
        <v>567</v>
      </c>
      <c r="BI32" s="201" t="b">
        <f t="shared" si="3"/>
        <v>1</v>
      </c>
      <c r="BJ32" s="202">
        <f t="shared" si="4"/>
        <v>0</v>
      </c>
      <c r="BK32" s="117" t="b">
        <f t="shared" si="5"/>
        <v>0</v>
      </c>
      <c r="BL32" s="94" t="b">
        <f t="shared" si="6"/>
        <v>0</v>
      </c>
      <c r="BM32" s="94" t="b">
        <f t="shared" si="7"/>
        <v>0</v>
      </c>
      <c r="BN32" s="94" t="b">
        <f t="shared" si="8"/>
        <v>0</v>
      </c>
      <c r="BO32" s="94" t="b">
        <f t="shared" si="9"/>
        <v>1</v>
      </c>
      <c r="BP32" s="203"/>
      <c r="BQ32" s="76"/>
    </row>
    <row r="33" spans="1:69" ht="89.25" hidden="1" customHeight="1" x14ac:dyDescent="0.25">
      <c r="A33" s="12" t="s">
        <v>119</v>
      </c>
      <c r="B33" s="12" t="s">
        <v>120</v>
      </c>
      <c r="C33" s="12" t="s">
        <v>44</v>
      </c>
      <c r="D33" s="12" t="s">
        <v>45</v>
      </c>
      <c r="E33" s="12" t="s">
        <v>121</v>
      </c>
      <c r="F33" s="12" t="s">
        <v>122</v>
      </c>
      <c r="G33" s="12" t="s">
        <v>48</v>
      </c>
      <c r="H33" s="12" t="s">
        <v>123</v>
      </c>
      <c r="I33" s="12" t="s">
        <v>50</v>
      </c>
      <c r="J33" s="13" t="s">
        <v>141</v>
      </c>
      <c r="K33" s="14">
        <v>23</v>
      </c>
      <c r="L33" s="13" t="s">
        <v>147</v>
      </c>
      <c r="M33" s="15">
        <v>43327</v>
      </c>
      <c r="N33" s="15">
        <v>43465</v>
      </c>
      <c r="O33" s="13" t="s">
        <v>148</v>
      </c>
      <c r="P33" s="13" t="s">
        <v>149</v>
      </c>
      <c r="Q33" s="16">
        <v>240</v>
      </c>
      <c r="R33" s="14" t="s">
        <v>150</v>
      </c>
      <c r="S33" s="17" t="s">
        <v>151</v>
      </c>
      <c r="T33" s="13" t="s">
        <v>152</v>
      </c>
      <c r="U33" s="78">
        <f>23663227461+1893058196</f>
        <v>25556285657</v>
      </c>
      <c r="V33" s="16"/>
      <c r="W33" s="16"/>
      <c r="X33" s="16"/>
      <c r="Y33" s="16"/>
      <c r="Z33" s="16"/>
      <c r="AA33" s="16"/>
      <c r="AB33" s="16"/>
      <c r="AC33" s="16"/>
      <c r="AD33" s="16"/>
      <c r="AE33" s="16"/>
      <c r="AF33" s="16"/>
      <c r="AG33" s="16">
        <v>240</v>
      </c>
      <c r="AH33" s="16" t="s">
        <v>509</v>
      </c>
      <c r="AI33" s="16" t="s">
        <v>509</v>
      </c>
      <c r="AJ33" s="16" t="s">
        <v>509</v>
      </c>
      <c r="AK33" s="16" t="s">
        <v>509</v>
      </c>
      <c r="AL33" s="16" t="s">
        <v>509</v>
      </c>
      <c r="AM33" s="166" t="s">
        <v>509</v>
      </c>
      <c r="AN33" s="16"/>
      <c r="AO33" s="111" t="str">
        <f>IF((AK33= "NO PERIODICIDAD"), AJ33, AK33)</f>
        <v>NO PROGRAMADO</v>
      </c>
      <c r="AP33" s="114" t="e">
        <f t="shared" si="0"/>
        <v>#VALUE!</v>
      </c>
      <c r="AQ33" s="114" t="e">
        <f t="shared" si="10"/>
        <v>#VALUE!</v>
      </c>
      <c r="AR33" s="13"/>
      <c r="AS33" s="61"/>
      <c r="AT33" s="61"/>
      <c r="AU33" s="60"/>
      <c r="AV33" s="60"/>
      <c r="AW33" s="60"/>
      <c r="AX33" s="60"/>
      <c r="AY33" s="60"/>
      <c r="AZ33" s="116" t="str">
        <f t="shared" si="13"/>
        <v>SIN RECURSO EJECUTADO</v>
      </c>
      <c r="BA33" s="75"/>
      <c r="BB33" s="71">
        <f t="shared" si="1"/>
        <v>138</v>
      </c>
      <c r="BC33" s="72">
        <f t="shared" si="15"/>
        <v>107</v>
      </c>
      <c r="BD33" s="73">
        <f t="shared" si="14"/>
        <v>31</v>
      </c>
      <c r="BE33" s="74">
        <f t="shared" si="2"/>
        <v>1.1086956521739131</v>
      </c>
      <c r="BF33" s="77"/>
      <c r="BG33" s="13"/>
      <c r="BH33" s="117" t="s">
        <v>567</v>
      </c>
      <c r="BI33" s="201" t="b">
        <f t="shared" si="3"/>
        <v>1</v>
      </c>
      <c r="BJ33" s="202">
        <f t="shared" si="4"/>
        <v>25556285657</v>
      </c>
      <c r="BK33" s="117" t="e">
        <f t="shared" ref="BK33:BK76" si="18">AQ33 &gt; 100%</f>
        <v>#VALUE!</v>
      </c>
      <c r="BL33" s="94" t="b">
        <f t="shared" ref="BL33:BL76" si="19">+AO33&lt;AD33</f>
        <v>0</v>
      </c>
      <c r="BM33" s="94" t="b">
        <f t="shared" ref="BM33:BM76" si="20">+AO33&gt;AD33</f>
        <v>1</v>
      </c>
      <c r="BN33" s="94"/>
      <c r="BO33" s="94" t="b">
        <f t="shared" si="9"/>
        <v>1</v>
      </c>
      <c r="BP33" s="94"/>
      <c r="BQ33" s="76"/>
    </row>
    <row r="34" spans="1:69" ht="76.5" customHeight="1" x14ac:dyDescent="0.25">
      <c r="A34" s="12" t="s">
        <v>119</v>
      </c>
      <c r="B34" s="12" t="s">
        <v>120</v>
      </c>
      <c r="C34" s="12" t="s">
        <v>44</v>
      </c>
      <c r="D34" s="12" t="s">
        <v>45</v>
      </c>
      <c r="E34" s="12" t="s">
        <v>121</v>
      </c>
      <c r="F34" s="12" t="s">
        <v>122</v>
      </c>
      <c r="G34" s="12" t="s">
        <v>48</v>
      </c>
      <c r="H34" s="12" t="s">
        <v>123</v>
      </c>
      <c r="I34" s="12" t="s">
        <v>50</v>
      </c>
      <c r="J34" s="13" t="s">
        <v>153</v>
      </c>
      <c r="K34" s="14">
        <v>24</v>
      </c>
      <c r="L34" s="13" t="s">
        <v>125</v>
      </c>
      <c r="M34" s="15">
        <v>43101</v>
      </c>
      <c r="N34" s="15">
        <v>43205</v>
      </c>
      <c r="O34" s="13" t="s">
        <v>126</v>
      </c>
      <c r="P34" s="13" t="s">
        <v>127</v>
      </c>
      <c r="Q34" s="16">
        <v>2</v>
      </c>
      <c r="R34" s="14" t="s">
        <v>128</v>
      </c>
      <c r="S34" s="17" t="s">
        <v>55</v>
      </c>
      <c r="T34" s="13" t="s">
        <v>154</v>
      </c>
      <c r="U34" s="78">
        <v>0</v>
      </c>
      <c r="V34" s="16"/>
      <c r="W34" s="16"/>
      <c r="X34" s="16"/>
      <c r="Y34" s="22">
        <v>2</v>
      </c>
      <c r="Z34" s="16">
        <v>2</v>
      </c>
      <c r="AA34" s="16">
        <v>2</v>
      </c>
      <c r="AB34" s="16">
        <v>2</v>
      </c>
      <c r="AC34" s="16">
        <v>2</v>
      </c>
      <c r="AD34" s="16">
        <v>2</v>
      </c>
      <c r="AE34" s="16">
        <v>2</v>
      </c>
      <c r="AF34" s="16">
        <v>2</v>
      </c>
      <c r="AG34" s="16">
        <v>2</v>
      </c>
      <c r="AH34" s="166">
        <v>2</v>
      </c>
      <c r="AI34" s="166">
        <v>2</v>
      </c>
      <c r="AJ34" s="166">
        <v>2</v>
      </c>
      <c r="AK34" s="16">
        <v>2</v>
      </c>
      <c r="AL34" s="16">
        <v>2</v>
      </c>
      <c r="AM34" s="166">
        <v>2</v>
      </c>
      <c r="AN34" s="16">
        <v>2</v>
      </c>
      <c r="AO34" s="111">
        <f>IF((AM34= "NO PERIODICIDAD"), AL34, AM34)</f>
        <v>2</v>
      </c>
      <c r="AP34" s="114">
        <f t="shared" si="0"/>
        <v>1</v>
      </c>
      <c r="AQ34" s="114">
        <f t="shared" si="10"/>
        <v>1</v>
      </c>
      <c r="AR34" s="13"/>
      <c r="AS34" s="61"/>
      <c r="AT34" s="61"/>
      <c r="AU34" s="60"/>
      <c r="AV34" s="60"/>
      <c r="AW34" s="60"/>
      <c r="AX34" s="60"/>
      <c r="AY34" s="60"/>
      <c r="AZ34" s="116" t="e">
        <f t="shared" si="13"/>
        <v>#DIV/0!</v>
      </c>
      <c r="BA34" s="13"/>
      <c r="BB34" s="71">
        <f t="shared" si="1"/>
        <v>104</v>
      </c>
      <c r="BC34" s="72">
        <f t="shared" si="15"/>
        <v>333</v>
      </c>
      <c r="BD34" s="73">
        <f t="shared" si="14"/>
        <v>-229</v>
      </c>
      <c r="BE34" s="74">
        <f t="shared" si="2"/>
        <v>1.4711538461538463</v>
      </c>
      <c r="BF34" s="77"/>
      <c r="BG34" s="13" t="s">
        <v>146</v>
      </c>
      <c r="BH34" s="117" t="s">
        <v>567</v>
      </c>
      <c r="BI34" s="201" t="b">
        <f t="shared" si="3"/>
        <v>1</v>
      </c>
      <c r="BJ34" s="202">
        <f t="shared" si="4"/>
        <v>0</v>
      </c>
      <c r="BK34" s="117" t="b">
        <f t="shared" si="18"/>
        <v>0</v>
      </c>
      <c r="BL34" s="94" t="b">
        <f t="shared" si="19"/>
        <v>0</v>
      </c>
      <c r="BM34" s="94" t="b">
        <f t="shared" si="20"/>
        <v>0</v>
      </c>
      <c r="BN34" s="94" t="b">
        <f>+AO34&gt;Q34</f>
        <v>0</v>
      </c>
      <c r="BO34" s="94" t="b">
        <f t="shared" si="9"/>
        <v>1</v>
      </c>
      <c r="BP34" s="203"/>
      <c r="BQ34" s="76"/>
    </row>
    <row r="35" spans="1:69" ht="29.25" customHeight="1" x14ac:dyDescent="0.25">
      <c r="A35" s="12" t="s">
        <v>119</v>
      </c>
      <c r="B35" s="12" t="s">
        <v>120</v>
      </c>
      <c r="C35" s="12" t="s">
        <v>44</v>
      </c>
      <c r="D35" s="12" t="s">
        <v>45</v>
      </c>
      <c r="E35" s="12" t="s">
        <v>121</v>
      </c>
      <c r="F35" s="12" t="s">
        <v>122</v>
      </c>
      <c r="G35" s="12" t="s">
        <v>48</v>
      </c>
      <c r="H35" s="12" t="s">
        <v>123</v>
      </c>
      <c r="I35" s="12" t="s">
        <v>50</v>
      </c>
      <c r="J35" s="13" t="s">
        <v>153</v>
      </c>
      <c r="K35" s="14">
        <v>25</v>
      </c>
      <c r="L35" s="13" t="s">
        <v>131</v>
      </c>
      <c r="M35" s="15">
        <v>43205</v>
      </c>
      <c r="N35" s="15">
        <v>43327</v>
      </c>
      <c r="O35" s="13" t="s">
        <v>132</v>
      </c>
      <c r="P35" s="13" t="s">
        <v>155</v>
      </c>
      <c r="Q35" s="16">
        <v>2</v>
      </c>
      <c r="R35" s="14" t="s">
        <v>128</v>
      </c>
      <c r="S35" s="17" t="s">
        <v>55</v>
      </c>
      <c r="T35" s="13" t="s">
        <v>133</v>
      </c>
      <c r="U35" s="78">
        <v>0</v>
      </c>
      <c r="V35" s="16"/>
      <c r="W35" s="16"/>
      <c r="X35" s="16"/>
      <c r="Y35" s="16"/>
      <c r="Z35" s="16"/>
      <c r="AA35" s="16"/>
      <c r="AB35" s="16"/>
      <c r="AC35" s="16">
        <v>2</v>
      </c>
      <c r="AD35" s="16">
        <v>2</v>
      </c>
      <c r="AE35" s="16">
        <v>2</v>
      </c>
      <c r="AF35" s="16">
        <v>2</v>
      </c>
      <c r="AG35" s="16">
        <v>2</v>
      </c>
      <c r="AH35" s="166" t="s">
        <v>509</v>
      </c>
      <c r="AI35" s="166" t="s">
        <v>509</v>
      </c>
      <c r="AJ35" s="166">
        <v>0</v>
      </c>
      <c r="AK35" s="16">
        <v>2</v>
      </c>
      <c r="AL35" s="176">
        <v>2</v>
      </c>
      <c r="AM35" s="166">
        <v>2</v>
      </c>
      <c r="AN35" s="16"/>
      <c r="AO35" s="111">
        <f>IF((AM35= "NO PERIODICIDAD"), AL35, AM35)</f>
        <v>2</v>
      </c>
      <c r="AP35" s="114">
        <f t="shared" si="0"/>
        <v>1</v>
      </c>
      <c r="AQ35" s="114">
        <f t="shared" si="10"/>
        <v>1</v>
      </c>
      <c r="AR35" s="13"/>
      <c r="AS35" s="61"/>
      <c r="AT35" s="61"/>
      <c r="AU35" s="60"/>
      <c r="AV35" s="60">
        <v>21861388237</v>
      </c>
      <c r="AW35" s="60"/>
      <c r="AX35" s="60"/>
      <c r="AY35" s="60"/>
      <c r="AZ35" s="116" t="e">
        <f t="shared" si="13"/>
        <v>#DIV/0!</v>
      </c>
      <c r="BA35" s="75"/>
      <c r="BB35" s="71">
        <f t="shared" si="1"/>
        <v>122</v>
      </c>
      <c r="BC35" s="72">
        <f t="shared" si="15"/>
        <v>229</v>
      </c>
      <c r="BD35" s="73">
        <f t="shared" si="14"/>
        <v>-107</v>
      </c>
      <c r="BE35" s="74">
        <f t="shared" si="2"/>
        <v>1.2540983606557377</v>
      </c>
      <c r="BF35" s="77"/>
      <c r="BG35" s="13"/>
      <c r="BH35" s="117" t="s">
        <v>567</v>
      </c>
      <c r="BI35" s="201" t="b">
        <f t="shared" si="3"/>
        <v>1</v>
      </c>
      <c r="BJ35" s="202">
        <f t="shared" si="4"/>
        <v>-21861388237</v>
      </c>
      <c r="BK35" s="117" t="b">
        <f t="shared" si="18"/>
        <v>0</v>
      </c>
      <c r="BL35" s="94" t="b">
        <f t="shared" si="19"/>
        <v>0</v>
      </c>
      <c r="BM35" s="94" t="b">
        <f t="shared" si="20"/>
        <v>0</v>
      </c>
      <c r="BN35" s="94" t="b">
        <f>+AO35&gt;Q35</f>
        <v>0</v>
      </c>
      <c r="BO35" s="94" t="b">
        <f t="shared" si="9"/>
        <v>1</v>
      </c>
      <c r="BP35" s="204"/>
      <c r="BQ35" s="76"/>
    </row>
    <row r="36" spans="1:69" ht="89.25" hidden="1" customHeight="1" x14ac:dyDescent="0.25">
      <c r="A36" s="12" t="s">
        <v>119</v>
      </c>
      <c r="B36" s="12" t="s">
        <v>120</v>
      </c>
      <c r="C36" s="12" t="s">
        <v>44</v>
      </c>
      <c r="D36" s="12" t="s">
        <v>45</v>
      </c>
      <c r="E36" s="12" t="s">
        <v>121</v>
      </c>
      <c r="F36" s="12" t="s">
        <v>122</v>
      </c>
      <c r="G36" s="12" t="s">
        <v>48</v>
      </c>
      <c r="H36" s="12" t="s">
        <v>123</v>
      </c>
      <c r="I36" s="12" t="s">
        <v>50</v>
      </c>
      <c r="J36" s="13" t="s">
        <v>153</v>
      </c>
      <c r="K36" s="14">
        <v>26</v>
      </c>
      <c r="L36" s="13" t="s">
        <v>156</v>
      </c>
      <c r="M36" s="15">
        <v>43327</v>
      </c>
      <c r="N36" s="15">
        <v>43465</v>
      </c>
      <c r="O36" s="13" t="s">
        <v>157</v>
      </c>
      <c r="P36" s="13" t="s">
        <v>149</v>
      </c>
      <c r="Q36" s="16">
        <v>900</v>
      </c>
      <c r="R36" s="14" t="s">
        <v>81</v>
      </c>
      <c r="S36" s="17" t="s">
        <v>151</v>
      </c>
      <c r="T36" s="13" t="s">
        <v>158</v>
      </c>
      <c r="U36" s="78">
        <v>26592472351</v>
      </c>
      <c r="V36" s="16"/>
      <c r="W36" s="16"/>
      <c r="X36" s="16"/>
      <c r="Y36" s="16"/>
      <c r="Z36" s="16"/>
      <c r="AA36" s="16"/>
      <c r="AB36" s="16"/>
      <c r="AC36" s="16"/>
      <c r="AD36" s="16"/>
      <c r="AE36" s="16"/>
      <c r="AF36" s="16"/>
      <c r="AG36" s="16">
        <v>900</v>
      </c>
      <c r="AH36" s="16" t="s">
        <v>509</v>
      </c>
      <c r="AI36" s="16" t="s">
        <v>509</v>
      </c>
      <c r="AJ36" s="16" t="s">
        <v>509</v>
      </c>
      <c r="AK36" s="16" t="s">
        <v>509</v>
      </c>
      <c r="AL36" s="16" t="s">
        <v>509</v>
      </c>
      <c r="AM36" s="166" t="s">
        <v>509</v>
      </c>
      <c r="AN36" s="16"/>
      <c r="AO36" s="111" t="str">
        <f>IF((AK36= "NO PERIODICIDAD"), AJ36, AK36)</f>
        <v>NO PROGRAMADO</v>
      </c>
      <c r="AP36" s="114" t="e">
        <f t="shared" si="0"/>
        <v>#VALUE!</v>
      </c>
      <c r="AQ36" s="114" t="e">
        <f t="shared" si="10"/>
        <v>#VALUE!</v>
      </c>
      <c r="AR36" s="13"/>
      <c r="AS36" s="61"/>
      <c r="AT36" s="61"/>
      <c r="AU36" s="60"/>
      <c r="AV36" s="60"/>
      <c r="AW36" s="60"/>
      <c r="AX36" s="60"/>
      <c r="AY36" s="60"/>
      <c r="AZ36" s="116" t="str">
        <f t="shared" si="13"/>
        <v>SIN RECURSO EJECUTADO</v>
      </c>
      <c r="BA36" s="75"/>
      <c r="BB36" s="71">
        <f t="shared" si="1"/>
        <v>138</v>
      </c>
      <c r="BC36" s="72">
        <f t="shared" si="15"/>
        <v>107</v>
      </c>
      <c r="BD36" s="73">
        <f t="shared" si="14"/>
        <v>31</v>
      </c>
      <c r="BE36" s="74">
        <f t="shared" si="2"/>
        <v>1.1086956521739131</v>
      </c>
      <c r="BF36" s="77"/>
      <c r="BG36" s="13"/>
      <c r="BH36" s="117" t="s">
        <v>567</v>
      </c>
      <c r="BI36" s="201" t="b">
        <f t="shared" si="3"/>
        <v>1</v>
      </c>
      <c r="BJ36" s="202">
        <f t="shared" si="4"/>
        <v>26592472351</v>
      </c>
      <c r="BK36" s="117" t="e">
        <f t="shared" si="18"/>
        <v>#VALUE!</v>
      </c>
      <c r="BL36" s="94" t="b">
        <f t="shared" si="19"/>
        <v>0</v>
      </c>
      <c r="BM36" s="94" t="b">
        <f t="shared" si="20"/>
        <v>1</v>
      </c>
      <c r="BN36" s="94"/>
      <c r="BO36" s="94" t="b">
        <f t="shared" si="9"/>
        <v>1</v>
      </c>
      <c r="BP36" s="94"/>
      <c r="BQ36" s="76"/>
    </row>
    <row r="37" spans="1:69" ht="76.5" customHeight="1" x14ac:dyDescent="0.25">
      <c r="A37" s="12" t="s">
        <v>119</v>
      </c>
      <c r="B37" s="12" t="s">
        <v>120</v>
      </c>
      <c r="C37" s="12" t="s">
        <v>44</v>
      </c>
      <c r="D37" s="12" t="s">
        <v>45</v>
      </c>
      <c r="E37" s="12" t="s">
        <v>121</v>
      </c>
      <c r="F37" s="12" t="s">
        <v>122</v>
      </c>
      <c r="G37" s="12" t="s">
        <v>48</v>
      </c>
      <c r="H37" s="12" t="s">
        <v>123</v>
      </c>
      <c r="I37" s="12" t="s">
        <v>50</v>
      </c>
      <c r="J37" s="13" t="s">
        <v>159</v>
      </c>
      <c r="K37" s="14">
        <v>27</v>
      </c>
      <c r="L37" s="13" t="s">
        <v>125</v>
      </c>
      <c r="M37" s="15">
        <v>43101</v>
      </c>
      <c r="N37" s="15">
        <v>43210</v>
      </c>
      <c r="O37" s="13" t="s">
        <v>126</v>
      </c>
      <c r="P37" s="13" t="s">
        <v>127</v>
      </c>
      <c r="Q37" s="16">
        <v>1</v>
      </c>
      <c r="R37" s="14" t="s">
        <v>128</v>
      </c>
      <c r="S37" s="17" t="s">
        <v>55</v>
      </c>
      <c r="T37" s="13" t="s">
        <v>129</v>
      </c>
      <c r="U37" s="78">
        <v>0</v>
      </c>
      <c r="V37" s="16"/>
      <c r="W37" s="16"/>
      <c r="X37" s="16"/>
      <c r="Y37" s="22">
        <v>1</v>
      </c>
      <c r="Z37" s="16">
        <v>1</v>
      </c>
      <c r="AA37" s="16">
        <v>1</v>
      </c>
      <c r="AB37" s="16">
        <v>1</v>
      </c>
      <c r="AC37" s="16">
        <v>1</v>
      </c>
      <c r="AD37" s="16">
        <v>1</v>
      </c>
      <c r="AE37" s="16">
        <v>1</v>
      </c>
      <c r="AF37" s="16">
        <v>1</v>
      </c>
      <c r="AG37" s="16">
        <v>1</v>
      </c>
      <c r="AH37" s="166">
        <v>1</v>
      </c>
      <c r="AI37" s="166">
        <v>1</v>
      </c>
      <c r="AJ37" s="166">
        <v>1</v>
      </c>
      <c r="AK37" s="16">
        <v>1</v>
      </c>
      <c r="AL37" s="16">
        <v>1</v>
      </c>
      <c r="AM37" s="166">
        <v>1</v>
      </c>
      <c r="AN37" s="16">
        <v>1</v>
      </c>
      <c r="AO37" s="111">
        <f>IF((AM37= "NO PERIODICIDAD"), AL37, AM37)</f>
        <v>1</v>
      </c>
      <c r="AP37" s="114">
        <f t="shared" si="0"/>
        <v>1</v>
      </c>
      <c r="AQ37" s="114">
        <f t="shared" si="10"/>
        <v>1</v>
      </c>
      <c r="AR37" s="13"/>
      <c r="AS37" s="61"/>
      <c r="AT37" s="61"/>
      <c r="AU37" s="60"/>
      <c r="AV37" s="60"/>
      <c r="AW37" s="60"/>
      <c r="AX37" s="60"/>
      <c r="AY37" s="60"/>
      <c r="AZ37" s="116" t="e">
        <f t="shared" si="13"/>
        <v>#DIV/0!</v>
      </c>
      <c r="BA37" s="13"/>
      <c r="BB37" s="71">
        <f t="shared" si="1"/>
        <v>109</v>
      </c>
      <c r="BC37" s="72">
        <f t="shared" si="15"/>
        <v>333</v>
      </c>
      <c r="BD37" s="73">
        <f t="shared" si="14"/>
        <v>-224</v>
      </c>
      <c r="BE37" s="74">
        <f t="shared" si="2"/>
        <v>1.4036697247706422</v>
      </c>
      <c r="BF37" s="77"/>
      <c r="BG37" s="13" t="s">
        <v>146</v>
      </c>
      <c r="BH37" s="117" t="s">
        <v>567</v>
      </c>
      <c r="BI37" s="201" t="b">
        <f t="shared" si="3"/>
        <v>1</v>
      </c>
      <c r="BJ37" s="202">
        <f t="shared" si="4"/>
        <v>0</v>
      </c>
      <c r="BK37" s="117" t="b">
        <f t="shared" si="18"/>
        <v>0</v>
      </c>
      <c r="BL37" s="94" t="b">
        <f t="shared" si="19"/>
        <v>0</v>
      </c>
      <c r="BM37" s="94" t="b">
        <f t="shared" si="20"/>
        <v>0</v>
      </c>
      <c r="BN37" s="94" t="b">
        <f>+AO37&gt;Q37</f>
        <v>0</v>
      </c>
      <c r="BO37" s="94" t="b">
        <f t="shared" si="9"/>
        <v>1</v>
      </c>
      <c r="BP37" s="203"/>
      <c r="BQ37" s="76"/>
    </row>
    <row r="38" spans="1:69" ht="45.75" customHeight="1" x14ac:dyDescent="0.25">
      <c r="A38" s="12" t="s">
        <v>119</v>
      </c>
      <c r="B38" s="12" t="s">
        <v>120</v>
      </c>
      <c r="C38" s="12" t="s">
        <v>44</v>
      </c>
      <c r="D38" s="12" t="s">
        <v>45</v>
      </c>
      <c r="E38" s="12" t="s">
        <v>121</v>
      </c>
      <c r="F38" s="12" t="s">
        <v>122</v>
      </c>
      <c r="G38" s="12" t="s">
        <v>48</v>
      </c>
      <c r="H38" s="12" t="s">
        <v>123</v>
      </c>
      <c r="I38" s="12" t="s">
        <v>50</v>
      </c>
      <c r="J38" s="13" t="s">
        <v>159</v>
      </c>
      <c r="K38" s="14">
        <v>28</v>
      </c>
      <c r="L38" s="13" t="s">
        <v>131</v>
      </c>
      <c r="M38" s="15">
        <v>43210</v>
      </c>
      <c r="N38" s="15">
        <v>43332</v>
      </c>
      <c r="O38" s="13" t="s">
        <v>132</v>
      </c>
      <c r="P38" s="13" t="s">
        <v>132</v>
      </c>
      <c r="Q38" s="16">
        <v>1</v>
      </c>
      <c r="R38" s="14" t="s">
        <v>128</v>
      </c>
      <c r="S38" s="17" t="s">
        <v>55</v>
      </c>
      <c r="T38" s="13" t="s">
        <v>133</v>
      </c>
      <c r="U38" s="78">
        <v>0</v>
      </c>
      <c r="V38" s="16"/>
      <c r="W38" s="16"/>
      <c r="X38" s="16"/>
      <c r="Y38" s="16"/>
      <c r="Z38" s="16"/>
      <c r="AA38" s="16"/>
      <c r="AB38" s="16"/>
      <c r="AC38" s="16">
        <v>1</v>
      </c>
      <c r="AD38" s="16">
        <v>1</v>
      </c>
      <c r="AE38" s="16">
        <v>1</v>
      </c>
      <c r="AF38" s="16">
        <v>1</v>
      </c>
      <c r="AG38" s="16">
        <v>1</v>
      </c>
      <c r="AH38" s="166" t="s">
        <v>509</v>
      </c>
      <c r="AI38" s="166" t="s">
        <v>509</v>
      </c>
      <c r="AJ38" s="166">
        <v>0</v>
      </c>
      <c r="AK38" s="16">
        <v>1</v>
      </c>
      <c r="AL38" s="176">
        <v>1</v>
      </c>
      <c r="AM38" s="166">
        <v>1</v>
      </c>
      <c r="AN38" s="16"/>
      <c r="AO38" s="111">
        <f>IF((AM38= "NO PERIODICIDAD"), AL38, AM38)</f>
        <v>1</v>
      </c>
      <c r="AP38" s="114">
        <f t="shared" si="0"/>
        <v>1</v>
      </c>
      <c r="AQ38" s="114">
        <f t="shared" si="10"/>
        <v>1</v>
      </c>
      <c r="AR38" s="13"/>
      <c r="AS38" s="61"/>
      <c r="AT38" s="61"/>
      <c r="AU38" s="60"/>
      <c r="AV38" s="60">
        <v>1001621810</v>
      </c>
      <c r="AW38" s="60"/>
      <c r="AX38" s="60"/>
      <c r="AY38" s="60"/>
      <c r="AZ38" s="116" t="e">
        <f t="shared" si="13"/>
        <v>#DIV/0!</v>
      </c>
      <c r="BA38" s="75"/>
      <c r="BB38" s="71">
        <f t="shared" si="1"/>
        <v>122</v>
      </c>
      <c r="BC38" s="72">
        <f t="shared" si="15"/>
        <v>224</v>
      </c>
      <c r="BD38" s="73">
        <f t="shared" si="14"/>
        <v>-102</v>
      </c>
      <c r="BE38" s="74">
        <f t="shared" si="2"/>
        <v>1.2540983606557377</v>
      </c>
      <c r="BF38" s="77"/>
      <c r="BG38" s="13"/>
      <c r="BH38" s="117" t="s">
        <v>567</v>
      </c>
      <c r="BI38" s="201" t="b">
        <f t="shared" si="3"/>
        <v>1</v>
      </c>
      <c r="BJ38" s="202">
        <f t="shared" si="4"/>
        <v>-1001621810</v>
      </c>
      <c r="BK38" s="117" t="b">
        <f t="shared" si="18"/>
        <v>0</v>
      </c>
      <c r="BL38" s="94" t="b">
        <f t="shared" si="19"/>
        <v>0</v>
      </c>
      <c r="BM38" s="94" t="b">
        <f t="shared" si="20"/>
        <v>0</v>
      </c>
      <c r="BN38" s="94" t="b">
        <f>+AO38&gt;Q38</f>
        <v>0</v>
      </c>
      <c r="BO38" s="94" t="b">
        <f t="shared" si="9"/>
        <v>1</v>
      </c>
      <c r="BP38" s="204"/>
      <c r="BQ38" s="76"/>
    </row>
    <row r="39" spans="1:69" ht="76.5" hidden="1" customHeight="1" x14ac:dyDescent="0.25">
      <c r="A39" s="12" t="s">
        <v>119</v>
      </c>
      <c r="B39" s="12" t="s">
        <v>120</v>
      </c>
      <c r="C39" s="12" t="s">
        <v>44</v>
      </c>
      <c r="D39" s="12" t="s">
        <v>45</v>
      </c>
      <c r="E39" s="12" t="s">
        <v>121</v>
      </c>
      <c r="F39" s="12" t="s">
        <v>122</v>
      </c>
      <c r="G39" s="12" t="s">
        <v>48</v>
      </c>
      <c r="H39" s="12" t="s">
        <v>123</v>
      </c>
      <c r="I39" s="12" t="s">
        <v>50</v>
      </c>
      <c r="J39" s="13" t="s">
        <v>159</v>
      </c>
      <c r="K39" s="14">
        <v>29</v>
      </c>
      <c r="L39" s="13" t="s">
        <v>160</v>
      </c>
      <c r="M39" s="15">
        <v>43332</v>
      </c>
      <c r="N39" s="15">
        <v>43465</v>
      </c>
      <c r="O39" s="13" t="s">
        <v>161</v>
      </c>
      <c r="P39" s="13" t="s">
        <v>162</v>
      </c>
      <c r="Q39" s="16">
        <v>1000</v>
      </c>
      <c r="R39" s="14" t="s">
        <v>150</v>
      </c>
      <c r="S39" s="17" t="s">
        <v>151</v>
      </c>
      <c r="T39" s="13" t="s">
        <v>163</v>
      </c>
      <c r="U39" s="78">
        <v>1051971885</v>
      </c>
      <c r="V39" s="16"/>
      <c r="W39" s="16"/>
      <c r="X39" s="16"/>
      <c r="Y39" s="16"/>
      <c r="Z39" s="16"/>
      <c r="AA39" s="16"/>
      <c r="AB39" s="16"/>
      <c r="AC39" s="16"/>
      <c r="AD39" s="16"/>
      <c r="AE39" s="16"/>
      <c r="AF39" s="16"/>
      <c r="AG39" s="16">
        <v>1000</v>
      </c>
      <c r="AH39" s="16" t="s">
        <v>509</v>
      </c>
      <c r="AI39" s="16" t="s">
        <v>509</v>
      </c>
      <c r="AJ39" s="16" t="s">
        <v>509</v>
      </c>
      <c r="AK39" s="16" t="s">
        <v>509</v>
      </c>
      <c r="AL39" s="16" t="s">
        <v>509</v>
      </c>
      <c r="AM39" s="166" t="s">
        <v>509</v>
      </c>
      <c r="AN39" s="16"/>
      <c r="AO39" s="111" t="str">
        <f>IF((AK39= "NO PERIODICIDAD"), AJ39, AK39)</f>
        <v>NO PROGRAMADO</v>
      </c>
      <c r="AP39" s="114" t="e">
        <f t="shared" si="0"/>
        <v>#VALUE!</v>
      </c>
      <c r="AQ39" s="114" t="e">
        <f t="shared" si="10"/>
        <v>#VALUE!</v>
      </c>
      <c r="AR39" s="13"/>
      <c r="AS39" s="61"/>
      <c r="AT39" s="61"/>
      <c r="AU39" s="60"/>
      <c r="AV39" s="60"/>
      <c r="AW39" s="60"/>
      <c r="AX39" s="60"/>
      <c r="AY39" s="60"/>
      <c r="AZ39" s="116" t="str">
        <f t="shared" si="13"/>
        <v>SIN RECURSO EJECUTADO</v>
      </c>
      <c r="BA39" s="75"/>
      <c r="BB39" s="71">
        <f t="shared" si="1"/>
        <v>133</v>
      </c>
      <c r="BC39" s="72">
        <f t="shared" si="15"/>
        <v>102</v>
      </c>
      <c r="BD39" s="73">
        <f t="shared" si="14"/>
        <v>31</v>
      </c>
      <c r="BE39" s="74">
        <f t="shared" si="2"/>
        <v>1.1503759398496241</v>
      </c>
      <c r="BF39" s="77"/>
      <c r="BG39" s="13"/>
      <c r="BH39" s="117" t="s">
        <v>567</v>
      </c>
      <c r="BI39" s="201" t="b">
        <f t="shared" si="3"/>
        <v>1</v>
      </c>
      <c r="BJ39" s="202">
        <f t="shared" si="4"/>
        <v>1051971885</v>
      </c>
      <c r="BK39" s="117" t="e">
        <f t="shared" si="18"/>
        <v>#VALUE!</v>
      </c>
      <c r="BL39" s="94" t="b">
        <f t="shared" si="19"/>
        <v>0</v>
      </c>
      <c r="BM39" s="94" t="b">
        <f t="shared" si="20"/>
        <v>1</v>
      </c>
      <c r="BN39" s="94"/>
      <c r="BO39" s="94" t="b">
        <f t="shared" si="9"/>
        <v>1</v>
      </c>
      <c r="BP39" s="94"/>
      <c r="BQ39" s="76"/>
    </row>
    <row r="40" spans="1:69" ht="76.5" customHeight="1" x14ac:dyDescent="0.25">
      <c r="A40" s="12" t="s">
        <v>119</v>
      </c>
      <c r="B40" s="12" t="s">
        <v>120</v>
      </c>
      <c r="C40" s="12" t="s">
        <v>44</v>
      </c>
      <c r="D40" s="12" t="s">
        <v>45</v>
      </c>
      <c r="E40" s="12" t="s">
        <v>121</v>
      </c>
      <c r="F40" s="12" t="s">
        <v>122</v>
      </c>
      <c r="G40" s="12" t="s">
        <v>48</v>
      </c>
      <c r="H40" s="12" t="s">
        <v>123</v>
      </c>
      <c r="I40" s="12" t="s">
        <v>50</v>
      </c>
      <c r="J40" s="13" t="s">
        <v>164</v>
      </c>
      <c r="K40" s="14">
        <v>30</v>
      </c>
      <c r="L40" s="13" t="s">
        <v>125</v>
      </c>
      <c r="M40" s="15">
        <v>43101</v>
      </c>
      <c r="N40" s="15">
        <v>43215</v>
      </c>
      <c r="O40" s="13" t="s">
        <v>126</v>
      </c>
      <c r="P40" s="13" t="s">
        <v>127</v>
      </c>
      <c r="Q40" s="16">
        <v>1</v>
      </c>
      <c r="R40" s="14" t="s">
        <v>128</v>
      </c>
      <c r="S40" s="17" t="s">
        <v>55</v>
      </c>
      <c r="T40" s="13" t="s">
        <v>129</v>
      </c>
      <c r="U40" s="78">
        <v>0</v>
      </c>
      <c r="V40" s="16"/>
      <c r="W40" s="16"/>
      <c r="X40" s="16"/>
      <c r="Y40" s="16"/>
      <c r="Z40" s="22">
        <v>1</v>
      </c>
      <c r="AA40" s="16">
        <v>1</v>
      </c>
      <c r="AB40" s="16">
        <v>1</v>
      </c>
      <c r="AC40" s="16">
        <v>1</v>
      </c>
      <c r="AD40" s="16">
        <v>1</v>
      </c>
      <c r="AE40" s="16">
        <v>1</v>
      </c>
      <c r="AF40" s="16">
        <v>1</v>
      </c>
      <c r="AG40" s="16">
        <v>1</v>
      </c>
      <c r="AH40" s="166">
        <v>1</v>
      </c>
      <c r="AI40" s="166">
        <v>1</v>
      </c>
      <c r="AJ40" s="166">
        <v>1</v>
      </c>
      <c r="AK40" s="16">
        <v>1</v>
      </c>
      <c r="AL40" s="16">
        <v>1</v>
      </c>
      <c r="AM40" s="166">
        <v>1</v>
      </c>
      <c r="AN40" s="16">
        <v>1</v>
      </c>
      <c r="AO40" s="111">
        <f>IF((AM40= "NO PERIODICIDAD"), AL40, AM40)</f>
        <v>1</v>
      </c>
      <c r="AP40" s="114">
        <f t="shared" si="0"/>
        <v>1</v>
      </c>
      <c r="AQ40" s="114">
        <f t="shared" si="10"/>
        <v>1</v>
      </c>
      <c r="AR40" s="13"/>
      <c r="AS40" s="61"/>
      <c r="AT40" s="61"/>
      <c r="AU40" s="60"/>
      <c r="AV40" s="60"/>
      <c r="AW40" s="60"/>
      <c r="AX40" s="60"/>
      <c r="AY40" s="60"/>
      <c r="AZ40" s="116" t="e">
        <f t="shared" si="13"/>
        <v>#DIV/0!</v>
      </c>
      <c r="BA40" s="13"/>
      <c r="BB40" s="71">
        <f t="shared" si="1"/>
        <v>114</v>
      </c>
      <c r="BC40" s="72">
        <f t="shared" si="15"/>
        <v>333</v>
      </c>
      <c r="BD40" s="73">
        <f t="shared" si="14"/>
        <v>-219</v>
      </c>
      <c r="BE40" s="74">
        <f t="shared" si="2"/>
        <v>1.3421052631578947</v>
      </c>
      <c r="BF40" s="77"/>
      <c r="BG40" s="13" t="s">
        <v>146</v>
      </c>
      <c r="BH40" s="117" t="s">
        <v>567</v>
      </c>
      <c r="BI40" s="201" t="b">
        <f t="shared" si="3"/>
        <v>1</v>
      </c>
      <c r="BJ40" s="202">
        <f t="shared" si="4"/>
        <v>0</v>
      </c>
      <c r="BK40" s="117" t="b">
        <f t="shared" si="18"/>
        <v>0</v>
      </c>
      <c r="BL40" s="94" t="b">
        <f t="shared" si="19"/>
        <v>0</v>
      </c>
      <c r="BM40" s="94" t="b">
        <f t="shared" si="20"/>
        <v>0</v>
      </c>
      <c r="BN40" s="94" t="b">
        <f>+AO40&gt;Q40</f>
        <v>0</v>
      </c>
      <c r="BO40" s="94" t="b">
        <f t="shared" si="9"/>
        <v>1</v>
      </c>
      <c r="BP40" s="203"/>
      <c r="BQ40" s="76"/>
    </row>
    <row r="41" spans="1:69" ht="76.5" customHeight="1" x14ac:dyDescent="0.25">
      <c r="A41" s="12" t="s">
        <v>119</v>
      </c>
      <c r="B41" s="12" t="s">
        <v>120</v>
      </c>
      <c r="C41" s="12" t="s">
        <v>44</v>
      </c>
      <c r="D41" s="12" t="s">
        <v>45</v>
      </c>
      <c r="E41" s="12" t="s">
        <v>121</v>
      </c>
      <c r="F41" s="12" t="s">
        <v>122</v>
      </c>
      <c r="G41" s="12" t="s">
        <v>48</v>
      </c>
      <c r="H41" s="12" t="s">
        <v>123</v>
      </c>
      <c r="I41" s="12" t="s">
        <v>50</v>
      </c>
      <c r="J41" s="13" t="s">
        <v>164</v>
      </c>
      <c r="K41" s="14">
        <v>31</v>
      </c>
      <c r="L41" s="13" t="s">
        <v>131</v>
      </c>
      <c r="M41" s="15">
        <v>43215</v>
      </c>
      <c r="N41" s="15">
        <v>43276</v>
      </c>
      <c r="O41" s="13" t="s">
        <v>132</v>
      </c>
      <c r="P41" s="13" t="s">
        <v>132</v>
      </c>
      <c r="Q41" s="16">
        <v>1</v>
      </c>
      <c r="R41" s="14" t="s">
        <v>128</v>
      </c>
      <c r="S41" s="17" t="s">
        <v>55</v>
      </c>
      <c r="T41" s="13" t="s">
        <v>133</v>
      </c>
      <c r="U41" s="78">
        <v>0</v>
      </c>
      <c r="V41" s="16"/>
      <c r="W41" s="16"/>
      <c r="X41" s="16"/>
      <c r="Y41" s="16"/>
      <c r="Z41" s="16"/>
      <c r="AA41" s="16"/>
      <c r="AB41" s="22">
        <v>1</v>
      </c>
      <c r="AC41" s="16">
        <v>1</v>
      </c>
      <c r="AD41" s="16">
        <v>1</v>
      </c>
      <c r="AE41" s="16">
        <v>1</v>
      </c>
      <c r="AF41" s="16">
        <v>1</v>
      </c>
      <c r="AG41" s="16">
        <v>1</v>
      </c>
      <c r="AH41" s="166" t="s">
        <v>509</v>
      </c>
      <c r="AI41" s="166">
        <v>1</v>
      </c>
      <c r="AJ41" s="166">
        <v>1</v>
      </c>
      <c r="AK41" s="16">
        <v>1</v>
      </c>
      <c r="AL41" s="16">
        <v>1</v>
      </c>
      <c r="AM41" s="166">
        <v>1</v>
      </c>
      <c r="AN41" s="16">
        <v>1</v>
      </c>
      <c r="AO41" s="111">
        <f>IF((AM41= "NO PERIODICIDAD"), AL41, AM41)</f>
        <v>1</v>
      </c>
      <c r="AP41" s="114">
        <f t="shared" si="0"/>
        <v>1</v>
      </c>
      <c r="AQ41" s="114">
        <f t="shared" si="10"/>
        <v>1</v>
      </c>
      <c r="AR41" s="13"/>
      <c r="AS41" s="61"/>
      <c r="AT41" s="61"/>
      <c r="AU41" s="60"/>
      <c r="AV41" s="60"/>
      <c r="AW41" s="60"/>
      <c r="AX41" s="60"/>
      <c r="AY41" s="60"/>
      <c r="AZ41" s="116" t="e">
        <f t="shared" si="13"/>
        <v>#DIV/0!</v>
      </c>
      <c r="BA41" s="75"/>
      <c r="BB41" s="71">
        <f t="shared" si="1"/>
        <v>61</v>
      </c>
      <c r="BC41" s="72">
        <f t="shared" si="15"/>
        <v>219</v>
      </c>
      <c r="BD41" s="73">
        <f t="shared" si="14"/>
        <v>-158</v>
      </c>
      <c r="BE41" s="74">
        <f t="shared" si="2"/>
        <v>2.5081967213114753</v>
      </c>
      <c r="BF41" s="77"/>
      <c r="BG41" s="13" t="s">
        <v>165</v>
      </c>
      <c r="BH41" s="117" t="s">
        <v>567</v>
      </c>
      <c r="BI41" s="201" t="b">
        <f t="shared" si="3"/>
        <v>1</v>
      </c>
      <c r="BJ41" s="202">
        <f t="shared" si="4"/>
        <v>0</v>
      </c>
      <c r="BK41" s="117" t="b">
        <f t="shared" si="18"/>
        <v>0</v>
      </c>
      <c r="BL41" s="94" t="b">
        <f t="shared" si="19"/>
        <v>0</v>
      </c>
      <c r="BM41" s="94" t="b">
        <f t="shared" si="20"/>
        <v>0</v>
      </c>
      <c r="BN41" s="94" t="b">
        <f>+AO41&gt;Q41</f>
        <v>0</v>
      </c>
      <c r="BO41" s="94" t="b">
        <f t="shared" si="9"/>
        <v>1</v>
      </c>
      <c r="BP41" s="203"/>
      <c r="BQ41" s="76"/>
    </row>
    <row r="42" spans="1:69" ht="76.5" hidden="1" customHeight="1" x14ac:dyDescent="0.25">
      <c r="A42" s="12" t="s">
        <v>119</v>
      </c>
      <c r="B42" s="12" t="s">
        <v>120</v>
      </c>
      <c r="C42" s="12" t="s">
        <v>44</v>
      </c>
      <c r="D42" s="12" t="s">
        <v>45</v>
      </c>
      <c r="E42" s="12" t="s">
        <v>121</v>
      </c>
      <c r="F42" s="12" t="s">
        <v>122</v>
      </c>
      <c r="G42" s="12" t="s">
        <v>48</v>
      </c>
      <c r="H42" s="12" t="s">
        <v>123</v>
      </c>
      <c r="I42" s="12" t="s">
        <v>50</v>
      </c>
      <c r="J42" s="13" t="s">
        <v>164</v>
      </c>
      <c r="K42" s="14">
        <v>32</v>
      </c>
      <c r="L42" s="13" t="s">
        <v>166</v>
      </c>
      <c r="M42" s="15">
        <v>43276</v>
      </c>
      <c r="N42" s="15">
        <v>43465</v>
      </c>
      <c r="O42" s="13" t="s">
        <v>144</v>
      </c>
      <c r="P42" s="13" t="s">
        <v>144</v>
      </c>
      <c r="Q42" s="16">
        <v>1</v>
      </c>
      <c r="R42" s="14" t="s">
        <v>128</v>
      </c>
      <c r="S42" s="17" t="s">
        <v>151</v>
      </c>
      <c r="T42" s="13" t="s">
        <v>167</v>
      </c>
      <c r="U42" s="78">
        <v>3789201784</v>
      </c>
      <c r="V42" s="16"/>
      <c r="W42" s="16"/>
      <c r="X42" s="16"/>
      <c r="Y42" s="16"/>
      <c r="Z42" s="16"/>
      <c r="AA42" s="16"/>
      <c r="AB42" s="16"/>
      <c r="AC42" s="16"/>
      <c r="AD42" s="16"/>
      <c r="AE42" s="16"/>
      <c r="AF42" s="16"/>
      <c r="AG42" s="16">
        <v>1</v>
      </c>
      <c r="AH42" s="16" t="s">
        <v>509</v>
      </c>
      <c r="AI42" s="16" t="s">
        <v>509</v>
      </c>
      <c r="AJ42" s="16" t="s">
        <v>509</v>
      </c>
      <c r="AK42" s="16" t="s">
        <v>509</v>
      </c>
      <c r="AL42" s="16" t="s">
        <v>509</v>
      </c>
      <c r="AM42" s="166" t="s">
        <v>509</v>
      </c>
      <c r="AN42" s="16"/>
      <c r="AO42" s="111" t="str">
        <f>IF((AK42= "NO PERIODICIDAD"), AJ42, AK42)</f>
        <v>NO PROGRAMADO</v>
      </c>
      <c r="AP42" s="114" t="e">
        <f t="shared" si="0"/>
        <v>#VALUE!</v>
      </c>
      <c r="AQ42" s="114" t="e">
        <f t="shared" si="10"/>
        <v>#VALUE!</v>
      </c>
      <c r="AR42" s="13"/>
      <c r="AS42" s="61"/>
      <c r="AT42" s="61"/>
      <c r="AU42" s="60"/>
      <c r="AV42" s="60"/>
      <c r="AW42" s="60"/>
      <c r="AX42" s="60"/>
      <c r="AY42" s="60"/>
      <c r="AZ42" s="116" t="str">
        <f t="shared" si="13"/>
        <v>SIN RECURSO EJECUTADO</v>
      </c>
      <c r="BA42" s="75"/>
      <c r="BB42" s="71">
        <f t="shared" si="1"/>
        <v>189</v>
      </c>
      <c r="BC42" s="72">
        <f t="shared" si="15"/>
        <v>158</v>
      </c>
      <c r="BD42" s="73">
        <f t="shared" si="14"/>
        <v>31</v>
      </c>
      <c r="BE42" s="74">
        <f t="shared" si="2"/>
        <v>0.80952380952380953</v>
      </c>
      <c r="BF42" s="77"/>
      <c r="BG42" s="13"/>
      <c r="BH42" s="117" t="s">
        <v>567</v>
      </c>
      <c r="BI42" s="201" t="b">
        <f t="shared" si="3"/>
        <v>1</v>
      </c>
      <c r="BJ42" s="202">
        <f t="shared" si="4"/>
        <v>3789201784</v>
      </c>
      <c r="BK42" s="117" t="e">
        <f t="shared" si="18"/>
        <v>#VALUE!</v>
      </c>
      <c r="BL42" s="94" t="b">
        <f t="shared" si="19"/>
        <v>0</v>
      </c>
      <c r="BM42" s="94" t="b">
        <f t="shared" si="20"/>
        <v>1</v>
      </c>
      <c r="BN42" s="94"/>
      <c r="BO42" s="94" t="b">
        <f t="shared" si="9"/>
        <v>1</v>
      </c>
      <c r="BP42" s="94"/>
      <c r="BQ42" s="76"/>
    </row>
    <row r="43" spans="1:69" ht="76.5" customHeight="1" x14ac:dyDescent="0.25">
      <c r="A43" s="12" t="s">
        <v>119</v>
      </c>
      <c r="B43" s="12" t="s">
        <v>120</v>
      </c>
      <c r="C43" s="12" t="s">
        <v>44</v>
      </c>
      <c r="D43" s="12" t="s">
        <v>45</v>
      </c>
      <c r="E43" s="12" t="s">
        <v>121</v>
      </c>
      <c r="F43" s="12" t="s">
        <v>122</v>
      </c>
      <c r="G43" s="12" t="s">
        <v>48</v>
      </c>
      <c r="H43" s="12" t="s">
        <v>123</v>
      </c>
      <c r="I43" s="12" t="s">
        <v>50</v>
      </c>
      <c r="J43" s="13" t="s">
        <v>168</v>
      </c>
      <c r="K43" s="14">
        <v>33</v>
      </c>
      <c r="L43" s="13" t="s">
        <v>125</v>
      </c>
      <c r="M43" s="15">
        <v>43101</v>
      </c>
      <c r="N43" s="15">
        <v>43250</v>
      </c>
      <c r="O43" s="13" t="s">
        <v>126</v>
      </c>
      <c r="P43" s="13" t="s">
        <v>127</v>
      </c>
      <c r="Q43" s="16">
        <v>1</v>
      </c>
      <c r="R43" s="14" t="s">
        <v>128</v>
      </c>
      <c r="S43" s="17" t="s">
        <v>55</v>
      </c>
      <c r="T43" s="13" t="s">
        <v>129</v>
      </c>
      <c r="U43" s="78">
        <v>0</v>
      </c>
      <c r="V43" s="16"/>
      <c r="W43" s="16"/>
      <c r="X43" s="16"/>
      <c r="Y43" s="16"/>
      <c r="Z43" s="16"/>
      <c r="AA43" s="22">
        <v>1</v>
      </c>
      <c r="AB43" s="16">
        <v>1</v>
      </c>
      <c r="AC43" s="16">
        <v>1</v>
      </c>
      <c r="AD43" s="16">
        <v>1</v>
      </c>
      <c r="AE43" s="16">
        <v>1</v>
      </c>
      <c r="AF43" s="16">
        <v>1</v>
      </c>
      <c r="AG43" s="16">
        <v>1</v>
      </c>
      <c r="AH43" s="166">
        <v>1</v>
      </c>
      <c r="AI43" s="166">
        <v>1</v>
      </c>
      <c r="AJ43" s="166">
        <v>1</v>
      </c>
      <c r="AK43" s="16">
        <v>1</v>
      </c>
      <c r="AL43" s="16">
        <v>1</v>
      </c>
      <c r="AM43" s="166">
        <v>1</v>
      </c>
      <c r="AN43" s="16">
        <v>1</v>
      </c>
      <c r="AO43" s="111">
        <f>IF((AM43= "NO PERIODICIDAD"), AL43, AM43)</f>
        <v>1</v>
      </c>
      <c r="AP43" s="114">
        <f t="shared" si="0"/>
        <v>1</v>
      </c>
      <c r="AQ43" s="114">
        <f t="shared" si="10"/>
        <v>1</v>
      </c>
      <c r="AR43" s="13"/>
      <c r="AS43" s="61"/>
      <c r="AT43" s="61"/>
      <c r="AU43" s="60"/>
      <c r="AV43" s="60"/>
      <c r="AW43" s="60"/>
      <c r="AX43" s="60"/>
      <c r="AY43" s="60"/>
      <c r="AZ43" s="116" t="e">
        <f t="shared" si="13"/>
        <v>#DIV/0!</v>
      </c>
      <c r="BA43" s="13"/>
      <c r="BB43" s="71">
        <f t="shared" si="1"/>
        <v>149</v>
      </c>
      <c r="BC43" s="72">
        <f t="shared" si="15"/>
        <v>333</v>
      </c>
      <c r="BD43" s="73">
        <f t="shared" si="14"/>
        <v>-184</v>
      </c>
      <c r="BE43" s="74">
        <f t="shared" si="2"/>
        <v>1.0268456375838926</v>
      </c>
      <c r="BF43" s="77"/>
      <c r="BG43" s="13" t="s">
        <v>169</v>
      </c>
      <c r="BH43" s="117" t="s">
        <v>567</v>
      </c>
      <c r="BI43" s="201" t="b">
        <f t="shared" si="3"/>
        <v>1</v>
      </c>
      <c r="BJ43" s="202">
        <f t="shared" si="4"/>
        <v>0</v>
      </c>
      <c r="BK43" s="117" t="b">
        <f t="shared" si="18"/>
        <v>0</v>
      </c>
      <c r="BL43" s="94" t="b">
        <f t="shared" si="19"/>
        <v>0</v>
      </c>
      <c r="BM43" s="94" t="b">
        <f t="shared" si="20"/>
        <v>0</v>
      </c>
      <c r="BN43" s="94" t="b">
        <f>+AO43&gt;Q43</f>
        <v>0</v>
      </c>
      <c r="BO43" s="94" t="b">
        <f t="shared" si="9"/>
        <v>1</v>
      </c>
      <c r="BP43" s="203"/>
      <c r="BQ43" s="76"/>
    </row>
    <row r="44" spans="1:69" ht="28.5" customHeight="1" x14ac:dyDescent="0.25">
      <c r="A44" s="12" t="s">
        <v>119</v>
      </c>
      <c r="B44" s="12" t="s">
        <v>120</v>
      </c>
      <c r="C44" s="12" t="s">
        <v>44</v>
      </c>
      <c r="D44" s="12" t="s">
        <v>45</v>
      </c>
      <c r="E44" s="12" t="s">
        <v>121</v>
      </c>
      <c r="F44" s="12" t="s">
        <v>122</v>
      </c>
      <c r="G44" s="12" t="s">
        <v>48</v>
      </c>
      <c r="H44" s="12" t="s">
        <v>123</v>
      </c>
      <c r="I44" s="12" t="s">
        <v>50</v>
      </c>
      <c r="J44" s="13" t="s">
        <v>168</v>
      </c>
      <c r="K44" s="14">
        <v>34</v>
      </c>
      <c r="L44" s="13" t="s">
        <v>131</v>
      </c>
      <c r="M44" s="15">
        <v>43250</v>
      </c>
      <c r="N44" s="15">
        <v>43322</v>
      </c>
      <c r="O44" s="13" t="s">
        <v>132</v>
      </c>
      <c r="P44" s="13" t="s">
        <v>132</v>
      </c>
      <c r="Q44" s="16">
        <v>1</v>
      </c>
      <c r="R44" s="14" t="s">
        <v>128</v>
      </c>
      <c r="S44" s="17" t="s">
        <v>55</v>
      </c>
      <c r="T44" s="13" t="s">
        <v>133</v>
      </c>
      <c r="U44" s="78">
        <v>0</v>
      </c>
      <c r="V44" s="16"/>
      <c r="W44" s="16"/>
      <c r="X44" s="16"/>
      <c r="Y44" s="16"/>
      <c r="Z44" s="16"/>
      <c r="AA44" s="16"/>
      <c r="AB44" s="16"/>
      <c r="AC44" s="16">
        <v>1</v>
      </c>
      <c r="AD44" s="16">
        <v>1</v>
      </c>
      <c r="AE44" s="16">
        <v>1</v>
      </c>
      <c r="AF44" s="16">
        <v>1</v>
      </c>
      <c r="AG44" s="16">
        <v>1</v>
      </c>
      <c r="AH44" s="166" t="s">
        <v>509</v>
      </c>
      <c r="AI44" s="166" t="s">
        <v>509</v>
      </c>
      <c r="AJ44" s="166">
        <v>0</v>
      </c>
      <c r="AK44" s="16">
        <v>1</v>
      </c>
      <c r="AL44" s="176">
        <v>1</v>
      </c>
      <c r="AM44" s="166">
        <v>1</v>
      </c>
      <c r="AN44" s="16"/>
      <c r="AO44" s="111">
        <f>IF((AM44= "NO PERIODICIDAD"), AL44, AM44)</f>
        <v>1</v>
      </c>
      <c r="AP44" s="114">
        <f t="shared" ref="AP44:AP75" si="21">IF(AF44="NO PROGRAMADO", "NO PROGRAMADO", (AO44/AF44))</f>
        <v>1</v>
      </c>
      <c r="AQ44" s="114">
        <f t="shared" si="10"/>
        <v>1</v>
      </c>
      <c r="AR44" s="13"/>
      <c r="AS44" s="61"/>
      <c r="AT44" s="61"/>
      <c r="AU44" s="60"/>
      <c r="AV44" s="60">
        <v>15653804949</v>
      </c>
      <c r="AW44" s="60"/>
      <c r="AX44" s="60"/>
      <c r="AY44" s="60"/>
      <c r="AZ44" s="116" t="e">
        <f t="shared" si="13"/>
        <v>#DIV/0!</v>
      </c>
      <c r="BA44" s="75"/>
      <c r="BB44" s="71">
        <f t="shared" ref="BB44:BB75" si="22">IF(N44-M44=0,1,N44-M44)</f>
        <v>72</v>
      </c>
      <c r="BC44" s="72">
        <f t="shared" si="15"/>
        <v>184</v>
      </c>
      <c r="BD44" s="73">
        <f t="shared" si="14"/>
        <v>-112</v>
      </c>
      <c r="BE44" s="74">
        <f t="shared" si="2"/>
        <v>2.125</v>
      </c>
      <c r="BF44" s="77"/>
      <c r="BG44" s="13"/>
      <c r="BH44" s="117" t="s">
        <v>567</v>
      </c>
      <c r="BI44" s="201" t="b">
        <f t="shared" si="3"/>
        <v>1</v>
      </c>
      <c r="BJ44" s="202">
        <f t="shared" si="4"/>
        <v>-15653804949</v>
      </c>
      <c r="BK44" s="117" t="b">
        <f t="shared" si="18"/>
        <v>0</v>
      </c>
      <c r="BL44" s="94" t="b">
        <f t="shared" si="19"/>
        <v>0</v>
      </c>
      <c r="BM44" s="94" t="b">
        <f t="shared" si="20"/>
        <v>0</v>
      </c>
      <c r="BN44" s="94" t="b">
        <f>+AO44&gt;Q44</f>
        <v>0</v>
      </c>
      <c r="BO44" s="94" t="b">
        <f t="shared" si="9"/>
        <v>1</v>
      </c>
      <c r="BP44" s="204"/>
      <c r="BQ44" s="76"/>
    </row>
    <row r="45" spans="1:69" ht="76.5" hidden="1" customHeight="1" x14ac:dyDescent="0.25">
      <c r="A45" s="12" t="s">
        <v>119</v>
      </c>
      <c r="B45" s="12" t="s">
        <v>120</v>
      </c>
      <c r="C45" s="12" t="s">
        <v>44</v>
      </c>
      <c r="D45" s="12" t="s">
        <v>45</v>
      </c>
      <c r="E45" s="12" t="s">
        <v>121</v>
      </c>
      <c r="F45" s="12" t="s">
        <v>122</v>
      </c>
      <c r="G45" s="12" t="s">
        <v>48</v>
      </c>
      <c r="H45" s="12" t="s">
        <v>123</v>
      </c>
      <c r="I45" s="12" t="s">
        <v>50</v>
      </c>
      <c r="J45" s="13" t="s">
        <v>168</v>
      </c>
      <c r="K45" s="14">
        <v>35</v>
      </c>
      <c r="L45" s="13" t="s">
        <v>160</v>
      </c>
      <c r="M45" s="15">
        <v>43322</v>
      </c>
      <c r="N45" s="15">
        <v>43465</v>
      </c>
      <c r="O45" s="13" t="s">
        <v>161</v>
      </c>
      <c r="P45" s="13" t="s">
        <v>162</v>
      </c>
      <c r="Q45" s="16">
        <v>15000</v>
      </c>
      <c r="R45" s="14" t="s">
        <v>150</v>
      </c>
      <c r="S45" s="17" t="s">
        <v>151</v>
      </c>
      <c r="T45" s="13" t="s">
        <v>163</v>
      </c>
      <c r="U45" s="78">
        <v>16667304688</v>
      </c>
      <c r="V45" s="16"/>
      <c r="W45" s="16"/>
      <c r="X45" s="16"/>
      <c r="Y45" s="16"/>
      <c r="Z45" s="16"/>
      <c r="AA45" s="16"/>
      <c r="AB45" s="16"/>
      <c r="AC45" s="16"/>
      <c r="AD45" s="16"/>
      <c r="AE45" s="16"/>
      <c r="AF45" s="16"/>
      <c r="AG45" s="16">
        <v>15000</v>
      </c>
      <c r="AH45" s="16" t="s">
        <v>509</v>
      </c>
      <c r="AI45" s="16" t="s">
        <v>509</v>
      </c>
      <c r="AJ45" s="16" t="s">
        <v>509</v>
      </c>
      <c r="AK45" s="16" t="s">
        <v>509</v>
      </c>
      <c r="AL45" s="16" t="s">
        <v>509</v>
      </c>
      <c r="AM45" s="166" t="s">
        <v>509</v>
      </c>
      <c r="AN45" s="16"/>
      <c r="AO45" s="111" t="str">
        <f>IF((AK45= "NO PERIODICIDAD"), AJ45, AK45)</f>
        <v>NO PROGRAMADO</v>
      </c>
      <c r="AP45" s="114" t="e">
        <f t="shared" si="21"/>
        <v>#VALUE!</v>
      </c>
      <c r="AQ45" s="114" t="e">
        <f t="shared" si="10"/>
        <v>#VALUE!</v>
      </c>
      <c r="AR45" s="13"/>
      <c r="AS45" s="61"/>
      <c r="AT45" s="61"/>
      <c r="AU45" s="60"/>
      <c r="AV45" s="60"/>
      <c r="AW45" s="60"/>
      <c r="AX45" s="60"/>
      <c r="AY45" s="60"/>
      <c r="AZ45" s="116" t="str">
        <f t="shared" si="13"/>
        <v>SIN RECURSO EJECUTADO</v>
      </c>
      <c r="BA45" s="75"/>
      <c r="BB45" s="71">
        <f t="shared" si="22"/>
        <v>143</v>
      </c>
      <c r="BC45" s="72">
        <f t="shared" si="15"/>
        <v>112</v>
      </c>
      <c r="BD45" s="73">
        <f t="shared" si="14"/>
        <v>31</v>
      </c>
      <c r="BE45" s="74">
        <f t="shared" si="2"/>
        <v>1.06993006993007</v>
      </c>
      <c r="BF45" s="77"/>
      <c r="BG45" s="13"/>
      <c r="BH45" s="117" t="s">
        <v>567</v>
      </c>
      <c r="BI45" s="201" t="b">
        <f t="shared" si="3"/>
        <v>1</v>
      </c>
      <c r="BJ45" s="202">
        <f t="shared" si="4"/>
        <v>16667304688</v>
      </c>
      <c r="BK45" s="117" t="e">
        <f t="shared" si="18"/>
        <v>#VALUE!</v>
      </c>
      <c r="BL45" s="94" t="b">
        <f t="shared" si="19"/>
        <v>0</v>
      </c>
      <c r="BM45" s="94" t="b">
        <f t="shared" si="20"/>
        <v>1</v>
      </c>
      <c r="BN45" s="94"/>
      <c r="BO45" s="94" t="b">
        <f t="shared" si="9"/>
        <v>1</v>
      </c>
      <c r="BP45" s="94"/>
      <c r="BQ45" s="76"/>
    </row>
    <row r="46" spans="1:69" ht="76.5" customHeight="1" x14ac:dyDescent="0.25">
      <c r="A46" s="12" t="s">
        <v>119</v>
      </c>
      <c r="B46" s="12" t="s">
        <v>120</v>
      </c>
      <c r="C46" s="12" t="s">
        <v>44</v>
      </c>
      <c r="D46" s="12" t="s">
        <v>45</v>
      </c>
      <c r="E46" s="12" t="s">
        <v>121</v>
      </c>
      <c r="F46" s="12" t="s">
        <v>122</v>
      </c>
      <c r="G46" s="12" t="s">
        <v>48</v>
      </c>
      <c r="H46" s="12" t="s">
        <v>123</v>
      </c>
      <c r="I46" s="12" t="s">
        <v>50</v>
      </c>
      <c r="J46" s="13" t="s">
        <v>170</v>
      </c>
      <c r="K46" s="14">
        <v>36</v>
      </c>
      <c r="L46" s="13" t="s">
        <v>125</v>
      </c>
      <c r="M46" s="15">
        <v>43101</v>
      </c>
      <c r="N46" s="15">
        <v>43281</v>
      </c>
      <c r="O46" s="13" t="s">
        <v>126</v>
      </c>
      <c r="P46" s="13" t="s">
        <v>127</v>
      </c>
      <c r="Q46" s="16">
        <v>1</v>
      </c>
      <c r="R46" s="14" t="s">
        <v>128</v>
      </c>
      <c r="S46" s="17" t="s">
        <v>55</v>
      </c>
      <c r="T46" s="13" t="s">
        <v>129</v>
      </c>
      <c r="U46" s="78">
        <v>0</v>
      </c>
      <c r="V46" s="16"/>
      <c r="W46" s="16"/>
      <c r="X46" s="16"/>
      <c r="Y46" s="16"/>
      <c r="Z46" s="16"/>
      <c r="AA46" s="16"/>
      <c r="AB46" s="22">
        <v>1</v>
      </c>
      <c r="AC46" s="16">
        <v>1</v>
      </c>
      <c r="AD46" s="16">
        <v>1</v>
      </c>
      <c r="AE46" s="16">
        <v>1</v>
      </c>
      <c r="AF46" s="16">
        <v>1</v>
      </c>
      <c r="AG46" s="16">
        <v>1</v>
      </c>
      <c r="AH46" s="166" t="s">
        <v>509</v>
      </c>
      <c r="AI46" s="166">
        <v>1</v>
      </c>
      <c r="AJ46" s="166">
        <v>1</v>
      </c>
      <c r="AK46" s="16">
        <v>1</v>
      </c>
      <c r="AL46" s="16">
        <v>1</v>
      </c>
      <c r="AM46" s="166">
        <v>1</v>
      </c>
      <c r="AN46" s="16">
        <v>1</v>
      </c>
      <c r="AO46" s="111">
        <f>IF((AM46= "NO PERIODICIDAD"), AL46, AM46)</f>
        <v>1</v>
      </c>
      <c r="AP46" s="114">
        <f t="shared" si="21"/>
        <v>1</v>
      </c>
      <c r="AQ46" s="114">
        <f t="shared" si="10"/>
        <v>1</v>
      </c>
      <c r="AR46" s="13"/>
      <c r="AS46" s="61"/>
      <c r="AT46" s="61"/>
      <c r="AU46" s="60"/>
      <c r="AV46" s="60"/>
      <c r="AW46" s="60"/>
      <c r="AX46" s="60"/>
      <c r="AY46" s="60"/>
      <c r="AZ46" s="116" t="e">
        <f t="shared" si="13"/>
        <v>#DIV/0!</v>
      </c>
      <c r="BA46" s="75"/>
      <c r="BB46" s="71">
        <f t="shared" si="22"/>
        <v>180</v>
      </c>
      <c r="BC46" s="72">
        <f t="shared" si="15"/>
        <v>333</v>
      </c>
      <c r="BD46" s="73">
        <f t="shared" si="14"/>
        <v>-153</v>
      </c>
      <c r="BE46" s="74">
        <f t="shared" si="2"/>
        <v>0.85</v>
      </c>
      <c r="BF46" s="77"/>
      <c r="BG46" s="13" t="s">
        <v>165</v>
      </c>
      <c r="BH46" s="117" t="s">
        <v>567</v>
      </c>
      <c r="BI46" s="201" t="b">
        <f t="shared" si="3"/>
        <v>1</v>
      </c>
      <c r="BJ46" s="202">
        <f t="shared" si="4"/>
        <v>0</v>
      </c>
      <c r="BK46" s="117" t="b">
        <f t="shared" si="18"/>
        <v>0</v>
      </c>
      <c r="BL46" s="94" t="b">
        <f t="shared" si="19"/>
        <v>0</v>
      </c>
      <c r="BM46" s="94" t="b">
        <f t="shared" si="20"/>
        <v>0</v>
      </c>
      <c r="BN46" s="94" t="b">
        <f>+AO46&gt;Q46</f>
        <v>0</v>
      </c>
      <c r="BO46" s="94" t="b">
        <f t="shared" si="9"/>
        <v>1</v>
      </c>
      <c r="BP46" s="203"/>
      <c r="BQ46" s="76"/>
    </row>
    <row r="47" spans="1:69" ht="76.5" customHeight="1" x14ac:dyDescent="0.25">
      <c r="A47" s="12" t="s">
        <v>119</v>
      </c>
      <c r="B47" s="12" t="s">
        <v>120</v>
      </c>
      <c r="C47" s="12" t="s">
        <v>44</v>
      </c>
      <c r="D47" s="12" t="s">
        <v>45</v>
      </c>
      <c r="E47" s="12" t="s">
        <v>121</v>
      </c>
      <c r="F47" s="12" t="s">
        <v>122</v>
      </c>
      <c r="G47" s="12" t="s">
        <v>48</v>
      </c>
      <c r="H47" s="12" t="s">
        <v>123</v>
      </c>
      <c r="I47" s="12" t="s">
        <v>50</v>
      </c>
      <c r="J47" s="13" t="s">
        <v>170</v>
      </c>
      <c r="K47" s="14">
        <v>37</v>
      </c>
      <c r="L47" s="13" t="s">
        <v>131</v>
      </c>
      <c r="M47" s="15">
        <v>43281</v>
      </c>
      <c r="N47" s="15">
        <v>43296</v>
      </c>
      <c r="O47" s="13" t="s">
        <v>132</v>
      </c>
      <c r="P47" s="13" t="s">
        <v>132</v>
      </c>
      <c r="Q47" s="16">
        <v>1</v>
      </c>
      <c r="R47" s="14" t="s">
        <v>128</v>
      </c>
      <c r="S47" s="17" t="s">
        <v>55</v>
      </c>
      <c r="T47" s="13" t="s">
        <v>133</v>
      </c>
      <c r="U47" s="78">
        <v>0</v>
      </c>
      <c r="V47" s="16"/>
      <c r="W47" s="16"/>
      <c r="X47" s="16"/>
      <c r="Y47" s="16"/>
      <c r="Z47" s="16"/>
      <c r="AA47" s="16"/>
      <c r="AB47" s="22">
        <v>1</v>
      </c>
      <c r="AC47" s="16">
        <v>1</v>
      </c>
      <c r="AD47" s="16">
        <v>1</v>
      </c>
      <c r="AE47" s="16">
        <v>1</v>
      </c>
      <c r="AF47" s="16">
        <v>1</v>
      </c>
      <c r="AG47" s="16">
        <v>1</v>
      </c>
      <c r="AH47" s="166" t="s">
        <v>509</v>
      </c>
      <c r="AI47" s="166">
        <v>1</v>
      </c>
      <c r="AJ47" s="166">
        <v>1</v>
      </c>
      <c r="AK47" s="16">
        <v>1</v>
      </c>
      <c r="AL47" s="16">
        <v>1</v>
      </c>
      <c r="AM47" s="166">
        <v>1</v>
      </c>
      <c r="AN47" s="16">
        <v>1</v>
      </c>
      <c r="AO47" s="111">
        <f>IF((AM47= "NO PERIODICIDAD"), AL47, AM47)</f>
        <v>1</v>
      </c>
      <c r="AP47" s="114">
        <f>IF(AF47="NO PROGRAMADO", "NO PROGRAMADO", (AO47/AF47))</f>
        <v>1</v>
      </c>
      <c r="AQ47" s="114">
        <f t="shared" si="10"/>
        <v>1</v>
      </c>
      <c r="AR47" s="13"/>
      <c r="AS47" s="61"/>
      <c r="AT47" s="61"/>
      <c r="AU47" s="60"/>
      <c r="AV47" s="60"/>
      <c r="AW47" s="60"/>
      <c r="AX47" s="60"/>
      <c r="AY47" s="60"/>
      <c r="AZ47" s="116" t="e">
        <f t="shared" si="13"/>
        <v>#DIV/0!</v>
      </c>
      <c r="BA47" s="75"/>
      <c r="BB47" s="71">
        <f t="shared" si="22"/>
        <v>15</v>
      </c>
      <c r="BC47" s="72">
        <f t="shared" si="15"/>
        <v>153</v>
      </c>
      <c r="BD47" s="73">
        <f t="shared" si="14"/>
        <v>-138</v>
      </c>
      <c r="BE47" s="74">
        <f t="shared" si="2"/>
        <v>10.199999999999999</v>
      </c>
      <c r="BF47" s="77"/>
      <c r="BG47" s="13"/>
      <c r="BH47" s="117" t="s">
        <v>567</v>
      </c>
      <c r="BI47" s="201" t="b">
        <f t="shared" si="3"/>
        <v>1</v>
      </c>
      <c r="BJ47" s="202">
        <f t="shared" si="4"/>
        <v>0</v>
      </c>
      <c r="BK47" s="117" t="b">
        <f t="shared" si="18"/>
        <v>0</v>
      </c>
      <c r="BL47" s="94" t="b">
        <f t="shared" si="19"/>
        <v>0</v>
      </c>
      <c r="BM47" s="94" t="b">
        <f t="shared" si="20"/>
        <v>0</v>
      </c>
      <c r="BN47" s="94" t="b">
        <f>+AO47&gt;Q47</f>
        <v>0</v>
      </c>
      <c r="BO47" s="94" t="b">
        <f t="shared" si="9"/>
        <v>1</v>
      </c>
      <c r="BP47" s="203"/>
      <c r="BQ47" s="76"/>
    </row>
    <row r="48" spans="1:69" ht="76.5" hidden="1" customHeight="1" x14ac:dyDescent="0.25">
      <c r="A48" s="12" t="s">
        <v>119</v>
      </c>
      <c r="B48" s="12" t="s">
        <v>120</v>
      </c>
      <c r="C48" s="12" t="s">
        <v>44</v>
      </c>
      <c r="D48" s="12" t="s">
        <v>45</v>
      </c>
      <c r="E48" s="12" t="s">
        <v>121</v>
      </c>
      <c r="F48" s="12" t="s">
        <v>122</v>
      </c>
      <c r="G48" s="12" t="s">
        <v>48</v>
      </c>
      <c r="H48" s="12" t="s">
        <v>123</v>
      </c>
      <c r="I48" s="12" t="s">
        <v>50</v>
      </c>
      <c r="J48" s="13" t="s">
        <v>170</v>
      </c>
      <c r="K48" s="14">
        <v>38</v>
      </c>
      <c r="L48" s="13" t="s">
        <v>160</v>
      </c>
      <c r="M48" s="15">
        <v>43296</v>
      </c>
      <c r="N48" s="15">
        <v>43465</v>
      </c>
      <c r="O48" s="13" t="s">
        <v>144</v>
      </c>
      <c r="P48" s="13" t="s">
        <v>144</v>
      </c>
      <c r="Q48" s="16">
        <v>2</v>
      </c>
      <c r="R48" s="14" t="s">
        <v>128</v>
      </c>
      <c r="S48" s="17" t="s">
        <v>151</v>
      </c>
      <c r="T48" s="13" t="s">
        <v>171</v>
      </c>
      <c r="U48" s="78">
        <v>13593574566</v>
      </c>
      <c r="V48" s="16"/>
      <c r="W48" s="16"/>
      <c r="X48" s="16"/>
      <c r="Y48" s="16"/>
      <c r="Z48" s="16"/>
      <c r="AA48" s="16"/>
      <c r="AB48" s="16"/>
      <c r="AC48" s="16"/>
      <c r="AD48" s="16"/>
      <c r="AE48" s="16"/>
      <c r="AF48" s="16"/>
      <c r="AG48" s="16">
        <v>2</v>
      </c>
      <c r="AH48" s="16" t="s">
        <v>509</v>
      </c>
      <c r="AI48" s="16" t="s">
        <v>509</v>
      </c>
      <c r="AJ48" s="16" t="s">
        <v>509</v>
      </c>
      <c r="AK48" s="16" t="s">
        <v>509</v>
      </c>
      <c r="AL48" s="16" t="s">
        <v>509</v>
      </c>
      <c r="AM48" s="166" t="s">
        <v>509</v>
      </c>
      <c r="AN48" s="16"/>
      <c r="AO48" s="111" t="str">
        <f>IF((AK48= "NO PERIODICIDAD"), AJ48, AK48)</f>
        <v>NO PROGRAMADO</v>
      </c>
      <c r="AP48" s="114" t="e">
        <f t="shared" si="21"/>
        <v>#VALUE!</v>
      </c>
      <c r="AQ48" s="114" t="e">
        <f t="shared" si="10"/>
        <v>#VALUE!</v>
      </c>
      <c r="AR48" s="13"/>
      <c r="AS48" s="61"/>
      <c r="AT48" s="61"/>
      <c r="AU48" s="60"/>
      <c r="AV48" s="60"/>
      <c r="AW48" s="60"/>
      <c r="AX48" s="60"/>
      <c r="AY48" s="60"/>
      <c r="AZ48" s="116" t="str">
        <f t="shared" si="13"/>
        <v>SIN RECURSO EJECUTADO</v>
      </c>
      <c r="BA48" s="75"/>
      <c r="BB48" s="71">
        <f t="shared" si="22"/>
        <v>169</v>
      </c>
      <c r="BC48" s="72">
        <f t="shared" si="15"/>
        <v>138</v>
      </c>
      <c r="BD48" s="73">
        <f t="shared" si="14"/>
        <v>31</v>
      </c>
      <c r="BE48" s="74">
        <f t="shared" si="2"/>
        <v>0.90532544378698221</v>
      </c>
      <c r="BF48" s="77"/>
      <c r="BG48" s="13"/>
      <c r="BH48" s="117" t="s">
        <v>567</v>
      </c>
      <c r="BI48" s="201" t="b">
        <f t="shared" si="3"/>
        <v>1</v>
      </c>
      <c r="BJ48" s="202">
        <f t="shared" si="4"/>
        <v>13593574566</v>
      </c>
      <c r="BK48" s="117" t="e">
        <f t="shared" si="18"/>
        <v>#VALUE!</v>
      </c>
      <c r="BL48" s="94" t="b">
        <f t="shared" si="19"/>
        <v>0</v>
      </c>
      <c r="BM48" s="94" t="b">
        <f t="shared" si="20"/>
        <v>1</v>
      </c>
      <c r="BN48" s="94"/>
      <c r="BO48" s="94" t="b">
        <f t="shared" si="9"/>
        <v>1</v>
      </c>
      <c r="BP48" s="94"/>
      <c r="BQ48" s="76"/>
    </row>
    <row r="49" spans="1:69" ht="76.5" customHeight="1" x14ac:dyDescent="0.25">
      <c r="A49" s="12" t="s">
        <v>119</v>
      </c>
      <c r="B49" s="12" t="s">
        <v>120</v>
      </c>
      <c r="C49" s="12" t="s">
        <v>44</v>
      </c>
      <c r="D49" s="12" t="s">
        <v>45</v>
      </c>
      <c r="E49" s="12" t="s">
        <v>121</v>
      </c>
      <c r="F49" s="12" t="s">
        <v>122</v>
      </c>
      <c r="G49" s="12" t="s">
        <v>48</v>
      </c>
      <c r="H49" s="12" t="s">
        <v>123</v>
      </c>
      <c r="I49" s="12" t="s">
        <v>50</v>
      </c>
      <c r="J49" s="13" t="s">
        <v>172</v>
      </c>
      <c r="K49" s="14">
        <v>39</v>
      </c>
      <c r="L49" s="13" t="s">
        <v>125</v>
      </c>
      <c r="M49" s="15">
        <v>43101</v>
      </c>
      <c r="N49" s="15">
        <v>43281</v>
      </c>
      <c r="O49" s="13" t="s">
        <v>126</v>
      </c>
      <c r="P49" s="13" t="s">
        <v>127</v>
      </c>
      <c r="Q49" s="16">
        <v>2</v>
      </c>
      <c r="R49" s="14" t="s">
        <v>128</v>
      </c>
      <c r="S49" s="17" t="s">
        <v>55</v>
      </c>
      <c r="T49" s="13" t="s">
        <v>154</v>
      </c>
      <c r="U49" s="78">
        <v>0</v>
      </c>
      <c r="V49" s="16"/>
      <c r="W49" s="16"/>
      <c r="X49" s="16"/>
      <c r="Y49" s="16"/>
      <c r="Z49" s="16"/>
      <c r="AA49" s="16"/>
      <c r="AB49" s="22">
        <v>2</v>
      </c>
      <c r="AC49" s="16">
        <v>2</v>
      </c>
      <c r="AD49" s="16">
        <v>2</v>
      </c>
      <c r="AE49" s="16">
        <v>2</v>
      </c>
      <c r="AF49" s="16">
        <v>2</v>
      </c>
      <c r="AG49" s="16">
        <v>2</v>
      </c>
      <c r="AH49" s="166" t="s">
        <v>509</v>
      </c>
      <c r="AI49" s="166">
        <v>2</v>
      </c>
      <c r="AJ49" s="166">
        <v>2</v>
      </c>
      <c r="AK49" s="16">
        <v>2</v>
      </c>
      <c r="AL49" s="16">
        <v>2</v>
      </c>
      <c r="AM49" s="166">
        <v>2</v>
      </c>
      <c r="AN49" s="16">
        <v>2</v>
      </c>
      <c r="AO49" s="111">
        <f>IF((AM49= "NO PERIODICIDAD"), AL49, AM49)</f>
        <v>2</v>
      </c>
      <c r="AP49" s="114">
        <f t="shared" si="21"/>
        <v>1</v>
      </c>
      <c r="AQ49" s="114">
        <f t="shared" si="10"/>
        <v>1</v>
      </c>
      <c r="AR49" s="13"/>
      <c r="AS49" s="61"/>
      <c r="AT49" s="61"/>
      <c r="AU49" s="60"/>
      <c r="AV49" s="60"/>
      <c r="AW49" s="60"/>
      <c r="AX49" s="60"/>
      <c r="AY49" s="60"/>
      <c r="AZ49" s="116" t="e">
        <f t="shared" si="13"/>
        <v>#DIV/0!</v>
      </c>
      <c r="BA49" s="75"/>
      <c r="BB49" s="71">
        <f t="shared" si="22"/>
        <v>180</v>
      </c>
      <c r="BC49" s="72">
        <f t="shared" si="15"/>
        <v>333</v>
      </c>
      <c r="BD49" s="73">
        <f t="shared" si="14"/>
        <v>-153</v>
      </c>
      <c r="BE49" s="74">
        <f t="shared" si="2"/>
        <v>0.85</v>
      </c>
      <c r="BF49" s="77"/>
      <c r="BG49" s="13" t="s">
        <v>165</v>
      </c>
      <c r="BH49" s="117" t="s">
        <v>567</v>
      </c>
      <c r="BI49" s="201" t="b">
        <f t="shared" si="3"/>
        <v>1</v>
      </c>
      <c r="BJ49" s="202">
        <f t="shared" si="4"/>
        <v>0</v>
      </c>
      <c r="BK49" s="117" t="b">
        <f t="shared" si="18"/>
        <v>0</v>
      </c>
      <c r="BL49" s="94" t="b">
        <f t="shared" si="19"/>
        <v>0</v>
      </c>
      <c r="BM49" s="94" t="b">
        <f t="shared" si="20"/>
        <v>0</v>
      </c>
      <c r="BN49" s="94" t="b">
        <f>+AO49&gt;Q49</f>
        <v>0</v>
      </c>
      <c r="BO49" s="94" t="b">
        <f t="shared" si="9"/>
        <v>1</v>
      </c>
      <c r="BP49" s="203"/>
      <c r="BQ49" s="76"/>
    </row>
    <row r="50" spans="1:69" ht="51" customHeight="1" x14ac:dyDescent="0.25">
      <c r="A50" s="12" t="s">
        <v>119</v>
      </c>
      <c r="B50" s="12" t="s">
        <v>120</v>
      </c>
      <c r="C50" s="12" t="s">
        <v>44</v>
      </c>
      <c r="D50" s="12" t="s">
        <v>45</v>
      </c>
      <c r="E50" s="12" t="s">
        <v>121</v>
      </c>
      <c r="F50" s="12" t="s">
        <v>122</v>
      </c>
      <c r="G50" s="12" t="s">
        <v>48</v>
      </c>
      <c r="H50" s="12" t="s">
        <v>123</v>
      </c>
      <c r="I50" s="12" t="s">
        <v>50</v>
      </c>
      <c r="J50" s="13" t="s">
        <v>172</v>
      </c>
      <c r="K50" s="14">
        <v>40</v>
      </c>
      <c r="L50" s="13" t="s">
        <v>131</v>
      </c>
      <c r="M50" s="15">
        <v>43281</v>
      </c>
      <c r="N50" s="15">
        <v>43313</v>
      </c>
      <c r="O50" s="13" t="s">
        <v>132</v>
      </c>
      <c r="P50" s="13" t="s">
        <v>155</v>
      </c>
      <c r="Q50" s="16">
        <v>2</v>
      </c>
      <c r="R50" s="14" t="s">
        <v>128</v>
      </c>
      <c r="S50" s="17" t="s">
        <v>55</v>
      </c>
      <c r="T50" s="13" t="s">
        <v>133</v>
      </c>
      <c r="U50" s="78">
        <v>0</v>
      </c>
      <c r="V50" s="16"/>
      <c r="W50" s="16"/>
      <c r="X50" s="16"/>
      <c r="Y50" s="16"/>
      <c r="Z50" s="16"/>
      <c r="AA50" s="16"/>
      <c r="AB50" s="16"/>
      <c r="AC50" s="16">
        <v>2</v>
      </c>
      <c r="AD50" s="16">
        <v>2</v>
      </c>
      <c r="AE50" s="16">
        <v>2</v>
      </c>
      <c r="AF50" s="16">
        <v>2</v>
      </c>
      <c r="AG50" s="16">
        <v>2</v>
      </c>
      <c r="AH50" s="166" t="s">
        <v>509</v>
      </c>
      <c r="AI50" s="166" t="s">
        <v>509</v>
      </c>
      <c r="AJ50" s="166">
        <v>0</v>
      </c>
      <c r="AK50" s="16">
        <v>0</v>
      </c>
      <c r="AL50" s="176">
        <v>0</v>
      </c>
      <c r="AM50" s="166">
        <v>0</v>
      </c>
      <c r="AN50" s="16"/>
      <c r="AO50" s="111">
        <f>IF((AM50= "NO PERIODICIDAD"), AL50, AM50)</f>
        <v>0</v>
      </c>
      <c r="AP50" s="114">
        <f t="shared" si="21"/>
        <v>0</v>
      </c>
      <c r="AQ50" s="114">
        <f t="shared" si="10"/>
        <v>0</v>
      </c>
      <c r="AR50" s="13"/>
      <c r="AS50" s="61"/>
      <c r="AT50" s="61"/>
      <c r="AU50" s="60"/>
      <c r="AV50" s="60"/>
      <c r="AW50" s="60"/>
      <c r="AX50" s="60"/>
      <c r="AY50" s="60"/>
      <c r="AZ50" s="116" t="e">
        <f t="shared" si="13"/>
        <v>#DIV/0!</v>
      </c>
      <c r="BA50" s="75"/>
      <c r="BB50" s="71">
        <f t="shared" si="22"/>
        <v>32</v>
      </c>
      <c r="BC50" s="72">
        <f t="shared" si="15"/>
        <v>153</v>
      </c>
      <c r="BD50" s="73">
        <f t="shared" si="14"/>
        <v>-121</v>
      </c>
      <c r="BE50" s="74">
        <f t="shared" si="2"/>
        <v>4.78125</v>
      </c>
      <c r="BF50" s="77"/>
      <c r="BG50" s="13"/>
      <c r="BH50" s="117" t="s">
        <v>567</v>
      </c>
      <c r="BI50" s="201" t="b">
        <f t="shared" si="3"/>
        <v>1</v>
      </c>
      <c r="BJ50" s="202">
        <f t="shared" si="4"/>
        <v>0</v>
      </c>
      <c r="BK50" s="117" t="b">
        <f t="shared" si="18"/>
        <v>0</v>
      </c>
      <c r="BL50" s="94" t="b">
        <f t="shared" si="19"/>
        <v>1</v>
      </c>
      <c r="BM50" s="94" t="b">
        <f t="shared" si="20"/>
        <v>0</v>
      </c>
      <c r="BN50" s="94" t="b">
        <f>+AO50&gt;Q50</f>
        <v>0</v>
      </c>
      <c r="BO50" s="94" t="b">
        <f t="shared" si="9"/>
        <v>1</v>
      </c>
      <c r="BP50" s="204"/>
      <c r="BQ50" s="76"/>
    </row>
    <row r="51" spans="1:69" ht="76.5" hidden="1" customHeight="1" x14ac:dyDescent="0.25">
      <c r="A51" s="12" t="s">
        <v>119</v>
      </c>
      <c r="B51" s="12" t="s">
        <v>120</v>
      </c>
      <c r="C51" s="12" t="s">
        <v>44</v>
      </c>
      <c r="D51" s="12" t="s">
        <v>45</v>
      </c>
      <c r="E51" s="12" t="s">
        <v>121</v>
      </c>
      <c r="F51" s="12" t="s">
        <v>122</v>
      </c>
      <c r="G51" s="12" t="s">
        <v>48</v>
      </c>
      <c r="H51" s="12" t="s">
        <v>123</v>
      </c>
      <c r="I51" s="12" t="s">
        <v>50</v>
      </c>
      <c r="J51" s="13" t="s">
        <v>172</v>
      </c>
      <c r="K51" s="14">
        <v>41</v>
      </c>
      <c r="L51" s="13" t="s">
        <v>156</v>
      </c>
      <c r="M51" s="15">
        <v>43266</v>
      </c>
      <c r="N51" s="15">
        <v>43465</v>
      </c>
      <c r="O51" s="13" t="s">
        <v>173</v>
      </c>
      <c r="P51" s="13" t="s">
        <v>174</v>
      </c>
      <c r="Q51" s="16">
        <v>10000</v>
      </c>
      <c r="R51" s="14" t="s">
        <v>150</v>
      </c>
      <c r="S51" s="17" t="s">
        <v>151</v>
      </c>
      <c r="T51" s="13" t="s">
        <v>175</v>
      </c>
      <c r="U51" s="78">
        <v>7890562980</v>
      </c>
      <c r="V51" s="16"/>
      <c r="W51" s="16"/>
      <c r="X51" s="16"/>
      <c r="Y51" s="16"/>
      <c r="Z51" s="16"/>
      <c r="AA51" s="16"/>
      <c r="AB51" s="16"/>
      <c r="AC51" s="16"/>
      <c r="AD51" s="16"/>
      <c r="AE51" s="16"/>
      <c r="AF51" s="16"/>
      <c r="AG51" s="16">
        <v>10000</v>
      </c>
      <c r="AH51" s="16" t="s">
        <v>509</v>
      </c>
      <c r="AI51" s="16" t="s">
        <v>509</v>
      </c>
      <c r="AJ51" s="16" t="s">
        <v>509</v>
      </c>
      <c r="AK51" s="16" t="s">
        <v>509</v>
      </c>
      <c r="AL51" s="16" t="s">
        <v>509</v>
      </c>
      <c r="AM51" s="166" t="s">
        <v>509</v>
      </c>
      <c r="AN51" s="16"/>
      <c r="AO51" s="111" t="str">
        <f>IF((AK51= "NO PERIODICIDAD"), AJ51, AK51)</f>
        <v>NO PROGRAMADO</v>
      </c>
      <c r="AP51" s="114" t="e">
        <f t="shared" si="21"/>
        <v>#VALUE!</v>
      </c>
      <c r="AQ51" s="114" t="e">
        <f t="shared" si="10"/>
        <v>#VALUE!</v>
      </c>
      <c r="AR51" s="13"/>
      <c r="AS51" s="61"/>
      <c r="AT51" s="61"/>
      <c r="AU51" s="60"/>
      <c r="AV51" s="60"/>
      <c r="AW51" s="60"/>
      <c r="AX51" s="60"/>
      <c r="AY51" s="60"/>
      <c r="AZ51" s="116" t="str">
        <f t="shared" si="13"/>
        <v>SIN RECURSO EJECUTADO</v>
      </c>
      <c r="BA51" s="75"/>
      <c r="BB51" s="71">
        <f t="shared" si="22"/>
        <v>199</v>
      </c>
      <c r="BC51" s="72">
        <f t="shared" si="15"/>
        <v>168</v>
      </c>
      <c r="BD51" s="73">
        <f t="shared" si="14"/>
        <v>31</v>
      </c>
      <c r="BE51" s="74">
        <f t="shared" si="2"/>
        <v>0.76884422110552764</v>
      </c>
      <c r="BF51" s="77"/>
      <c r="BG51" s="13"/>
      <c r="BH51" s="117" t="s">
        <v>567</v>
      </c>
      <c r="BI51" s="201" t="b">
        <f t="shared" si="3"/>
        <v>1</v>
      </c>
      <c r="BJ51" s="202">
        <f t="shared" si="4"/>
        <v>7890562980</v>
      </c>
      <c r="BK51" s="117" t="e">
        <f t="shared" si="18"/>
        <v>#VALUE!</v>
      </c>
      <c r="BL51" s="94" t="b">
        <f t="shared" si="19"/>
        <v>0</v>
      </c>
      <c r="BM51" s="94" t="b">
        <f t="shared" si="20"/>
        <v>1</v>
      </c>
      <c r="BN51" s="94"/>
      <c r="BO51" s="94" t="b">
        <f t="shared" si="9"/>
        <v>1</v>
      </c>
      <c r="BP51" s="94"/>
      <c r="BQ51" s="76"/>
    </row>
    <row r="52" spans="1:69" ht="89.25" customHeight="1" x14ac:dyDescent="0.25">
      <c r="A52" s="12" t="s">
        <v>184</v>
      </c>
      <c r="B52" s="12" t="s">
        <v>176</v>
      </c>
      <c r="C52" s="12" t="s">
        <v>44</v>
      </c>
      <c r="D52" s="12" t="s">
        <v>177</v>
      </c>
      <c r="E52" s="12" t="s">
        <v>178</v>
      </c>
      <c r="F52" s="12" t="s">
        <v>179</v>
      </c>
      <c r="G52" s="12" t="s">
        <v>48</v>
      </c>
      <c r="H52" s="12" t="s">
        <v>68</v>
      </c>
      <c r="I52" s="12" t="s">
        <v>50</v>
      </c>
      <c r="J52" s="13" t="s">
        <v>180</v>
      </c>
      <c r="K52" s="14">
        <v>42</v>
      </c>
      <c r="L52" s="13" t="s">
        <v>181</v>
      </c>
      <c r="M52" s="15">
        <v>43132</v>
      </c>
      <c r="N52" s="15">
        <v>43449</v>
      </c>
      <c r="O52" s="13" t="s">
        <v>182</v>
      </c>
      <c r="P52" s="13" t="s">
        <v>182</v>
      </c>
      <c r="Q52" s="16">
        <v>1</v>
      </c>
      <c r="R52" s="14" t="s">
        <v>81</v>
      </c>
      <c r="S52" s="17" t="s">
        <v>151</v>
      </c>
      <c r="T52" s="13" t="s">
        <v>183</v>
      </c>
      <c r="U52" s="79">
        <v>1533000000</v>
      </c>
      <c r="V52" s="16"/>
      <c r="W52" s="16"/>
      <c r="X52" s="16"/>
      <c r="Y52" s="16"/>
      <c r="Z52" s="16"/>
      <c r="AA52" s="16"/>
      <c r="AB52" s="16"/>
      <c r="AC52" s="16"/>
      <c r="AD52" s="16">
        <v>1</v>
      </c>
      <c r="AE52" s="16">
        <v>1</v>
      </c>
      <c r="AF52" s="16">
        <v>1</v>
      </c>
      <c r="AG52" s="16">
        <v>1</v>
      </c>
      <c r="AH52" s="166" t="s">
        <v>509</v>
      </c>
      <c r="AI52" s="166" t="s">
        <v>509</v>
      </c>
      <c r="AJ52" s="166" t="s">
        <v>509</v>
      </c>
      <c r="AK52" s="16">
        <v>1</v>
      </c>
      <c r="AL52" s="16" t="s">
        <v>509</v>
      </c>
      <c r="AM52" s="166">
        <v>1</v>
      </c>
      <c r="AN52" s="16"/>
      <c r="AO52" s="111">
        <f>IF((AM52= "NO PERIODICIDAD"), AL52, AM52)</f>
        <v>1</v>
      </c>
      <c r="AP52" s="114">
        <f t="shared" si="21"/>
        <v>1</v>
      </c>
      <c r="AQ52" s="114">
        <f t="shared" si="10"/>
        <v>1</v>
      </c>
      <c r="AR52" s="13"/>
      <c r="AS52" s="61"/>
      <c r="AT52" s="61"/>
      <c r="AU52" s="60"/>
      <c r="AV52" s="60">
        <v>810000000</v>
      </c>
      <c r="AW52" s="60"/>
      <c r="AX52" s="60"/>
      <c r="AY52" s="60"/>
      <c r="AZ52" s="116" t="str">
        <f t="shared" si="13"/>
        <v>SIN RECURSO EJECUTADO</v>
      </c>
      <c r="BA52" s="13"/>
      <c r="BB52" s="71">
        <f t="shared" si="22"/>
        <v>317</v>
      </c>
      <c r="BC52" s="72">
        <f t="shared" si="15"/>
        <v>302</v>
      </c>
      <c r="BD52" s="73">
        <f t="shared" si="14"/>
        <v>15</v>
      </c>
      <c r="BE52" s="74">
        <f t="shared" si="2"/>
        <v>0.48264984227129337</v>
      </c>
      <c r="BF52" s="12"/>
      <c r="BG52" s="13"/>
      <c r="BH52" s="117" t="s">
        <v>567</v>
      </c>
      <c r="BI52" s="201" t="b">
        <f t="shared" si="3"/>
        <v>1</v>
      </c>
      <c r="BJ52" s="202">
        <f t="shared" si="4"/>
        <v>723000000</v>
      </c>
      <c r="BK52" s="117" t="b">
        <f t="shared" si="18"/>
        <v>0</v>
      </c>
      <c r="BL52" s="94" t="b">
        <f t="shared" si="19"/>
        <v>0</v>
      </c>
      <c r="BM52" s="94" t="b">
        <f t="shared" si="20"/>
        <v>0</v>
      </c>
      <c r="BN52" s="94" t="b">
        <f>+AO52&gt;Q52</f>
        <v>0</v>
      </c>
      <c r="BO52" s="94" t="b">
        <f t="shared" si="9"/>
        <v>0</v>
      </c>
      <c r="BP52" s="203"/>
      <c r="BQ52" s="76"/>
    </row>
    <row r="53" spans="1:69" ht="289.5" customHeight="1" x14ac:dyDescent="0.25">
      <c r="A53" s="12" t="s">
        <v>184</v>
      </c>
      <c r="B53" s="12" t="s">
        <v>176</v>
      </c>
      <c r="C53" s="12" t="s">
        <v>44</v>
      </c>
      <c r="D53" s="12" t="s">
        <v>177</v>
      </c>
      <c r="E53" s="12" t="s">
        <v>178</v>
      </c>
      <c r="F53" s="12" t="s">
        <v>179</v>
      </c>
      <c r="G53" s="12" t="s">
        <v>48</v>
      </c>
      <c r="H53" s="12" t="s">
        <v>68</v>
      </c>
      <c r="I53" s="12" t="s">
        <v>50</v>
      </c>
      <c r="J53" s="13" t="s">
        <v>185</v>
      </c>
      <c r="K53" s="14">
        <v>43</v>
      </c>
      <c r="L53" s="13" t="s">
        <v>186</v>
      </c>
      <c r="M53" s="15">
        <v>43132</v>
      </c>
      <c r="N53" s="15">
        <v>43465</v>
      </c>
      <c r="O53" s="13" t="s">
        <v>187</v>
      </c>
      <c r="P53" s="13" t="s">
        <v>188</v>
      </c>
      <c r="Q53" s="16">
        <v>16</v>
      </c>
      <c r="R53" s="14" t="s">
        <v>81</v>
      </c>
      <c r="S53" s="17" t="s">
        <v>189</v>
      </c>
      <c r="T53" s="13" t="s">
        <v>190</v>
      </c>
      <c r="U53" s="79">
        <v>1775550000</v>
      </c>
      <c r="V53" s="16"/>
      <c r="W53" s="16">
        <v>1</v>
      </c>
      <c r="X53" s="20">
        <v>3</v>
      </c>
      <c r="Y53" s="16">
        <v>5</v>
      </c>
      <c r="Z53" s="16">
        <v>7</v>
      </c>
      <c r="AA53" s="20">
        <v>9</v>
      </c>
      <c r="AB53" s="16">
        <v>11</v>
      </c>
      <c r="AC53" s="16">
        <v>12</v>
      </c>
      <c r="AD53" s="16">
        <v>13</v>
      </c>
      <c r="AE53" s="16">
        <v>15</v>
      </c>
      <c r="AF53" s="16">
        <v>16</v>
      </c>
      <c r="AG53" s="16">
        <v>16</v>
      </c>
      <c r="AH53" s="166">
        <v>15</v>
      </c>
      <c r="AI53" s="166" t="s">
        <v>510</v>
      </c>
      <c r="AJ53" s="166" t="s">
        <v>510</v>
      </c>
      <c r="AK53" s="16">
        <v>14</v>
      </c>
      <c r="AL53" s="16" t="s">
        <v>510</v>
      </c>
      <c r="AM53" s="166">
        <v>14</v>
      </c>
      <c r="AN53" s="16"/>
      <c r="AO53" s="16">
        <f>IF((AM53= "NO PERIODICIDAD"), AL53, AM53)</f>
        <v>14</v>
      </c>
      <c r="AP53" s="114">
        <f t="shared" si="21"/>
        <v>0.875</v>
      </c>
      <c r="AQ53" s="114">
        <f t="shared" si="10"/>
        <v>0.875</v>
      </c>
      <c r="AR53" s="13"/>
      <c r="AS53" s="61">
        <v>1043000000</v>
      </c>
      <c r="AT53" s="61">
        <v>1043000000</v>
      </c>
      <c r="AU53" s="61">
        <v>1043000000</v>
      </c>
      <c r="AV53" s="60">
        <v>1722324998</v>
      </c>
      <c r="AW53" s="60"/>
      <c r="AX53" s="60"/>
      <c r="AY53" s="60"/>
      <c r="AZ53" s="116" t="str">
        <f t="shared" si="13"/>
        <v>SIN RECURSO EJECUTADO</v>
      </c>
      <c r="BA53" s="13"/>
      <c r="BB53" s="71">
        <f t="shared" si="22"/>
        <v>333</v>
      </c>
      <c r="BC53" s="72">
        <f t="shared" si="15"/>
        <v>302</v>
      </c>
      <c r="BD53" s="73">
        <f t="shared" si="14"/>
        <v>31</v>
      </c>
      <c r="BE53" s="74">
        <f t="shared" si="2"/>
        <v>0.45945945945945948</v>
      </c>
      <c r="BF53" s="80"/>
      <c r="BG53" s="13" t="s">
        <v>191</v>
      </c>
      <c r="BH53" s="117" t="s">
        <v>567</v>
      </c>
      <c r="BI53" s="201" t="b">
        <f t="shared" si="3"/>
        <v>1</v>
      </c>
      <c r="BJ53" s="202">
        <f t="shared" si="4"/>
        <v>53225002</v>
      </c>
      <c r="BK53" s="117" t="b">
        <f t="shared" si="18"/>
        <v>0</v>
      </c>
      <c r="BL53" s="94" t="b">
        <f t="shared" si="19"/>
        <v>0</v>
      </c>
      <c r="BM53" s="94" t="b">
        <f t="shared" si="20"/>
        <v>1</v>
      </c>
      <c r="BN53" s="94" t="b">
        <f>+AO53&gt;Q53</f>
        <v>0</v>
      </c>
      <c r="BO53" s="94" t="b">
        <f t="shared" si="9"/>
        <v>0</v>
      </c>
      <c r="BP53" s="203"/>
      <c r="BQ53" s="76"/>
    </row>
    <row r="54" spans="1:69" ht="154.5" customHeight="1" x14ac:dyDescent="0.25">
      <c r="A54" s="12" t="s">
        <v>184</v>
      </c>
      <c r="B54" s="12" t="s">
        <v>176</v>
      </c>
      <c r="C54" s="12" t="s">
        <v>44</v>
      </c>
      <c r="D54" s="12" t="s">
        <v>177</v>
      </c>
      <c r="E54" s="12" t="s">
        <v>178</v>
      </c>
      <c r="F54" s="12" t="s">
        <v>179</v>
      </c>
      <c r="G54" s="12" t="s">
        <v>48</v>
      </c>
      <c r="H54" s="12" t="s">
        <v>68</v>
      </c>
      <c r="I54" s="12" t="s">
        <v>50</v>
      </c>
      <c r="J54" s="13" t="s">
        <v>192</v>
      </c>
      <c r="K54" s="14">
        <v>44</v>
      </c>
      <c r="L54" s="13" t="s">
        <v>193</v>
      </c>
      <c r="M54" s="15">
        <v>43168</v>
      </c>
      <c r="N54" s="15">
        <v>43449</v>
      </c>
      <c r="O54" s="13" t="s">
        <v>194</v>
      </c>
      <c r="P54" s="13" t="s">
        <v>195</v>
      </c>
      <c r="Q54" s="16">
        <v>9</v>
      </c>
      <c r="R54" s="14" t="s">
        <v>81</v>
      </c>
      <c r="S54" s="17" t="s">
        <v>189</v>
      </c>
      <c r="T54" s="13" t="s">
        <v>196</v>
      </c>
      <c r="U54" s="79">
        <v>5148150000</v>
      </c>
      <c r="V54" s="16"/>
      <c r="W54" s="16"/>
      <c r="X54" s="20">
        <v>2</v>
      </c>
      <c r="Y54" s="16">
        <v>2</v>
      </c>
      <c r="Z54" s="16">
        <v>2</v>
      </c>
      <c r="AA54" s="20">
        <v>2</v>
      </c>
      <c r="AB54" s="16">
        <v>3</v>
      </c>
      <c r="AC54" s="16">
        <v>5</v>
      </c>
      <c r="AD54" s="16">
        <v>6</v>
      </c>
      <c r="AE54" s="16">
        <v>8</v>
      </c>
      <c r="AF54" s="16">
        <v>9</v>
      </c>
      <c r="AG54" s="16">
        <v>9</v>
      </c>
      <c r="AH54" s="166">
        <v>7</v>
      </c>
      <c r="AI54" s="166" t="s">
        <v>510</v>
      </c>
      <c r="AJ54" s="166" t="s">
        <v>510</v>
      </c>
      <c r="AK54" s="16">
        <v>7</v>
      </c>
      <c r="AL54" s="16" t="s">
        <v>510</v>
      </c>
      <c r="AM54" s="166">
        <v>7</v>
      </c>
      <c r="AN54" s="16"/>
      <c r="AO54" s="111">
        <f>IF((AM54= "NO PERIODICIDAD"), AL54, AM54)</f>
        <v>7</v>
      </c>
      <c r="AP54" s="114">
        <f t="shared" si="21"/>
        <v>0.77777777777777779</v>
      </c>
      <c r="AQ54" s="114">
        <f t="shared" si="10"/>
        <v>0.77777777777777779</v>
      </c>
      <c r="AR54" s="13"/>
      <c r="AS54" s="61">
        <v>2058220667</v>
      </c>
      <c r="AT54" s="61">
        <v>2058220667</v>
      </c>
      <c r="AU54" s="61">
        <v>2058220667</v>
      </c>
      <c r="AV54" s="60">
        <v>3283408942</v>
      </c>
      <c r="AW54" s="60"/>
      <c r="AX54" s="60"/>
      <c r="AY54" s="60"/>
      <c r="AZ54" s="116" t="str">
        <f t="shared" si="13"/>
        <v>SIN RECURSO EJECUTADO</v>
      </c>
      <c r="BA54" s="13"/>
      <c r="BB54" s="71">
        <f t="shared" si="22"/>
        <v>281</v>
      </c>
      <c r="BC54" s="72">
        <f t="shared" si="15"/>
        <v>266</v>
      </c>
      <c r="BD54" s="73">
        <f t="shared" si="14"/>
        <v>15</v>
      </c>
      <c r="BE54" s="74">
        <f t="shared" si="2"/>
        <v>0.54448398576512458</v>
      </c>
      <c r="BF54" s="12"/>
      <c r="BG54" s="13"/>
      <c r="BH54" s="117" t="s">
        <v>567</v>
      </c>
      <c r="BI54" s="201" t="b">
        <f t="shared" si="3"/>
        <v>1</v>
      </c>
      <c r="BJ54" s="202">
        <f t="shared" si="4"/>
        <v>1864741058</v>
      </c>
      <c r="BK54" s="117" t="b">
        <f t="shared" si="18"/>
        <v>0</v>
      </c>
      <c r="BL54" s="94" t="b">
        <f t="shared" si="19"/>
        <v>0</v>
      </c>
      <c r="BM54" s="94" t="b">
        <f t="shared" si="20"/>
        <v>1</v>
      </c>
      <c r="BN54" s="94" t="b">
        <f>+AO54&gt;Q54</f>
        <v>0</v>
      </c>
      <c r="BO54" s="94" t="b">
        <f t="shared" si="9"/>
        <v>0</v>
      </c>
      <c r="BP54" s="203"/>
      <c r="BQ54" s="76"/>
    </row>
    <row r="55" spans="1:69" ht="42.75" customHeight="1" x14ac:dyDescent="0.25">
      <c r="A55" s="12" t="s">
        <v>184</v>
      </c>
      <c r="B55" s="12" t="s">
        <v>176</v>
      </c>
      <c r="C55" s="12" t="s">
        <v>44</v>
      </c>
      <c r="D55" s="12" t="s">
        <v>45</v>
      </c>
      <c r="E55" s="12" t="s">
        <v>178</v>
      </c>
      <c r="F55" s="12" t="s">
        <v>179</v>
      </c>
      <c r="G55" s="12" t="s">
        <v>48</v>
      </c>
      <c r="H55" s="12" t="s">
        <v>68</v>
      </c>
      <c r="I55" s="12" t="s">
        <v>50</v>
      </c>
      <c r="J55" s="13" t="s">
        <v>197</v>
      </c>
      <c r="K55" s="14">
        <v>45</v>
      </c>
      <c r="L55" s="13" t="s">
        <v>198</v>
      </c>
      <c r="M55" s="15">
        <v>43132</v>
      </c>
      <c r="N55" s="15">
        <v>43465</v>
      </c>
      <c r="O55" s="13" t="s">
        <v>199</v>
      </c>
      <c r="P55" s="13" t="s">
        <v>200</v>
      </c>
      <c r="Q55" s="16">
        <v>70</v>
      </c>
      <c r="R55" s="14" t="s">
        <v>81</v>
      </c>
      <c r="S55" s="17" t="s">
        <v>189</v>
      </c>
      <c r="T55" s="13" t="s">
        <v>201</v>
      </c>
      <c r="U55" s="79">
        <v>1625300000</v>
      </c>
      <c r="V55" s="16"/>
      <c r="W55" s="16">
        <v>10</v>
      </c>
      <c r="X55" s="20">
        <v>15</v>
      </c>
      <c r="Y55" s="16">
        <v>20</v>
      </c>
      <c r="Z55" s="16">
        <v>30</v>
      </c>
      <c r="AA55" s="20">
        <v>40</v>
      </c>
      <c r="AB55" s="16">
        <v>45</v>
      </c>
      <c r="AC55" s="16">
        <v>55</v>
      </c>
      <c r="AD55" s="16">
        <v>60</v>
      </c>
      <c r="AE55" s="16">
        <v>65</v>
      </c>
      <c r="AF55" s="16">
        <v>70</v>
      </c>
      <c r="AG55" s="16">
        <v>70</v>
      </c>
      <c r="AH55" s="166">
        <v>20</v>
      </c>
      <c r="AI55" s="166" t="s">
        <v>510</v>
      </c>
      <c r="AJ55" s="166" t="s">
        <v>510</v>
      </c>
      <c r="AK55" s="16">
        <v>40</v>
      </c>
      <c r="AL55" s="16" t="s">
        <v>510</v>
      </c>
      <c r="AM55" s="166">
        <v>40</v>
      </c>
      <c r="AN55" s="16"/>
      <c r="AO55" s="111">
        <f>IF((AM55= "NO PERIODICIDAD"), AL55, AM55)</f>
        <v>40</v>
      </c>
      <c r="AP55" s="114">
        <f t="shared" si="21"/>
        <v>0.5714285714285714</v>
      </c>
      <c r="AQ55" s="114">
        <f t="shared" si="10"/>
        <v>0.5714285714285714</v>
      </c>
      <c r="AR55" s="13"/>
      <c r="AS55" s="61">
        <v>895181685</v>
      </c>
      <c r="AT55" s="61">
        <v>895181685</v>
      </c>
      <c r="AU55" s="61">
        <v>895181685</v>
      </c>
      <c r="AV55" s="60">
        <v>895181685</v>
      </c>
      <c r="AW55" s="60"/>
      <c r="AX55" s="60"/>
      <c r="AY55" s="60"/>
      <c r="AZ55" s="116" t="str">
        <f t="shared" si="13"/>
        <v>SIN RECURSO EJECUTADO</v>
      </c>
      <c r="BA55" s="13"/>
      <c r="BB55" s="71">
        <f t="shared" si="22"/>
        <v>333</v>
      </c>
      <c r="BC55" s="72">
        <f t="shared" si="15"/>
        <v>302</v>
      </c>
      <c r="BD55" s="73">
        <f t="shared" si="14"/>
        <v>31</v>
      </c>
      <c r="BE55" s="74">
        <f t="shared" si="2"/>
        <v>0.45945945945945948</v>
      </c>
      <c r="BF55" s="12"/>
      <c r="BG55" s="13"/>
      <c r="BH55" s="117" t="s">
        <v>567</v>
      </c>
      <c r="BI55" s="201" t="b">
        <f t="shared" si="3"/>
        <v>1</v>
      </c>
      <c r="BJ55" s="202">
        <f t="shared" si="4"/>
        <v>730118315</v>
      </c>
      <c r="BK55" s="117" t="b">
        <f t="shared" si="18"/>
        <v>0</v>
      </c>
      <c r="BL55" s="94" t="b">
        <f t="shared" si="19"/>
        <v>1</v>
      </c>
      <c r="BM55" s="94" t="b">
        <f t="shared" si="20"/>
        <v>0</v>
      </c>
      <c r="BN55" s="94" t="b">
        <f>+AO55&gt;Q55</f>
        <v>0</v>
      </c>
      <c r="BO55" s="94" t="b">
        <f t="shared" si="9"/>
        <v>0</v>
      </c>
      <c r="BP55" s="204"/>
      <c r="BQ55" s="76"/>
    </row>
    <row r="56" spans="1:69" ht="76.5" hidden="1" customHeight="1" x14ac:dyDescent="0.25">
      <c r="A56" s="12" t="s">
        <v>202</v>
      </c>
      <c r="B56" s="12" t="s">
        <v>203</v>
      </c>
      <c r="C56" s="12" t="s">
        <v>44</v>
      </c>
      <c r="D56" s="12" t="s">
        <v>45</v>
      </c>
      <c r="E56" s="12" t="s">
        <v>204</v>
      </c>
      <c r="F56" s="12" t="s">
        <v>122</v>
      </c>
      <c r="G56" s="12" t="s">
        <v>48</v>
      </c>
      <c r="H56" s="12" t="s">
        <v>68</v>
      </c>
      <c r="I56" s="12" t="s">
        <v>50</v>
      </c>
      <c r="J56" s="13" t="s">
        <v>205</v>
      </c>
      <c r="K56" s="14">
        <v>46</v>
      </c>
      <c r="L56" s="13" t="s">
        <v>206</v>
      </c>
      <c r="M56" s="15">
        <v>43252</v>
      </c>
      <c r="N56" s="15">
        <v>43465</v>
      </c>
      <c r="O56" s="13" t="s">
        <v>207</v>
      </c>
      <c r="P56" s="13" t="s">
        <v>208</v>
      </c>
      <c r="Q56" s="16">
        <v>8</v>
      </c>
      <c r="R56" s="14" t="s">
        <v>81</v>
      </c>
      <c r="S56" s="17" t="s">
        <v>209</v>
      </c>
      <c r="T56" s="13" t="s">
        <v>210</v>
      </c>
      <c r="U56" s="78">
        <v>9400000000</v>
      </c>
      <c r="V56" s="16"/>
      <c r="W56" s="16"/>
      <c r="X56" s="16"/>
      <c r="Y56" s="16"/>
      <c r="Z56" s="16"/>
      <c r="AA56" s="16"/>
      <c r="AB56" s="16"/>
      <c r="AC56" s="16"/>
      <c r="AD56" s="16"/>
      <c r="AE56" s="16">
        <v>8</v>
      </c>
      <c r="AF56" s="16">
        <v>8</v>
      </c>
      <c r="AG56" s="16">
        <v>8</v>
      </c>
      <c r="AH56" s="16" t="s">
        <v>509</v>
      </c>
      <c r="AI56" s="16" t="s">
        <v>509</v>
      </c>
      <c r="AJ56" s="16" t="s">
        <v>509</v>
      </c>
      <c r="AK56" s="16" t="s">
        <v>509</v>
      </c>
      <c r="AL56" s="16" t="s">
        <v>510</v>
      </c>
      <c r="AM56" s="166" t="s">
        <v>510</v>
      </c>
      <c r="AN56" s="16"/>
      <c r="AO56" s="111" t="str">
        <f>IF((AK56= "NO PERIODICIDAD"), AJ56, AK56)</f>
        <v>NO PROGRAMADO</v>
      </c>
      <c r="AP56" s="114" t="e">
        <f t="shared" si="21"/>
        <v>#VALUE!</v>
      </c>
      <c r="AQ56" s="114" t="e">
        <f t="shared" si="10"/>
        <v>#VALUE!</v>
      </c>
      <c r="AR56" s="13"/>
      <c r="AS56" s="61"/>
      <c r="AT56" s="61"/>
      <c r="AU56" s="60"/>
      <c r="AV56" s="60"/>
      <c r="AW56" s="60"/>
      <c r="AX56" s="60"/>
      <c r="AY56" s="60"/>
      <c r="AZ56" s="116" t="str">
        <f t="shared" si="13"/>
        <v>SIN RECURSO EJECUTADO</v>
      </c>
      <c r="BA56" s="75"/>
      <c r="BB56" s="71">
        <f t="shared" si="22"/>
        <v>213</v>
      </c>
      <c r="BC56" s="72">
        <f t="shared" si="15"/>
        <v>182</v>
      </c>
      <c r="BD56" s="73">
        <f t="shared" si="14"/>
        <v>31</v>
      </c>
      <c r="BE56" s="74">
        <f t="shared" si="2"/>
        <v>0.71830985915492962</v>
      </c>
      <c r="BF56" s="77"/>
      <c r="BG56" s="13"/>
      <c r="BH56" s="117" t="s">
        <v>567</v>
      </c>
      <c r="BI56" s="201" t="b">
        <f t="shared" si="3"/>
        <v>1</v>
      </c>
      <c r="BJ56" s="202">
        <f t="shared" si="4"/>
        <v>9400000000</v>
      </c>
      <c r="BK56" s="117" t="e">
        <f t="shared" si="18"/>
        <v>#VALUE!</v>
      </c>
      <c r="BL56" s="94" t="b">
        <f t="shared" si="19"/>
        <v>0</v>
      </c>
      <c r="BM56" s="94" t="b">
        <f t="shared" si="20"/>
        <v>1</v>
      </c>
      <c r="BN56" s="94"/>
      <c r="BO56" s="94" t="b">
        <f t="shared" si="9"/>
        <v>1</v>
      </c>
      <c r="BP56" s="94"/>
      <c r="BQ56" s="76"/>
    </row>
    <row r="57" spans="1:69" ht="63.75" hidden="1" customHeight="1" x14ac:dyDescent="0.25">
      <c r="A57" s="12" t="s">
        <v>202</v>
      </c>
      <c r="B57" s="12" t="s">
        <v>203</v>
      </c>
      <c r="C57" s="12" t="s">
        <v>44</v>
      </c>
      <c r="D57" s="12" t="s">
        <v>45</v>
      </c>
      <c r="E57" s="12" t="s">
        <v>204</v>
      </c>
      <c r="F57" s="12" t="s">
        <v>122</v>
      </c>
      <c r="G57" s="12" t="s">
        <v>48</v>
      </c>
      <c r="H57" s="12" t="s">
        <v>68</v>
      </c>
      <c r="I57" s="12" t="s">
        <v>50</v>
      </c>
      <c r="J57" s="13" t="s">
        <v>211</v>
      </c>
      <c r="K57" s="14">
        <v>47</v>
      </c>
      <c r="L57" s="13" t="s">
        <v>212</v>
      </c>
      <c r="M57" s="15">
        <v>43252</v>
      </c>
      <c r="N57" s="15">
        <v>43465</v>
      </c>
      <c r="O57" s="13" t="s">
        <v>213</v>
      </c>
      <c r="P57" s="13" t="s">
        <v>214</v>
      </c>
      <c r="Q57" s="16">
        <v>2</v>
      </c>
      <c r="R57" s="14" t="s">
        <v>81</v>
      </c>
      <c r="S57" s="17" t="s">
        <v>209</v>
      </c>
      <c r="T57" s="13" t="s">
        <v>215</v>
      </c>
      <c r="U57" s="70">
        <v>600000000</v>
      </c>
      <c r="V57" s="16"/>
      <c r="W57" s="16"/>
      <c r="X57" s="16"/>
      <c r="Y57" s="16"/>
      <c r="Z57" s="16"/>
      <c r="AA57" s="16"/>
      <c r="AB57" s="16"/>
      <c r="AC57" s="16"/>
      <c r="AD57" s="16"/>
      <c r="AE57" s="16">
        <v>1</v>
      </c>
      <c r="AF57" s="16">
        <v>2</v>
      </c>
      <c r="AG57" s="16">
        <v>2</v>
      </c>
      <c r="AH57" s="16" t="s">
        <v>509</v>
      </c>
      <c r="AI57" s="16" t="s">
        <v>509</v>
      </c>
      <c r="AJ57" s="16" t="s">
        <v>509</v>
      </c>
      <c r="AK57" s="16" t="s">
        <v>509</v>
      </c>
      <c r="AL57" s="16" t="s">
        <v>510</v>
      </c>
      <c r="AM57" s="166" t="s">
        <v>510</v>
      </c>
      <c r="AN57" s="16"/>
      <c r="AO57" s="111" t="str">
        <f>IF((AK57= "NO PERIODICIDAD"), AJ57, AK57)</f>
        <v>NO PROGRAMADO</v>
      </c>
      <c r="AP57" s="114" t="e">
        <f t="shared" si="21"/>
        <v>#VALUE!</v>
      </c>
      <c r="AQ57" s="114" t="e">
        <f t="shared" si="10"/>
        <v>#VALUE!</v>
      </c>
      <c r="AR57" s="13"/>
      <c r="AS57" s="61"/>
      <c r="AT57" s="61"/>
      <c r="AU57" s="60"/>
      <c r="AV57" s="60"/>
      <c r="AW57" s="60"/>
      <c r="AX57" s="60"/>
      <c r="AY57" s="60"/>
      <c r="AZ57" s="116" t="str">
        <f t="shared" si="13"/>
        <v>SIN RECURSO EJECUTADO</v>
      </c>
      <c r="BA57" s="75"/>
      <c r="BB57" s="71">
        <f t="shared" si="22"/>
        <v>213</v>
      </c>
      <c r="BC57" s="72">
        <f t="shared" si="15"/>
        <v>182</v>
      </c>
      <c r="BD57" s="73">
        <f t="shared" si="14"/>
        <v>31</v>
      </c>
      <c r="BE57" s="74">
        <f t="shared" si="2"/>
        <v>0.71830985915492962</v>
      </c>
      <c r="BF57" s="77"/>
      <c r="BG57" s="13"/>
      <c r="BH57" s="117" t="s">
        <v>567</v>
      </c>
      <c r="BI57" s="201" t="b">
        <f t="shared" si="3"/>
        <v>1</v>
      </c>
      <c r="BJ57" s="202">
        <f t="shared" si="4"/>
        <v>600000000</v>
      </c>
      <c r="BK57" s="117" t="e">
        <f t="shared" si="18"/>
        <v>#VALUE!</v>
      </c>
      <c r="BL57" s="94" t="b">
        <f t="shared" si="19"/>
        <v>0</v>
      </c>
      <c r="BM57" s="94" t="b">
        <f t="shared" si="20"/>
        <v>1</v>
      </c>
      <c r="BN57" s="94"/>
      <c r="BO57" s="94" t="b">
        <f t="shared" si="9"/>
        <v>1</v>
      </c>
      <c r="BP57" s="94"/>
      <c r="BQ57" s="76"/>
    </row>
    <row r="58" spans="1:69" ht="153" customHeight="1" x14ac:dyDescent="0.25">
      <c r="A58" s="12" t="s">
        <v>202</v>
      </c>
      <c r="B58" s="12" t="s">
        <v>203</v>
      </c>
      <c r="C58" s="12" t="s">
        <v>44</v>
      </c>
      <c r="D58" s="12" t="s">
        <v>216</v>
      </c>
      <c r="E58" s="12" t="s">
        <v>46</v>
      </c>
      <c r="F58" s="12" t="s">
        <v>217</v>
      </c>
      <c r="G58" s="12" t="s">
        <v>48</v>
      </c>
      <c r="H58" s="12" t="s">
        <v>68</v>
      </c>
      <c r="I58" s="12" t="s">
        <v>50</v>
      </c>
      <c r="J58" s="13" t="s">
        <v>218</v>
      </c>
      <c r="K58" s="14">
        <v>48</v>
      </c>
      <c r="L58" s="13" t="s">
        <v>219</v>
      </c>
      <c r="M58" s="15">
        <v>43191</v>
      </c>
      <c r="N58" s="15">
        <v>43220</v>
      </c>
      <c r="O58" s="25" t="s">
        <v>220</v>
      </c>
      <c r="P58" s="25" t="s">
        <v>220</v>
      </c>
      <c r="Q58" s="16">
        <v>1</v>
      </c>
      <c r="R58" s="14" t="s">
        <v>128</v>
      </c>
      <c r="S58" s="17" t="s">
        <v>151</v>
      </c>
      <c r="T58" s="13" t="s">
        <v>221</v>
      </c>
      <c r="U58" s="78">
        <v>0</v>
      </c>
      <c r="V58" s="16"/>
      <c r="W58" s="16"/>
      <c r="X58" s="16"/>
      <c r="Y58" s="22">
        <v>1</v>
      </c>
      <c r="Z58" s="16">
        <v>1</v>
      </c>
      <c r="AA58" s="16">
        <v>1</v>
      </c>
      <c r="AB58" s="16">
        <v>1</v>
      </c>
      <c r="AC58" s="16">
        <v>1</v>
      </c>
      <c r="AD58" s="16">
        <v>1</v>
      </c>
      <c r="AE58" s="16">
        <v>1</v>
      </c>
      <c r="AF58" s="16">
        <v>1</v>
      </c>
      <c r="AG58" s="16">
        <v>1</v>
      </c>
      <c r="AH58" s="166">
        <v>1</v>
      </c>
      <c r="AI58" s="166">
        <v>1</v>
      </c>
      <c r="AJ58" s="166">
        <v>1</v>
      </c>
      <c r="AK58" s="16">
        <v>1</v>
      </c>
      <c r="AL58" s="16">
        <v>1</v>
      </c>
      <c r="AM58" s="166">
        <v>1</v>
      </c>
      <c r="AN58" s="16">
        <v>1</v>
      </c>
      <c r="AO58" s="111">
        <f>IF((AK58= "NO PERIODICIDAD"), AJ58, AK58)</f>
        <v>1</v>
      </c>
      <c r="AP58" s="114">
        <f>IF(AF58="NO PROGRAMADO", "NO PROGRAMADO", (AO58/AF58))</f>
        <v>1</v>
      </c>
      <c r="AQ58" s="114">
        <f t="shared" si="10"/>
        <v>1</v>
      </c>
      <c r="AR58" s="13"/>
      <c r="AS58" s="61"/>
      <c r="AT58" s="61"/>
      <c r="AU58" s="60"/>
      <c r="AV58" s="60"/>
      <c r="AW58" s="60"/>
      <c r="AX58" s="60"/>
      <c r="AY58" s="60"/>
      <c r="AZ58" s="116" t="e">
        <f t="shared" si="13"/>
        <v>#DIV/0!</v>
      </c>
      <c r="BA58" s="13"/>
      <c r="BB58" s="71">
        <f t="shared" si="22"/>
        <v>29</v>
      </c>
      <c r="BC58" s="72">
        <f t="shared" si="15"/>
        <v>243</v>
      </c>
      <c r="BD58" s="73">
        <f t="shared" si="14"/>
        <v>-214</v>
      </c>
      <c r="BE58" s="74">
        <f t="shared" si="2"/>
        <v>5.2758620689655169</v>
      </c>
      <c r="BF58" s="77"/>
      <c r="BG58" s="13" t="s">
        <v>146</v>
      </c>
      <c r="BH58" s="117" t="s">
        <v>567</v>
      </c>
      <c r="BI58" s="201" t="b">
        <f t="shared" si="3"/>
        <v>1</v>
      </c>
      <c r="BJ58" s="202">
        <f t="shared" si="4"/>
        <v>0</v>
      </c>
      <c r="BK58" s="117" t="b">
        <f t="shared" si="18"/>
        <v>0</v>
      </c>
      <c r="BL58" s="94" t="b">
        <f t="shared" si="19"/>
        <v>0</v>
      </c>
      <c r="BM58" s="94" t="b">
        <f t="shared" si="20"/>
        <v>0</v>
      </c>
      <c r="BN58" s="94" t="b">
        <f t="shared" ref="BN58:BN64" si="23">+AO58&gt;Q58</f>
        <v>0</v>
      </c>
      <c r="BO58" s="94" t="b">
        <f t="shared" si="9"/>
        <v>1</v>
      </c>
      <c r="BP58" s="203"/>
      <c r="BQ58" s="76"/>
    </row>
    <row r="59" spans="1:69" ht="72" customHeight="1" x14ac:dyDescent="0.25">
      <c r="A59" s="12" t="s">
        <v>202</v>
      </c>
      <c r="B59" s="12" t="s">
        <v>222</v>
      </c>
      <c r="C59" s="12" t="s">
        <v>44</v>
      </c>
      <c r="D59" s="12" t="s">
        <v>216</v>
      </c>
      <c r="E59" s="12" t="s">
        <v>46</v>
      </c>
      <c r="F59" s="12" t="s">
        <v>223</v>
      </c>
      <c r="G59" s="12" t="s">
        <v>224</v>
      </c>
      <c r="H59" s="12" t="s">
        <v>225</v>
      </c>
      <c r="I59" s="12" t="s">
        <v>50</v>
      </c>
      <c r="J59" s="13" t="s">
        <v>226</v>
      </c>
      <c r="K59" s="14">
        <v>49</v>
      </c>
      <c r="L59" s="13" t="s">
        <v>227</v>
      </c>
      <c r="M59" s="15">
        <v>43101</v>
      </c>
      <c r="N59" s="15">
        <v>43465</v>
      </c>
      <c r="O59" s="25" t="s">
        <v>228</v>
      </c>
      <c r="P59" s="13" t="s">
        <v>229</v>
      </c>
      <c r="Q59" s="16">
        <v>91</v>
      </c>
      <c r="R59" s="14" t="s">
        <v>54</v>
      </c>
      <c r="S59" s="17" t="s">
        <v>61</v>
      </c>
      <c r="T59" s="13" t="s">
        <v>230</v>
      </c>
      <c r="U59" s="78">
        <v>0</v>
      </c>
      <c r="V59" s="16"/>
      <c r="W59" s="16"/>
      <c r="X59" s="20">
        <v>91</v>
      </c>
      <c r="Y59" s="16">
        <v>91</v>
      </c>
      <c r="Z59" s="16">
        <v>91</v>
      </c>
      <c r="AA59" s="20">
        <v>91</v>
      </c>
      <c r="AB59" s="16">
        <v>91</v>
      </c>
      <c r="AC59" s="16">
        <v>91</v>
      </c>
      <c r="AD59" s="16">
        <v>91</v>
      </c>
      <c r="AE59" s="16">
        <v>91</v>
      </c>
      <c r="AF59" s="16">
        <v>91</v>
      </c>
      <c r="AG59" s="16">
        <v>91</v>
      </c>
      <c r="AH59" s="166">
        <v>95</v>
      </c>
      <c r="AI59" s="166" t="s">
        <v>510</v>
      </c>
      <c r="AJ59" s="166" t="s">
        <v>510</v>
      </c>
      <c r="AK59" s="166"/>
      <c r="AL59" s="166" t="s">
        <v>510</v>
      </c>
      <c r="AM59" s="166">
        <v>95</v>
      </c>
      <c r="AN59" s="16"/>
      <c r="AO59" s="111">
        <f>IF((AM59= "NO PERIODICIDAD"), NO PERIODICIDAD, GEOMEAN(AH59:AM59))</f>
        <v>95</v>
      </c>
      <c r="AP59" s="114">
        <f t="shared" si="21"/>
        <v>1.043956043956044</v>
      </c>
      <c r="AQ59" s="114">
        <f t="shared" si="10"/>
        <v>1.043956043956044</v>
      </c>
      <c r="AR59" s="13"/>
      <c r="AS59" s="61"/>
      <c r="AT59" s="61"/>
      <c r="AU59" s="60"/>
      <c r="AV59" s="60"/>
      <c r="AW59" s="60"/>
      <c r="AX59" s="60"/>
      <c r="AY59" s="60"/>
      <c r="AZ59" s="116" t="e">
        <f t="shared" ref="AZ59:AZ64" si="24">IF(AV59/U59=0,"SIN RECURSO EJECUTADO",(AV59/U59))</f>
        <v>#DIV/0!</v>
      </c>
      <c r="BA59" s="13"/>
      <c r="BB59" s="71">
        <f t="shared" si="22"/>
        <v>364</v>
      </c>
      <c r="BC59" s="72">
        <f t="shared" si="15"/>
        <v>333</v>
      </c>
      <c r="BD59" s="73">
        <f t="shared" si="14"/>
        <v>31</v>
      </c>
      <c r="BE59" s="74">
        <f t="shared" si="2"/>
        <v>0.42032967032967034</v>
      </c>
      <c r="BF59" s="77"/>
      <c r="BG59" s="13" t="s">
        <v>584</v>
      </c>
      <c r="BH59" s="76" t="s">
        <v>508</v>
      </c>
      <c r="BI59" s="201" t="b">
        <f t="shared" si="3"/>
        <v>1</v>
      </c>
      <c r="BJ59" s="202">
        <f t="shared" si="4"/>
        <v>0</v>
      </c>
      <c r="BK59" s="117" t="b">
        <f t="shared" si="18"/>
        <v>1</v>
      </c>
      <c r="BL59" s="94" t="b">
        <f t="shared" si="19"/>
        <v>0</v>
      </c>
      <c r="BM59" s="94" t="b">
        <f t="shared" si="20"/>
        <v>1</v>
      </c>
      <c r="BN59" s="94" t="b">
        <f t="shared" si="23"/>
        <v>1</v>
      </c>
      <c r="BO59" s="94" t="b">
        <f t="shared" si="9"/>
        <v>0</v>
      </c>
      <c r="BP59" s="203" t="s">
        <v>587</v>
      </c>
      <c r="BQ59" s="76"/>
    </row>
    <row r="60" spans="1:69" ht="74.25" customHeight="1" x14ac:dyDescent="0.25">
      <c r="A60" s="12" t="s">
        <v>202</v>
      </c>
      <c r="B60" s="12" t="s">
        <v>222</v>
      </c>
      <c r="C60" s="12" t="s">
        <v>44</v>
      </c>
      <c r="D60" s="12" t="s">
        <v>216</v>
      </c>
      <c r="E60" s="12" t="s">
        <v>46</v>
      </c>
      <c r="F60" s="12" t="s">
        <v>223</v>
      </c>
      <c r="G60" s="12" t="s">
        <v>224</v>
      </c>
      <c r="H60" s="12" t="s">
        <v>225</v>
      </c>
      <c r="I60" s="12" t="s">
        <v>50</v>
      </c>
      <c r="J60" s="13" t="s">
        <v>226</v>
      </c>
      <c r="K60" s="14">
        <v>50</v>
      </c>
      <c r="L60" s="13" t="s">
        <v>232</v>
      </c>
      <c r="M60" s="15">
        <v>43101</v>
      </c>
      <c r="N60" s="15">
        <v>43465</v>
      </c>
      <c r="O60" s="25" t="s">
        <v>233</v>
      </c>
      <c r="P60" s="13" t="s">
        <v>234</v>
      </c>
      <c r="Q60" s="16">
        <v>100</v>
      </c>
      <c r="R60" s="14" t="s">
        <v>54</v>
      </c>
      <c r="S60" s="17" t="s">
        <v>61</v>
      </c>
      <c r="T60" s="13" t="s">
        <v>235</v>
      </c>
      <c r="U60" s="78">
        <v>0</v>
      </c>
      <c r="V60" s="16"/>
      <c r="W60" s="16"/>
      <c r="X60" s="20">
        <v>100</v>
      </c>
      <c r="Y60" s="16">
        <v>100</v>
      </c>
      <c r="Z60" s="16">
        <v>100</v>
      </c>
      <c r="AA60" s="20">
        <v>100</v>
      </c>
      <c r="AB60" s="16">
        <v>100</v>
      </c>
      <c r="AC60" s="16">
        <v>100</v>
      </c>
      <c r="AD60" s="16">
        <v>100</v>
      </c>
      <c r="AE60" s="16">
        <v>100</v>
      </c>
      <c r="AF60" s="16">
        <v>100</v>
      </c>
      <c r="AG60" s="16">
        <v>100</v>
      </c>
      <c r="AH60" s="166">
        <v>441</v>
      </c>
      <c r="AI60" s="166" t="s">
        <v>510</v>
      </c>
      <c r="AJ60" s="166" t="s">
        <v>510</v>
      </c>
      <c r="AK60" s="166"/>
      <c r="AL60" s="166" t="s">
        <v>510</v>
      </c>
      <c r="AM60" s="166">
        <v>441</v>
      </c>
      <c r="AN60" s="16"/>
      <c r="AO60" s="111">
        <f>IF((AM60= "NO PERIODICIDAD"), NO PERIODICIDAD, GEOMEAN(AH60:AM60))</f>
        <v>441</v>
      </c>
      <c r="AP60" s="114">
        <f t="shared" si="21"/>
        <v>4.41</v>
      </c>
      <c r="AQ60" s="114">
        <f t="shared" si="10"/>
        <v>4.41</v>
      </c>
      <c r="AR60" s="13"/>
      <c r="AS60" s="61"/>
      <c r="AT60" s="61"/>
      <c r="AU60" s="60"/>
      <c r="AV60" s="60"/>
      <c r="AW60" s="60"/>
      <c r="AX60" s="60"/>
      <c r="AY60" s="60"/>
      <c r="AZ60" s="116" t="e">
        <f t="shared" si="24"/>
        <v>#DIV/0!</v>
      </c>
      <c r="BA60" s="13"/>
      <c r="BB60" s="71">
        <f t="shared" si="22"/>
        <v>364</v>
      </c>
      <c r="BC60" s="72">
        <f t="shared" si="15"/>
        <v>333</v>
      </c>
      <c r="BD60" s="73">
        <f t="shared" si="14"/>
        <v>31</v>
      </c>
      <c r="BE60" s="74">
        <f t="shared" si="2"/>
        <v>0.42032967032967034</v>
      </c>
      <c r="BF60" s="77"/>
      <c r="BG60" s="13" t="s">
        <v>584</v>
      </c>
      <c r="BH60" s="76" t="s">
        <v>508</v>
      </c>
      <c r="BI60" s="201" t="b">
        <f t="shared" si="3"/>
        <v>1</v>
      </c>
      <c r="BJ60" s="202">
        <f t="shared" si="4"/>
        <v>0</v>
      </c>
      <c r="BK60" s="117" t="b">
        <f t="shared" si="18"/>
        <v>1</v>
      </c>
      <c r="BL60" s="94" t="b">
        <f t="shared" si="19"/>
        <v>0</v>
      </c>
      <c r="BM60" s="94" t="b">
        <f t="shared" si="20"/>
        <v>1</v>
      </c>
      <c r="BN60" s="94" t="b">
        <f t="shared" si="23"/>
        <v>1</v>
      </c>
      <c r="BO60" s="94" t="b">
        <f t="shared" si="9"/>
        <v>0</v>
      </c>
      <c r="BP60" s="203" t="s">
        <v>587</v>
      </c>
      <c r="BQ60" s="76"/>
    </row>
    <row r="61" spans="1:69" ht="66" customHeight="1" x14ac:dyDescent="0.25">
      <c r="A61" s="12" t="s">
        <v>202</v>
      </c>
      <c r="B61" s="12" t="s">
        <v>222</v>
      </c>
      <c r="C61" s="12" t="s">
        <v>44</v>
      </c>
      <c r="D61" s="12" t="s">
        <v>216</v>
      </c>
      <c r="E61" s="12" t="s">
        <v>236</v>
      </c>
      <c r="F61" s="12" t="s">
        <v>223</v>
      </c>
      <c r="G61" s="12" t="s">
        <v>237</v>
      </c>
      <c r="H61" s="12" t="s">
        <v>225</v>
      </c>
      <c r="I61" s="12" t="s">
        <v>50</v>
      </c>
      <c r="J61" s="13" t="s">
        <v>238</v>
      </c>
      <c r="K61" s="14">
        <v>51</v>
      </c>
      <c r="L61" s="13" t="s">
        <v>239</v>
      </c>
      <c r="M61" s="15">
        <v>43101</v>
      </c>
      <c r="N61" s="15">
        <v>43465</v>
      </c>
      <c r="O61" s="25" t="s">
        <v>240</v>
      </c>
      <c r="P61" s="13" t="s">
        <v>241</v>
      </c>
      <c r="Q61" s="16">
        <v>94</v>
      </c>
      <c r="R61" s="14" t="s">
        <v>54</v>
      </c>
      <c r="S61" s="17" t="s">
        <v>61</v>
      </c>
      <c r="T61" s="13" t="s">
        <v>242</v>
      </c>
      <c r="U61" s="78">
        <v>0</v>
      </c>
      <c r="V61" s="16"/>
      <c r="W61" s="16"/>
      <c r="X61" s="20">
        <v>94</v>
      </c>
      <c r="Y61" s="16">
        <v>94</v>
      </c>
      <c r="Z61" s="16">
        <v>94</v>
      </c>
      <c r="AA61" s="20">
        <v>94</v>
      </c>
      <c r="AB61" s="16">
        <v>94</v>
      </c>
      <c r="AC61" s="16">
        <v>94</v>
      </c>
      <c r="AD61" s="16">
        <v>94</v>
      </c>
      <c r="AE61" s="16">
        <v>94</v>
      </c>
      <c r="AF61" s="16">
        <v>94</v>
      </c>
      <c r="AG61" s="16">
        <v>94</v>
      </c>
      <c r="AH61" s="166">
        <v>117</v>
      </c>
      <c r="AI61" s="166" t="s">
        <v>510</v>
      </c>
      <c r="AJ61" s="166" t="s">
        <v>510</v>
      </c>
      <c r="AK61" s="166"/>
      <c r="AL61" s="166" t="s">
        <v>510</v>
      </c>
      <c r="AM61" s="166">
        <v>117</v>
      </c>
      <c r="AN61" s="16"/>
      <c r="AO61" s="111">
        <f>IF((AM61= "NO PERIODICIDAD"), NO PERIODICIDAD, GEOMEAN(AH61:AM61))</f>
        <v>117</v>
      </c>
      <c r="AP61" s="114">
        <f t="shared" si="21"/>
        <v>1.2446808510638299</v>
      </c>
      <c r="AQ61" s="114">
        <f t="shared" si="10"/>
        <v>1.2446808510638299</v>
      </c>
      <c r="AR61" s="13"/>
      <c r="AS61" s="61"/>
      <c r="AT61" s="61"/>
      <c r="AU61" s="60"/>
      <c r="AV61" s="60"/>
      <c r="AW61" s="60"/>
      <c r="AX61" s="60"/>
      <c r="AY61" s="60"/>
      <c r="AZ61" s="116" t="e">
        <f t="shared" si="24"/>
        <v>#DIV/0!</v>
      </c>
      <c r="BA61" s="13"/>
      <c r="BB61" s="71">
        <f t="shared" si="22"/>
        <v>364</v>
      </c>
      <c r="BC61" s="72">
        <f t="shared" si="15"/>
        <v>333</v>
      </c>
      <c r="BD61" s="73">
        <f t="shared" si="14"/>
        <v>31</v>
      </c>
      <c r="BE61" s="74">
        <f t="shared" si="2"/>
        <v>0.42032967032967034</v>
      </c>
      <c r="BF61" s="77"/>
      <c r="BG61" s="13" t="s">
        <v>584</v>
      </c>
      <c r="BH61" s="76" t="s">
        <v>508</v>
      </c>
      <c r="BI61" s="201" t="b">
        <f t="shared" si="3"/>
        <v>1</v>
      </c>
      <c r="BJ61" s="202">
        <f t="shared" si="4"/>
        <v>0</v>
      </c>
      <c r="BK61" s="117" t="b">
        <f t="shared" si="18"/>
        <v>1</v>
      </c>
      <c r="BL61" s="94" t="b">
        <f t="shared" si="19"/>
        <v>0</v>
      </c>
      <c r="BM61" s="94" t="b">
        <f t="shared" si="20"/>
        <v>1</v>
      </c>
      <c r="BN61" s="94" t="b">
        <f t="shared" si="23"/>
        <v>1</v>
      </c>
      <c r="BO61" s="94" t="b">
        <f t="shared" si="9"/>
        <v>0</v>
      </c>
      <c r="BP61" s="203" t="s">
        <v>587</v>
      </c>
      <c r="BQ61" s="76"/>
    </row>
    <row r="62" spans="1:69" ht="63.75" customHeight="1" x14ac:dyDescent="0.25">
      <c r="A62" s="12" t="s">
        <v>243</v>
      </c>
      <c r="B62" s="12" t="s">
        <v>176</v>
      </c>
      <c r="C62" s="12" t="s">
        <v>244</v>
      </c>
      <c r="D62" s="12" t="s">
        <v>66</v>
      </c>
      <c r="E62" s="12" t="s">
        <v>46</v>
      </c>
      <c r="F62" s="12" t="s">
        <v>245</v>
      </c>
      <c r="G62" s="12" t="s">
        <v>224</v>
      </c>
      <c r="H62" s="12" t="s">
        <v>49</v>
      </c>
      <c r="I62" s="12" t="s">
        <v>246</v>
      </c>
      <c r="J62" s="13" t="s">
        <v>247</v>
      </c>
      <c r="K62" s="14">
        <v>52</v>
      </c>
      <c r="L62" s="13" t="s">
        <v>248</v>
      </c>
      <c r="M62" s="26">
        <v>43101</v>
      </c>
      <c r="N62" s="26">
        <v>43465</v>
      </c>
      <c r="O62" s="13" t="s">
        <v>249</v>
      </c>
      <c r="P62" s="13" t="s">
        <v>250</v>
      </c>
      <c r="Q62" s="17">
        <v>100</v>
      </c>
      <c r="R62" s="14" t="s">
        <v>54</v>
      </c>
      <c r="S62" s="17" t="s">
        <v>209</v>
      </c>
      <c r="T62" s="13" t="s">
        <v>251</v>
      </c>
      <c r="U62" s="78">
        <v>0</v>
      </c>
      <c r="V62" s="19"/>
      <c r="W62" s="19"/>
      <c r="X62" s="19"/>
      <c r="Y62" s="19"/>
      <c r="Z62" s="19"/>
      <c r="AA62" s="18">
        <v>100</v>
      </c>
      <c r="AB62" s="19">
        <v>100</v>
      </c>
      <c r="AC62" s="19">
        <v>100</v>
      </c>
      <c r="AD62" s="19">
        <v>100</v>
      </c>
      <c r="AE62" s="19">
        <v>100</v>
      </c>
      <c r="AF62" s="19">
        <v>100</v>
      </c>
      <c r="AG62" s="19">
        <v>100</v>
      </c>
      <c r="AH62" s="166">
        <v>100</v>
      </c>
      <c r="AI62" s="166" t="s">
        <v>510</v>
      </c>
      <c r="AJ62" s="166" t="s">
        <v>510</v>
      </c>
      <c r="AK62" s="166" t="s">
        <v>510</v>
      </c>
      <c r="AL62" s="166" t="s">
        <v>510</v>
      </c>
      <c r="AM62" s="166">
        <v>100</v>
      </c>
      <c r="AN62" s="16"/>
      <c r="AO62" s="111">
        <f>IF((AM62= "NO PERIODICIDAD"), NO PERIODICIDAD, GEOMEAN(AH62:AM62))</f>
        <v>100</v>
      </c>
      <c r="AP62" s="114">
        <f t="shared" si="21"/>
        <v>1</v>
      </c>
      <c r="AQ62" s="114">
        <f t="shared" si="10"/>
        <v>1</v>
      </c>
      <c r="AR62" s="13"/>
      <c r="AS62" s="61"/>
      <c r="AT62" s="61"/>
      <c r="AU62" s="60"/>
      <c r="AV62" s="60"/>
      <c r="AW62" s="60"/>
      <c r="AX62" s="60"/>
      <c r="AY62" s="60"/>
      <c r="AZ62" s="116" t="e">
        <f t="shared" si="24"/>
        <v>#DIV/0!</v>
      </c>
      <c r="BA62" s="13"/>
      <c r="BB62" s="71">
        <f t="shared" si="22"/>
        <v>364</v>
      </c>
      <c r="BC62" s="72">
        <f t="shared" si="15"/>
        <v>333</v>
      </c>
      <c r="BD62" s="73">
        <f t="shared" si="14"/>
        <v>31</v>
      </c>
      <c r="BE62" s="74">
        <f t="shared" si="2"/>
        <v>0.42032967032967034</v>
      </c>
      <c r="BF62" s="77"/>
      <c r="BG62" s="13" t="s">
        <v>231</v>
      </c>
      <c r="BH62" s="76" t="s">
        <v>508</v>
      </c>
      <c r="BI62" s="201" t="b">
        <f t="shared" si="3"/>
        <v>1</v>
      </c>
      <c r="BJ62" s="202">
        <f t="shared" si="4"/>
        <v>0</v>
      </c>
      <c r="BK62" s="117" t="b">
        <f t="shared" si="18"/>
        <v>0</v>
      </c>
      <c r="BL62" s="94" t="b">
        <f t="shared" si="19"/>
        <v>0</v>
      </c>
      <c r="BM62" s="94" t="b">
        <f t="shared" si="20"/>
        <v>0</v>
      </c>
      <c r="BN62" s="94" t="b">
        <f t="shared" si="23"/>
        <v>0</v>
      </c>
      <c r="BO62" s="94" t="b">
        <f t="shared" si="9"/>
        <v>1</v>
      </c>
      <c r="BP62" s="203" t="s">
        <v>587</v>
      </c>
      <c r="BQ62" s="76"/>
    </row>
    <row r="63" spans="1:69" ht="189.75" customHeight="1" x14ac:dyDescent="0.25">
      <c r="A63" s="12" t="s">
        <v>243</v>
      </c>
      <c r="B63" s="12" t="s">
        <v>176</v>
      </c>
      <c r="C63" s="12" t="s">
        <v>244</v>
      </c>
      <c r="D63" s="12" t="s">
        <v>66</v>
      </c>
      <c r="E63" s="12" t="s">
        <v>46</v>
      </c>
      <c r="F63" s="12" t="s">
        <v>252</v>
      </c>
      <c r="G63" s="12" t="s">
        <v>224</v>
      </c>
      <c r="H63" s="12" t="s">
        <v>49</v>
      </c>
      <c r="I63" s="12" t="s">
        <v>246</v>
      </c>
      <c r="J63" s="13" t="s">
        <v>253</v>
      </c>
      <c r="K63" s="14">
        <v>53</v>
      </c>
      <c r="L63" s="13" t="s">
        <v>254</v>
      </c>
      <c r="M63" s="26">
        <v>43101</v>
      </c>
      <c r="N63" s="26">
        <v>43465</v>
      </c>
      <c r="O63" s="13" t="s">
        <v>255</v>
      </c>
      <c r="P63" s="13" t="s">
        <v>256</v>
      </c>
      <c r="Q63" s="17">
        <v>90</v>
      </c>
      <c r="R63" s="14" t="s">
        <v>54</v>
      </c>
      <c r="S63" s="17" t="s">
        <v>61</v>
      </c>
      <c r="T63" s="13" t="s">
        <v>257</v>
      </c>
      <c r="U63" s="78">
        <v>0</v>
      </c>
      <c r="V63" s="16"/>
      <c r="W63" s="16"/>
      <c r="X63" s="16"/>
      <c r="Y63" s="16"/>
      <c r="Z63" s="16"/>
      <c r="AA63" s="16">
        <v>90</v>
      </c>
      <c r="AB63" s="16">
        <v>90</v>
      </c>
      <c r="AC63" s="16">
        <v>90</v>
      </c>
      <c r="AD63" s="16">
        <v>90</v>
      </c>
      <c r="AE63" s="16">
        <v>90</v>
      </c>
      <c r="AF63" s="16">
        <v>90</v>
      </c>
      <c r="AG63" s="16">
        <v>90</v>
      </c>
      <c r="AH63" s="166">
        <v>90</v>
      </c>
      <c r="AI63" s="166">
        <v>90</v>
      </c>
      <c r="AJ63" s="166">
        <v>90</v>
      </c>
      <c r="AK63" s="166">
        <v>90</v>
      </c>
      <c r="AL63" s="166" t="s">
        <v>510</v>
      </c>
      <c r="AM63" s="166">
        <v>90</v>
      </c>
      <c r="AN63" s="16"/>
      <c r="AO63" s="111">
        <f>IF((AM63= "NO PERIODICIDAD"), NO PERIODICIDAD, GEOMEAN(AH63:AM63))</f>
        <v>90</v>
      </c>
      <c r="AP63" s="114">
        <f t="shared" si="21"/>
        <v>1</v>
      </c>
      <c r="AQ63" s="114">
        <f t="shared" si="10"/>
        <v>1</v>
      </c>
      <c r="AR63" s="13"/>
      <c r="AS63" s="61"/>
      <c r="AT63" s="61"/>
      <c r="AU63" s="60">
        <v>0</v>
      </c>
      <c r="AV63" s="60"/>
      <c r="AW63" s="60"/>
      <c r="AX63" s="60"/>
      <c r="AY63" s="60"/>
      <c r="AZ63" s="116" t="e">
        <f t="shared" si="24"/>
        <v>#DIV/0!</v>
      </c>
      <c r="BA63" s="13"/>
      <c r="BB63" s="71">
        <f t="shared" si="22"/>
        <v>364</v>
      </c>
      <c r="BC63" s="72">
        <f t="shared" si="15"/>
        <v>333</v>
      </c>
      <c r="BD63" s="73">
        <f t="shared" si="14"/>
        <v>31</v>
      </c>
      <c r="BE63" s="74">
        <f t="shared" si="2"/>
        <v>0.42032967032967034</v>
      </c>
      <c r="BF63" s="77"/>
      <c r="BG63" s="13" t="s">
        <v>231</v>
      </c>
      <c r="BH63" s="76" t="s">
        <v>508</v>
      </c>
      <c r="BI63" s="201" t="b">
        <f t="shared" si="3"/>
        <v>1</v>
      </c>
      <c r="BJ63" s="202">
        <f t="shared" si="4"/>
        <v>0</v>
      </c>
      <c r="BK63" s="117" t="b">
        <f t="shared" si="18"/>
        <v>0</v>
      </c>
      <c r="BL63" s="94" t="b">
        <f t="shared" si="19"/>
        <v>0</v>
      </c>
      <c r="BM63" s="94" t="b">
        <f t="shared" si="20"/>
        <v>0</v>
      </c>
      <c r="BN63" s="94" t="b">
        <f t="shared" si="23"/>
        <v>0</v>
      </c>
      <c r="BO63" s="94" t="b">
        <f t="shared" si="9"/>
        <v>1</v>
      </c>
      <c r="BP63" s="203" t="s">
        <v>587</v>
      </c>
      <c r="BQ63" s="76"/>
    </row>
    <row r="64" spans="1:69" ht="138.75" customHeight="1" x14ac:dyDescent="0.25">
      <c r="A64" s="12" t="s">
        <v>243</v>
      </c>
      <c r="B64" s="12" t="s">
        <v>176</v>
      </c>
      <c r="C64" s="12" t="s">
        <v>244</v>
      </c>
      <c r="D64" s="12" t="s">
        <v>66</v>
      </c>
      <c r="E64" s="12" t="s">
        <v>46</v>
      </c>
      <c r="F64" s="12" t="s">
        <v>252</v>
      </c>
      <c r="G64" s="12" t="s">
        <v>224</v>
      </c>
      <c r="H64" s="12" t="s">
        <v>49</v>
      </c>
      <c r="I64" s="12" t="s">
        <v>246</v>
      </c>
      <c r="J64" s="13" t="s">
        <v>258</v>
      </c>
      <c r="K64" s="14">
        <v>54</v>
      </c>
      <c r="L64" s="13" t="s">
        <v>259</v>
      </c>
      <c r="M64" s="26">
        <v>43101</v>
      </c>
      <c r="N64" s="26">
        <v>43465</v>
      </c>
      <c r="O64" s="13" t="s">
        <v>260</v>
      </c>
      <c r="P64" s="13" t="s">
        <v>261</v>
      </c>
      <c r="Q64" s="17">
        <v>80</v>
      </c>
      <c r="R64" s="14" t="s">
        <v>54</v>
      </c>
      <c r="S64" s="17" t="s">
        <v>61</v>
      </c>
      <c r="T64" s="13" t="s">
        <v>262</v>
      </c>
      <c r="U64" s="78">
        <v>0</v>
      </c>
      <c r="V64" s="16"/>
      <c r="W64" s="16"/>
      <c r="X64" s="16"/>
      <c r="Y64" s="16"/>
      <c r="Z64" s="16"/>
      <c r="AA64" s="20">
        <v>80</v>
      </c>
      <c r="AB64" s="16">
        <v>80</v>
      </c>
      <c r="AC64" s="16">
        <v>80</v>
      </c>
      <c r="AD64" s="16">
        <v>80</v>
      </c>
      <c r="AE64" s="16">
        <v>80</v>
      </c>
      <c r="AF64" s="16">
        <v>80</v>
      </c>
      <c r="AG64" s="16">
        <v>80</v>
      </c>
      <c r="AH64" s="166">
        <v>97</v>
      </c>
      <c r="AI64" s="166" t="s">
        <v>510</v>
      </c>
      <c r="AJ64" s="166" t="s">
        <v>510</v>
      </c>
      <c r="AK64" s="166">
        <v>90</v>
      </c>
      <c r="AL64" s="166" t="s">
        <v>510</v>
      </c>
      <c r="AM64" s="166" t="s">
        <v>510</v>
      </c>
      <c r="AN64" s="16"/>
      <c r="AO64" s="111">
        <f>IF((AK64= "NO PERIODICIDAD"), NO PERIODICIDAD, GEOMEAN(AH64:AM64))</f>
        <v>93.434469014384618</v>
      </c>
      <c r="AP64" s="114">
        <f t="shared" si="21"/>
        <v>1.1679308626798077</v>
      </c>
      <c r="AQ64" s="114">
        <f t="shared" si="10"/>
        <v>1.1679308626798077</v>
      </c>
      <c r="AR64" s="13"/>
      <c r="AS64" s="61"/>
      <c r="AT64" s="61"/>
      <c r="AU64" s="60"/>
      <c r="AV64" s="60"/>
      <c r="AW64" s="60"/>
      <c r="AX64" s="60"/>
      <c r="AY64" s="60"/>
      <c r="AZ64" s="116" t="e">
        <f t="shared" si="24"/>
        <v>#DIV/0!</v>
      </c>
      <c r="BA64" s="13"/>
      <c r="BB64" s="71">
        <f t="shared" si="22"/>
        <v>364</v>
      </c>
      <c r="BC64" s="72">
        <f t="shared" si="15"/>
        <v>333</v>
      </c>
      <c r="BD64" s="73">
        <f t="shared" si="14"/>
        <v>31</v>
      </c>
      <c r="BE64" s="74">
        <f t="shared" si="2"/>
        <v>0.42032967032967034</v>
      </c>
      <c r="BF64" s="77"/>
      <c r="BG64" s="13" t="s">
        <v>231</v>
      </c>
      <c r="BH64" s="76" t="s">
        <v>508</v>
      </c>
      <c r="BI64" s="201" t="b">
        <f t="shared" si="3"/>
        <v>1</v>
      </c>
      <c r="BJ64" s="202">
        <f t="shared" si="4"/>
        <v>0</v>
      </c>
      <c r="BK64" s="117" t="b">
        <f t="shared" si="18"/>
        <v>1</v>
      </c>
      <c r="BL64" s="94" t="b">
        <f t="shared" si="19"/>
        <v>0</v>
      </c>
      <c r="BM64" s="94" t="b">
        <f t="shared" si="20"/>
        <v>1</v>
      </c>
      <c r="BN64" s="94" t="b">
        <f t="shared" si="23"/>
        <v>1</v>
      </c>
      <c r="BO64" s="94" t="b">
        <f t="shared" si="9"/>
        <v>0</v>
      </c>
      <c r="BP64" s="203" t="s">
        <v>587</v>
      </c>
      <c r="BQ64" s="76"/>
    </row>
    <row r="65" spans="1:69" ht="89.25" hidden="1" customHeight="1" x14ac:dyDescent="0.25">
      <c r="A65" s="12" t="s">
        <v>263</v>
      </c>
      <c r="B65" s="12" t="s">
        <v>264</v>
      </c>
      <c r="C65" s="12" t="s">
        <v>265</v>
      </c>
      <c r="D65" s="12" t="s">
        <v>266</v>
      </c>
      <c r="E65" s="12" t="s">
        <v>46</v>
      </c>
      <c r="F65" s="12" t="s">
        <v>267</v>
      </c>
      <c r="G65" s="12" t="s">
        <v>224</v>
      </c>
      <c r="H65" s="12" t="s">
        <v>49</v>
      </c>
      <c r="I65" s="12" t="s">
        <v>268</v>
      </c>
      <c r="J65" s="13" t="s">
        <v>269</v>
      </c>
      <c r="K65" s="14">
        <v>55</v>
      </c>
      <c r="L65" s="13" t="s">
        <v>270</v>
      </c>
      <c r="M65" s="15">
        <v>43101</v>
      </c>
      <c r="N65" s="15">
        <v>43465</v>
      </c>
      <c r="O65" s="25" t="s">
        <v>271</v>
      </c>
      <c r="P65" s="25" t="s">
        <v>272</v>
      </c>
      <c r="Q65" s="16">
        <v>1</v>
      </c>
      <c r="R65" s="14" t="s">
        <v>128</v>
      </c>
      <c r="S65" s="17" t="s">
        <v>151</v>
      </c>
      <c r="T65" s="13" t="s">
        <v>273</v>
      </c>
      <c r="U65" s="78">
        <v>0</v>
      </c>
      <c r="V65" s="16"/>
      <c r="W65" s="16"/>
      <c r="X65" s="16"/>
      <c r="Y65" s="16"/>
      <c r="Z65" s="16"/>
      <c r="AA65" s="16"/>
      <c r="AB65" s="16"/>
      <c r="AC65" s="16"/>
      <c r="AD65" s="16"/>
      <c r="AE65" s="16"/>
      <c r="AF65" s="16"/>
      <c r="AG65" s="16">
        <v>1</v>
      </c>
      <c r="AH65" s="16" t="s">
        <v>509</v>
      </c>
      <c r="AI65" s="16" t="s">
        <v>509</v>
      </c>
      <c r="AJ65" s="16" t="s">
        <v>509</v>
      </c>
      <c r="AK65" s="16" t="s">
        <v>509</v>
      </c>
      <c r="AL65" s="16" t="s">
        <v>509</v>
      </c>
      <c r="AM65" s="166" t="s">
        <v>509</v>
      </c>
      <c r="AN65" s="16"/>
      <c r="AO65" s="111" t="str">
        <f>IF((AK65= "NO PERIODICIDAD"), AJ65, AK65)</f>
        <v>NO PROGRAMADO</v>
      </c>
      <c r="AP65" s="114" t="e">
        <f t="shared" si="21"/>
        <v>#VALUE!</v>
      </c>
      <c r="AQ65" s="114" t="e">
        <f t="shared" si="10"/>
        <v>#VALUE!</v>
      </c>
      <c r="AR65" s="13"/>
      <c r="AS65" s="61"/>
      <c r="AT65" s="61"/>
      <c r="AU65" s="60"/>
      <c r="AV65" s="60"/>
      <c r="AW65" s="60"/>
      <c r="AX65" s="60"/>
      <c r="AY65" s="60"/>
      <c r="AZ65" s="116" t="e">
        <f t="shared" ref="AZ65:AZ77" si="25">IF(AW65/U65=0,"SIN RECURSO EJECUTADO",(AW65/U65))</f>
        <v>#DIV/0!</v>
      </c>
      <c r="BA65" s="75"/>
      <c r="BB65" s="71">
        <f t="shared" si="22"/>
        <v>364</v>
      </c>
      <c r="BC65" s="72">
        <f t="shared" si="15"/>
        <v>333</v>
      </c>
      <c r="BD65" s="73">
        <f t="shared" si="14"/>
        <v>31</v>
      </c>
      <c r="BE65" s="74">
        <f t="shared" si="2"/>
        <v>0.42032967032967034</v>
      </c>
      <c r="BF65" s="12"/>
      <c r="BG65" s="13"/>
      <c r="BH65" s="117" t="s">
        <v>567</v>
      </c>
      <c r="BI65" s="201" t="b">
        <f t="shared" si="3"/>
        <v>1</v>
      </c>
      <c r="BJ65" s="202">
        <f t="shared" si="4"/>
        <v>0</v>
      </c>
      <c r="BK65" s="117" t="e">
        <f t="shared" si="18"/>
        <v>#VALUE!</v>
      </c>
      <c r="BL65" s="94" t="b">
        <f t="shared" si="19"/>
        <v>0</v>
      </c>
      <c r="BM65" s="94" t="b">
        <f t="shared" si="20"/>
        <v>1</v>
      </c>
      <c r="BN65" s="94"/>
      <c r="BO65" s="94" t="b">
        <f t="shared" si="9"/>
        <v>1</v>
      </c>
      <c r="BP65" s="94"/>
      <c r="BQ65" s="76"/>
    </row>
    <row r="66" spans="1:69" ht="76.5" hidden="1" customHeight="1" x14ac:dyDescent="0.25">
      <c r="A66" s="12" t="s">
        <v>263</v>
      </c>
      <c r="B66" s="12" t="s">
        <v>264</v>
      </c>
      <c r="C66" s="12" t="s">
        <v>244</v>
      </c>
      <c r="D66" s="12" t="s">
        <v>274</v>
      </c>
      <c r="E66" s="12" t="s">
        <v>46</v>
      </c>
      <c r="F66" s="12" t="s">
        <v>275</v>
      </c>
      <c r="G66" s="12" t="s">
        <v>276</v>
      </c>
      <c r="H66" s="12" t="s">
        <v>49</v>
      </c>
      <c r="I66" s="12" t="s">
        <v>277</v>
      </c>
      <c r="J66" s="13" t="s">
        <v>278</v>
      </c>
      <c r="K66" s="14">
        <v>56</v>
      </c>
      <c r="L66" s="13" t="s">
        <v>279</v>
      </c>
      <c r="M66" s="15">
        <v>43252</v>
      </c>
      <c r="N66" s="15">
        <v>43465</v>
      </c>
      <c r="O66" s="13" t="s">
        <v>280</v>
      </c>
      <c r="P66" s="25" t="s">
        <v>281</v>
      </c>
      <c r="Q66" s="16">
        <v>1</v>
      </c>
      <c r="R66" s="14" t="s">
        <v>128</v>
      </c>
      <c r="S66" s="17" t="s">
        <v>209</v>
      </c>
      <c r="T66" s="13" t="s">
        <v>282</v>
      </c>
      <c r="U66" s="78">
        <v>0</v>
      </c>
      <c r="V66" s="16"/>
      <c r="W66" s="16"/>
      <c r="X66" s="16"/>
      <c r="Y66" s="16"/>
      <c r="Z66" s="16"/>
      <c r="AA66" s="16"/>
      <c r="AB66" s="16"/>
      <c r="AC66" s="16"/>
      <c r="AD66" s="16"/>
      <c r="AE66" s="16"/>
      <c r="AF66" s="16"/>
      <c r="AG66" s="16">
        <v>1</v>
      </c>
      <c r="AH66" s="16" t="s">
        <v>509</v>
      </c>
      <c r="AI66" s="16" t="s">
        <v>509</v>
      </c>
      <c r="AJ66" s="16">
        <v>0</v>
      </c>
      <c r="AK66" s="16" t="s">
        <v>509</v>
      </c>
      <c r="AL66" s="16" t="s">
        <v>509</v>
      </c>
      <c r="AM66" s="166" t="s">
        <v>509</v>
      </c>
      <c r="AN66" s="16" t="s">
        <v>509</v>
      </c>
      <c r="AO66" s="111" t="str">
        <f>IF((AK66= "NO PERIODICIDAD"), AJ66, AK66)</f>
        <v>NO PROGRAMADO</v>
      </c>
      <c r="AP66" s="114" t="e">
        <f t="shared" si="21"/>
        <v>#VALUE!</v>
      </c>
      <c r="AQ66" s="114" t="e">
        <f t="shared" si="10"/>
        <v>#VALUE!</v>
      </c>
      <c r="AR66" s="13"/>
      <c r="AS66" s="61"/>
      <c r="AT66" s="61"/>
      <c r="AU66" s="60"/>
      <c r="AV66" s="60"/>
      <c r="AW66" s="60"/>
      <c r="AX66" s="60"/>
      <c r="AY66" s="60"/>
      <c r="AZ66" s="116" t="e">
        <f t="shared" si="25"/>
        <v>#DIV/0!</v>
      </c>
      <c r="BA66" s="152"/>
      <c r="BB66" s="71">
        <f t="shared" si="22"/>
        <v>213</v>
      </c>
      <c r="BC66" s="72">
        <f t="shared" si="15"/>
        <v>182</v>
      </c>
      <c r="BD66" s="73">
        <f t="shared" si="14"/>
        <v>31</v>
      </c>
      <c r="BE66" s="74">
        <f t="shared" si="2"/>
        <v>0.71830985915492962</v>
      </c>
      <c r="BF66" s="12" t="s">
        <v>283</v>
      </c>
      <c r="BG66" s="13" t="s">
        <v>284</v>
      </c>
      <c r="BH66" s="117" t="s">
        <v>567</v>
      </c>
      <c r="BI66" s="201" t="b">
        <f t="shared" si="3"/>
        <v>1</v>
      </c>
      <c r="BJ66" s="202">
        <f t="shared" si="4"/>
        <v>0</v>
      </c>
      <c r="BK66" s="117" t="e">
        <f t="shared" si="18"/>
        <v>#VALUE!</v>
      </c>
      <c r="BL66" s="94" t="b">
        <f t="shared" si="19"/>
        <v>0</v>
      </c>
      <c r="BM66" s="94" t="b">
        <f t="shared" si="20"/>
        <v>1</v>
      </c>
      <c r="BN66" s="94"/>
      <c r="BO66" s="94" t="b">
        <f t="shared" si="9"/>
        <v>1</v>
      </c>
      <c r="BP66" s="208"/>
      <c r="BQ66" s="76"/>
    </row>
    <row r="67" spans="1:69" ht="141" hidden="1" customHeight="1" x14ac:dyDescent="0.25">
      <c r="A67" s="12" t="s">
        <v>263</v>
      </c>
      <c r="B67" s="12" t="s">
        <v>264</v>
      </c>
      <c r="C67" s="12" t="s">
        <v>244</v>
      </c>
      <c r="D67" s="12" t="s">
        <v>285</v>
      </c>
      <c r="E67" s="12" t="s">
        <v>46</v>
      </c>
      <c r="F67" s="12" t="s">
        <v>286</v>
      </c>
      <c r="G67" s="12" t="s">
        <v>224</v>
      </c>
      <c r="H67" s="27" t="s">
        <v>287</v>
      </c>
      <c r="I67" s="12" t="s">
        <v>277</v>
      </c>
      <c r="J67" s="25" t="s">
        <v>288</v>
      </c>
      <c r="K67" s="14">
        <v>57</v>
      </c>
      <c r="L67" s="13" t="s">
        <v>289</v>
      </c>
      <c r="M67" s="15">
        <v>43252</v>
      </c>
      <c r="N67" s="15">
        <v>43455</v>
      </c>
      <c r="O67" s="25" t="s">
        <v>290</v>
      </c>
      <c r="P67" s="25" t="s">
        <v>291</v>
      </c>
      <c r="Q67" s="16">
        <v>1</v>
      </c>
      <c r="R67" s="14" t="s">
        <v>128</v>
      </c>
      <c r="S67" s="17" t="s">
        <v>209</v>
      </c>
      <c r="T67" s="13" t="s">
        <v>292</v>
      </c>
      <c r="U67" s="79">
        <v>317729576</v>
      </c>
      <c r="V67" s="16"/>
      <c r="W67" s="16"/>
      <c r="X67" s="16"/>
      <c r="Y67" s="16"/>
      <c r="Z67" s="16"/>
      <c r="AA67" s="16"/>
      <c r="AB67" s="16"/>
      <c r="AC67" s="16"/>
      <c r="AD67" s="16">
        <v>1</v>
      </c>
      <c r="AE67" s="16">
        <v>1</v>
      </c>
      <c r="AF67" s="16">
        <v>1</v>
      </c>
      <c r="AG67" s="16">
        <v>1</v>
      </c>
      <c r="AH67" s="166" t="s">
        <v>509</v>
      </c>
      <c r="AI67" s="166" t="s">
        <v>509</v>
      </c>
      <c r="AJ67" s="166" t="s">
        <v>509</v>
      </c>
      <c r="AK67" s="16">
        <v>0</v>
      </c>
      <c r="AL67" s="16" t="s">
        <v>510</v>
      </c>
      <c r="AM67" s="166" t="s">
        <v>510</v>
      </c>
      <c r="AN67" s="16"/>
      <c r="AO67" s="111" t="str">
        <f>IF((AM67= "NO PERIODICIDAD"), AL67, AM67)</f>
        <v>NO PERIODICIDAD</v>
      </c>
      <c r="AP67" s="114" t="e">
        <f>IF(AF67="NO PROGRAMADO", "NO PROGRAMADO", (AO67/AF67))</f>
        <v>#VALUE!</v>
      </c>
      <c r="AQ67" s="114" t="e">
        <f t="shared" si="10"/>
        <v>#VALUE!</v>
      </c>
      <c r="AR67" s="13" t="s">
        <v>595</v>
      </c>
      <c r="AS67" s="61"/>
      <c r="AT67" s="61"/>
      <c r="AU67" s="60"/>
      <c r="AV67" s="60"/>
      <c r="AW67" s="60"/>
      <c r="AX67" s="60"/>
      <c r="AY67" s="60"/>
      <c r="AZ67" s="116" t="str">
        <f t="shared" si="25"/>
        <v>SIN RECURSO EJECUTADO</v>
      </c>
      <c r="BA67" s="77" t="s">
        <v>596</v>
      </c>
      <c r="BB67" s="71">
        <f t="shared" si="22"/>
        <v>203</v>
      </c>
      <c r="BC67" s="72">
        <f t="shared" si="15"/>
        <v>182</v>
      </c>
      <c r="BD67" s="73">
        <f t="shared" si="14"/>
        <v>21</v>
      </c>
      <c r="BE67" s="74">
        <f t="shared" si="2"/>
        <v>0.75369458128078815</v>
      </c>
      <c r="BF67" s="12"/>
      <c r="BG67" s="13" t="s">
        <v>293</v>
      </c>
      <c r="BH67" s="117" t="s">
        <v>567</v>
      </c>
      <c r="BI67" s="201" t="b">
        <f t="shared" si="3"/>
        <v>1</v>
      </c>
      <c r="BJ67" s="202">
        <f t="shared" si="4"/>
        <v>317729576</v>
      </c>
      <c r="BK67" s="117" t="e">
        <f>AQ67 &gt; 100%</f>
        <v>#VALUE!</v>
      </c>
      <c r="BL67" s="94" t="b">
        <f>+AO67&lt;AD67</f>
        <v>0</v>
      </c>
      <c r="BM67" s="94" t="b">
        <f>+AO67&gt;AD67</f>
        <v>1</v>
      </c>
      <c r="BN67" s="94" t="b">
        <f>+AO67&gt;Q67</f>
        <v>1</v>
      </c>
      <c r="BO67" s="94" t="b">
        <f t="shared" si="9"/>
        <v>0</v>
      </c>
      <c r="BP67" s="203"/>
      <c r="BQ67" s="76"/>
    </row>
    <row r="68" spans="1:69" ht="89.25" hidden="1" customHeight="1" x14ac:dyDescent="0.25">
      <c r="A68" s="12" t="s">
        <v>263</v>
      </c>
      <c r="B68" s="12" t="s">
        <v>264</v>
      </c>
      <c r="C68" s="12" t="s">
        <v>244</v>
      </c>
      <c r="D68" s="12" t="s">
        <v>285</v>
      </c>
      <c r="E68" s="12" t="s">
        <v>46</v>
      </c>
      <c r="F68" s="12" t="s">
        <v>286</v>
      </c>
      <c r="G68" s="12" t="s">
        <v>224</v>
      </c>
      <c r="H68" s="12" t="s">
        <v>49</v>
      </c>
      <c r="I68" s="12" t="s">
        <v>277</v>
      </c>
      <c r="J68" s="13" t="s">
        <v>294</v>
      </c>
      <c r="K68" s="14">
        <v>58</v>
      </c>
      <c r="L68" s="13" t="s">
        <v>295</v>
      </c>
      <c r="M68" s="26">
        <v>43252</v>
      </c>
      <c r="N68" s="26">
        <v>43465</v>
      </c>
      <c r="O68" s="13" t="s">
        <v>296</v>
      </c>
      <c r="P68" s="25" t="s">
        <v>297</v>
      </c>
      <c r="Q68" s="17">
        <v>1</v>
      </c>
      <c r="R68" s="14" t="s">
        <v>128</v>
      </c>
      <c r="S68" s="17" t="s">
        <v>151</v>
      </c>
      <c r="T68" s="13" t="s">
        <v>298</v>
      </c>
      <c r="U68" s="79">
        <v>55200000</v>
      </c>
      <c r="V68" s="16"/>
      <c r="W68" s="16"/>
      <c r="X68" s="16"/>
      <c r="Y68" s="16"/>
      <c r="Z68" s="16"/>
      <c r="AA68" s="16"/>
      <c r="AB68" s="16"/>
      <c r="AC68" s="16"/>
      <c r="AD68" s="16"/>
      <c r="AE68" s="16"/>
      <c r="AF68" s="16"/>
      <c r="AG68" s="16">
        <v>1</v>
      </c>
      <c r="AH68" s="16" t="s">
        <v>509</v>
      </c>
      <c r="AI68" s="16" t="s">
        <v>509</v>
      </c>
      <c r="AJ68" s="16" t="s">
        <v>509</v>
      </c>
      <c r="AK68" s="16" t="s">
        <v>509</v>
      </c>
      <c r="AL68" s="16" t="s">
        <v>509</v>
      </c>
      <c r="AM68" s="166" t="s">
        <v>509</v>
      </c>
      <c r="AN68" s="16"/>
      <c r="AO68" s="111" t="str">
        <f>IF((AK68= "NO PERIODICIDAD"), AJ68, AK68)</f>
        <v>NO PROGRAMADO</v>
      </c>
      <c r="AP68" s="114" t="e">
        <f t="shared" si="21"/>
        <v>#VALUE!</v>
      </c>
      <c r="AQ68" s="114" t="e">
        <f t="shared" si="10"/>
        <v>#VALUE!</v>
      </c>
      <c r="AR68" s="13"/>
      <c r="AS68" s="61"/>
      <c r="AT68" s="61"/>
      <c r="AU68" s="60"/>
      <c r="AV68" s="60"/>
      <c r="AW68" s="60"/>
      <c r="AX68" s="60"/>
      <c r="AY68" s="60"/>
      <c r="AZ68" s="116" t="str">
        <f t="shared" si="25"/>
        <v>SIN RECURSO EJECUTADO</v>
      </c>
      <c r="BA68" s="75"/>
      <c r="BB68" s="71">
        <f t="shared" si="22"/>
        <v>213</v>
      </c>
      <c r="BC68" s="72">
        <f t="shared" si="15"/>
        <v>182</v>
      </c>
      <c r="BD68" s="73">
        <f t="shared" si="14"/>
        <v>31</v>
      </c>
      <c r="BE68" s="74">
        <f t="shared" si="2"/>
        <v>0.71830985915492962</v>
      </c>
      <c r="BF68" s="77"/>
      <c r="BG68" s="13"/>
      <c r="BH68" s="117" t="s">
        <v>567</v>
      </c>
      <c r="BI68" s="201" t="b">
        <f t="shared" si="3"/>
        <v>1</v>
      </c>
      <c r="BJ68" s="202">
        <f t="shared" si="4"/>
        <v>55200000</v>
      </c>
      <c r="BK68" s="117" t="e">
        <f t="shared" si="18"/>
        <v>#VALUE!</v>
      </c>
      <c r="BL68" s="94" t="b">
        <f t="shared" si="19"/>
        <v>0</v>
      </c>
      <c r="BM68" s="94" t="b">
        <f t="shared" si="20"/>
        <v>1</v>
      </c>
      <c r="BN68" s="94"/>
      <c r="BO68" s="94" t="b">
        <f t="shared" si="9"/>
        <v>1</v>
      </c>
      <c r="BP68" s="94"/>
      <c r="BQ68" s="76"/>
    </row>
    <row r="69" spans="1:69" ht="222.75" customHeight="1" x14ac:dyDescent="0.25">
      <c r="A69" s="12" t="s">
        <v>263</v>
      </c>
      <c r="B69" s="12" t="s">
        <v>264</v>
      </c>
      <c r="C69" s="12" t="s">
        <v>244</v>
      </c>
      <c r="D69" s="12" t="s">
        <v>285</v>
      </c>
      <c r="E69" s="12" t="s">
        <v>46</v>
      </c>
      <c r="F69" s="12" t="s">
        <v>299</v>
      </c>
      <c r="G69" s="12" t="s">
        <v>300</v>
      </c>
      <c r="H69" s="12" t="s">
        <v>301</v>
      </c>
      <c r="I69" s="12" t="s">
        <v>277</v>
      </c>
      <c r="J69" s="13" t="s">
        <v>302</v>
      </c>
      <c r="K69" s="14">
        <v>59</v>
      </c>
      <c r="L69" s="13" t="s">
        <v>303</v>
      </c>
      <c r="M69" s="26">
        <v>43102</v>
      </c>
      <c r="N69" s="26">
        <v>43465</v>
      </c>
      <c r="O69" s="13" t="s">
        <v>304</v>
      </c>
      <c r="P69" s="25" t="s">
        <v>305</v>
      </c>
      <c r="Q69" s="17">
        <v>85</v>
      </c>
      <c r="R69" s="14" t="s">
        <v>54</v>
      </c>
      <c r="S69" s="17" t="s">
        <v>61</v>
      </c>
      <c r="T69" s="13" t="s">
        <v>306</v>
      </c>
      <c r="U69" s="78">
        <v>0</v>
      </c>
      <c r="V69" s="16"/>
      <c r="W69" s="16"/>
      <c r="X69" s="20">
        <v>20</v>
      </c>
      <c r="Y69" s="16">
        <v>20</v>
      </c>
      <c r="Z69" s="16">
        <v>20</v>
      </c>
      <c r="AA69" s="20">
        <v>50</v>
      </c>
      <c r="AB69" s="16">
        <v>50</v>
      </c>
      <c r="AC69" s="16">
        <v>50</v>
      </c>
      <c r="AD69" s="16">
        <v>70</v>
      </c>
      <c r="AE69" s="16">
        <v>70</v>
      </c>
      <c r="AF69" s="16">
        <v>70</v>
      </c>
      <c r="AG69" s="16">
        <v>85</v>
      </c>
      <c r="AH69" s="166">
        <v>51</v>
      </c>
      <c r="AI69" s="166" t="s">
        <v>510</v>
      </c>
      <c r="AJ69" s="166" t="s">
        <v>510</v>
      </c>
      <c r="AK69" s="16">
        <v>70</v>
      </c>
      <c r="AL69" s="16" t="s">
        <v>510</v>
      </c>
      <c r="AM69" s="166">
        <v>70</v>
      </c>
      <c r="AN69" s="16"/>
      <c r="AO69" s="111">
        <f t="shared" ref="AO69:AO75" si="26">IF((AM69= "NO PERIODICIDAD"), AL69, AM69)</f>
        <v>70</v>
      </c>
      <c r="AP69" s="114">
        <f t="shared" si="21"/>
        <v>1</v>
      </c>
      <c r="AQ69" s="114">
        <f t="shared" si="10"/>
        <v>0.82352941176470584</v>
      </c>
      <c r="AR69" s="13"/>
      <c r="AS69" s="61"/>
      <c r="AT69" s="61"/>
      <c r="AU69" s="60"/>
      <c r="AV69" s="60"/>
      <c r="AW69" s="60"/>
      <c r="AX69" s="60"/>
      <c r="AY69" s="60"/>
      <c r="AZ69" s="116" t="e">
        <f t="shared" si="25"/>
        <v>#DIV/0!</v>
      </c>
      <c r="BA69" s="13"/>
      <c r="BB69" s="71">
        <f t="shared" si="22"/>
        <v>363</v>
      </c>
      <c r="BC69" s="72">
        <f t="shared" si="15"/>
        <v>332</v>
      </c>
      <c r="BD69" s="73">
        <f t="shared" si="14"/>
        <v>31</v>
      </c>
      <c r="BE69" s="74">
        <f t="shared" si="2"/>
        <v>0.42148760330578511</v>
      </c>
      <c r="BF69" s="77" t="s">
        <v>307</v>
      </c>
      <c r="BG69" s="13" t="s">
        <v>521</v>
      </c>
      <c r="BH69" s="117" t="s">
        <v>567</v>
      </c>
      <c r="BI69" s="201" t="b">
        <f t="shared" si="3"/>
        <v>1</v>
      </c>
      <c r="BJ69" s="202">
        <f t="shared" si="4"/>
        <v>0</v>
      </c>
      <c r="BK69" s="117" t="b">
        <f t="shared" si="18"/>
        <v>0</v>
      </c>
      <c r="BL69" s="94" t="b">
        <f t="shared" si="19"/>
        <v>0</v>
      </c>
      <c r="BM69" s="94" t="b">
        <f t="shared" si="20"/>
        <v>0</v>
      </c>
      <c r="BN69" s="94" t="b">
        <f t="shared" ref="BN69:BN75" si="27">+AO69&gt;Q69</f>
        <v>0</v>
      </c>
      <c r="BO69" s="94" t="b">
        <f t="shared" si="9"/>
        <v>0</v>
      </c>
      <c r="BP69" s="203"/>
      <c r="BQ69" s="76"/>
    </row>
    <row r="70" spans="1:69" ht="54.75" customHeight="1" x14ac:dyDescent="0.25">
      <c r="A70" s="12" t="s">
        <v>263</v>
      </c>
      <c r="B70" s="12" t="s">
        <v>308</v>
      </c>
      <c r="C70" s="12" t="s">
        <v>244</v>
      </c>
      <c r="D70" s="12" t="s">
        <v>285</v>
      </c>
      <c r="E70" s="12" t="s">
        <v>46</v>
      </c>
      <c r="F70" s="12" t="s">
        <v>309</v>
      </c>
      <c r="G70" s="12" t="s">
        <v>224</v>
      </c>
      <c r="H70" s="12" t="s">
        <v>49</v>
      </c>
      <c r="I70" s="12" t="s">
        <v>277</v>
      </c>
      <c r="J70" s="25" t="s">
        <v>310</v>
      </c>
      <c r="K70" s="14">
        <v>60</v>
      </c>
      <c r="L70" s="13" t="s">
        <v>311</v>
      </c>
      <c r="M70" s="15">
        <v>43191</v>
      </c>
      <c r="N70" s="15">
        <v>43373</v>
      </c>
      <c r="O70" s="25" t="s">
        <v>312</v>
      </c>
      <c r="P70" s="25" t="s">
        <v>313</v>
      </c>
      <c r="Q70" s="16">
        <v>16</v>
      </c>
      <c r="R70" s="14" t="s">
        <v>81</v>
      </c>
      <c r="S70" s="17" t="s">
        <v>61</v>
      </c>
      <c r="T70" s="13" t="s">
        <v>314</v>
      </c>
      <c r="U70" s="78">
        <v>0</v>
      </c>
      <c r="V70" s="16"/>
      <c r="W70" s="16"/>
      <c r="X70" s="16"/>
      <c r="Y70" s="16"/>
      <c r="Z70" s="16"/>
      <c r="AA70" s="16"/>
      <c r="AB70" s="16"/>
      <c r="AC70" s="16"/>
      <c r="AD70" s="16">
        <v>16</v>
      </c>
      <c r="AE70" s="16">
        <v>16</v>
      </c>
      <c r="AF70" s="16">
        <v>16</v>
      </c>
      <c r="AG70" s="16">
        <v>16</v>
      </c>
      <c r="AH70" s="166" t="s">
        <v>509</v>
      </c>
      <c r="AI70" s="166" t="s">
        <v>509</v>
      </c>
      <c r="AJ70" s="166" t="s">
        <v>509</v>
      </c>
      <c r="AK70" s="16">
        <v>0</v>
      </c>
      <c r="AL70" s="176">
        <v>0</v>
      </c>
      <c r="AM70" s="166">
        <v>0</v>
      </c>
      <c r="AN70" s="16"/>
      <c r="AO70" s="111">
        <f t="shared" si="26"/>
        <v>0</v>
      </c>
      <c r="AP70" s="114">
        <f t="shared" si="21"/>
        <v>0</v>
      </c>
      <c r="AQ70" s="114">
        <f t="shared" si="10"/>
        <v>0</v>
      </c>
      <c r="AR70" s="13" t="s">
        <v>614</v>
      </c>
      <c r="AS70" s="61"/>
      <c r="AT70" s="61"/>
      <c r="AU70" s="60"/>
      <c r="AV70" s="60"/>
      <c r="AW70" s="60"/>
      <c r="AX70" s="60"/>
      <c r="AY70" s="60"/>
      <c r="AZ70" s="116" t="e">
        <f t="shared" si="25"/>
        <v>#DIV/0!</v>
      </c>
      <c r="BA70" s="221" t="s">
        <v>613</v>
      </c>
      <c r="BB70" s="71">
        <f t="shared" si="22"/>
        <v>182</v>
      </c>
      <c r="BC70" s="72">
        <f t="shared" si="15"/>
        <v>243</v>
      </c>
      <c r="BD70" s="73">
        <f t="shared" si="14"/>
        <v>-61</v>
      </c>
      <c r="BE70" s="74">
        <f t="shared" si="2"/>
        <v>0.84065934065934067</v>
      </c>
      <c r="BF70" s="12" t="s">
        <v>315</v>
      </c>
      <c r="BG70" s="13" t="s">
        <v>316</v>
      </c>
      <c r="BH70" s="117" t="s">
        <v>567</v>
      </c>
      <c r="BI70" s="201" t="b">
        <f t="shared" si="3"/>
        <v>1</v>
      </c>
      <c r="BJ70" s="202">
        <f t="shared" si="4"/>
        <v>0</v>
      </c>
      <c r="BK70" s="117" t="b">
        <f t="shared" si="18"/>
        <v>0</v>
      </c>
      <c r="BL70" s="94" t="b">
        <f t="shared" si="19"/>
        <v>1</v>
      </c>
      <c r="BM70" s="94" t="b">
        <f t="shared" si="20"/>
        <v>0</v>
      </c>
      <c r="BN70" s="94" t="b">
        <f t="shared" si="27"/>
        <v>0</v>
      </c>
      <c r="BO70" s="94" t="b">
        <f t="shared" si="9"/>
        <v>0</v>
      </c>
      <c r="BP70" s="203"/>
      <c r="BQ70" s="76"/>
    </row>
    <row r="71" spans="1:69" ht="32.25" customHeight="1" x14ac:dyDescent="0.25">
      <c r="A71" s="12" t="s">
        <v>263</v>
      </c>
      <c r="B71" s="12" t="s">
        <v>308</v>
      </c>
      <c r="C71" s="12" t="s">
        <v>244</v>
      </c>
      <c r="D71" s="12" t="s">
        <v>285</v>
      </c>
      <c r="E71" s="12" t="s">
        <v>46</v>
      </c>
      <c r="F71" s="12" t="s">
        <v>309</v>
      </c>
      <c r="G71" s="12" t="s">
        <v>224</v>
      </c>
      <c r="H71" s="12" t="s">
        <v>49</v>
      </c>
      <c r="I71" s="12" t="s">
        <v>277</v>
      </c>
      <c r="J71" s="25" t="s">
        <v>310</v>
      </c>
      <c r="K71" s="14">
        <v>61</v>
      </c>
      <c r="L71" s="13" t="s">
        <v>317</v>
      </c>
      <c r="M71" s="15">
        <v>43160</v>
      </c>
      <c r="N71" s="15">
        <v>43312</v>
      </c>
      <c r="O71" s="25" t="s">
        <v>318</v>
      </c>
      <c r="P71" s="25" t="s">
        <v>319</v>
      </c>
      <c r="Q71" s="16">
        <v>12</v>
      </c>
      <c r="R71" s="14" t="s">
        <v>81</v>
      </c>
      <c r="S71" s="17" t="s">
        <v>151</v>
      </c>
      <c r="T71" s="13" t="s">
        <v>320</v>
      </c>
      <c r="U71" s="78">
        <v>0</v>
      </c>
      <c r="V71" s="16"/>
      <c r="W71" s="16"/>
      <c r="X71" s="16"/>
      <c r="Y71" s="16"/>
      <c r="Z71" s="16"/>
      <c r="AA71" s="16"/>
      <c r="AB71" s="22">
        <v>12</v>
      </c>
      <c r="AC71" s="16">
        <v>12</v>
      </c>
      <c r="AD71" s="16">
        <v>12</v>
      </c>
      <c r="AE71" s="16">
        <v>12</v>
      </c>
      <c r="AF71" s="16">
        <v>12</v>
      </c>
      <c r="AG71" s="16">
        <v>12</v>
      </c>
      <c r="AH71" s="166" t="s">
        <v>509</v>
      </c>
      <c r="AI71" s="166">
        <v>12</v>
      </c>
      <c r="AJ71" s="166">
        <v>12</v>
      </c>
      <c r="AK71" s="16">
        <v>12</v>
      </c>
      <c r="AL71" s="16">
        <v>12</v>
      </c>
      <c r="AM71" s="166">
        <v>12</v>
      </c>
      <c r="AN71" s="16">
        <v>12</v>
      </c>
      <c r="AO71" s="111">
        <f t="shared" si="26"/>
        <v>12</v>
      </c>
      <c r="AP71" s="114">
        <f t="shared" si="21"/>
        <v>1</v>
      </c>
      <c r="AQ71" s="114">
        <f t="shared" si="10"/>
        <v>1</v>
      </c>
      <c r="AR71" s="13"/>
      <c r="AS71" s="61"/>
      <c r="AT71" s="61"/>
      <c r="AU71" s="60"/>
      <c r="AV71" s="60"/>
      <c r="AW71" s="60"/>
      <c r="AX71" s="60"/>
      <c r="AY71" s="60"/>
      <c r="AZ71" s="116" t="e">
        <f t="shared" si="25"/>
        <v>#DIV/0!</v>
      </c>
      <c r="BA71" s="75"/>
      <c r="BB71" s="71">
        <f t="shared" si="22"/>
        <v>152</v>
      </c>
      <c r="BC71" s="72">
        <f t="shared" si="15"/>
        <v>274</v>
      </c>
      <c r="BD71" s="73">
        <f t="shared" si="14"/>
        <v>-122</v>
      </c>
      <c r="BE71" s="74">
        <f t="shared" si="2"/>
        <v>1.006578947368421</v>
      </c>
      <c r="BF71" s="12" t="s">
        <v>321</v>
      </c>
      <c r="BG71" s="13" t="s">
        <v>322</v>
      </c>
      <c r="BH71" s="117" t="s">
        <v>567</v>
      </c>
      <c r="BI71" s="201" t="b">
        <f t="shared" si="3"/>
        <v>1</v>
      </c>
      <c r="BJ71" s="202">
        <f t="shared" si="4"/>
        <v>0</v>
      </c>
      <c r="BK71" s="117" t="b">
        <f t="shared" si="18"/>
        <v>0</v>
      </c>
      <c r="BL71" s="94" t="b">
        <f t="shared" si="19"/>
        <v>0</v>
      </c>
      <c r="BM71" s="94" t="b">
        <f t="shared" si="20"/>
        <v>0</v>
      </c>
      <c r="BN71" s="94" t="b">
        <f t="shared" si="27"/>
        <v>0</v>
      </c>
      <c r="BO71" s="94" t="b">
        <f t="shared" si="9"/>
        <v>1</v>
      </c>
      <c r="BP71" s="203"/>
      <c r="BQ71" s="76"/>
    </row>
    <row r="72" spans="1:69" ht="63.75" customHeight="1" x14ac:dyDescent="0.25">
      <c r="A72" s="12" t="s">
        <v>263</v>
      </c>
      <c r="B72" s="12" t="s">
        <v>308</v>
      </c>
      <c r="C72" s="12" t="s">
        <v>244</v>
      </c>
      <c r="D72" s="12" t="s">
        <v>285</v>
      </c>
      <c r="E72" s="12" t="s">
        <v>46</v>
      </c>
      <c r="F72" s="12" t="s">
        <v>309</v>
      </c>
      <c r="G72" s="12" t="s">
        <v>224</v>
      </c>
      <c r="H72" s="12" t="s">
        <v>49</v>
      </c>
      <c r="I72" s="12" t="s">
        <v>277</v>
      </c>
      <c r="J72" s="25" t="s">
        <v>310</v>
      </c>
      <c r="K72" s="14">
        <v>62</v>
      </c>
      <c r="L72" s="13" t="s">
        <v>323</v>
      </c>
      <c r="M72" s="15">
        <v>43160</v>
      </c>
      <c r="N72" s="15">
        <v>43465</v>
      </c>
      <c r="O72" s="13" t="s">
        <v>324</v>
      </c>
      <c r="P72" s="13" t="s">
        <v>325</v>
      </c>
      <c r="Q72" s="16">
        <v>10</v>
      </c>
      <c r="R72" s="14" t="s">
        <v>81</v>
      </c>
      <c r="S72" s="17" t="s">
        <v>61</v>
      </c>
      <c r="T72" s="13" t="s">
        <v>326</v>
      </c>
      <c r="U72" s="78">
        <v>0</v>
      </c>
      <c r="V72" s="16"/>
      <c r="W72" s="16">
        <v>4</v>
      </c>
      <c r="X72" s="20">
        <v>4</v>
      </c>
      <c r="Y72" s="16">
        <v>4</v>
      </c>
      <c r="Z72" s="16">
        <v>5</v>
      </c>
      <c r="AA72" s="20">
        <v>5</v>
      </c>
      <c r="AB72" s="16">
        <v>5</v>
      </c>
      <c r="AC72" s="16">
        <v>7</v>
      </c>
      <c r="AD72" s="16">
        <v>8</v>
      </c>
      <c r="AE72" s="16">
        <v>9</v>
      </c>
      <c r="AF72" s="16">
        <v>10</v>
      </c>
      <c r="AG72" s="16">
        <v>10</v>
      </c>
      <c r="AH72" s="166">
        <v>7</v>
      </c>
      <c r="AI72" s="166" t="s">
        <v>510</v>
      </c>
      <c r="AJ72" s="166" t="s">
        <v>510</v>
      </c>
      <c r="AK72" s="16">
        <v>7</v>
      </c>
      <c r="AL72" s="16" t="s">
        <v>510</v>
      </c>
      <c r="AM72" s="166">
        <v>7</v>
      </c>
      <c r="AN72" s="16"/>
      <c r="AO72" s="111">
        <f t="shared" si="26"/>
        <v>7</v>
      </c>
      <c r="AP72" s="114">
        <f t="shared" si="21"/>
        <v>0.7</v>
      </c>
      <c r="AQ72" s="114">
        <f t="shared" si="10"/>
        <v>0.7</v>
      </c>
      <c r="AR72" s="13"/>
      <c r="AS72" s="61"/>
      <c r="AT72" s="61"/>
      <c r="AU72" s="60"/>
      <c r="AV72" s="60"/>
      <c r="AW72" s="60"/>
      <c r="AX72" s="60"/>
      <c r="AY72" s="60"/>
      <c r="AZ72" s="116" t="e">
        <f t="shared" si="25"/>
        <v>#DIV/0!</v>
      </c>
      <c r="BA72" s="13"/>
      <c r="BB72" s="71">
        <f t="shared" si="22"/>
        <v>305</v>
      </c>
      <c r="BC72" s="72">
        <f t="shared" si="15"/>
        <v>274</v>
      </c>
      <c r="BD72" s="73">
        <f t="shared" si="14"/>
        <v>31</v>
      </c>
      <c r="BE72" s="74">
        <f t="shared" si="2"/>
        <v>0.50163934426229506</v>
      </c>
      <c r="BF72" s="12"/>
      <c r="BG72" s="13"/>
      <c r="BH72" s="117" t="s">
        <v>567</v>
      </c>
      <c r="BI72" s="201" t="b">
        <f t="shared" si="3"/>
        <v>1</v>
      </c>
      <c r="BJ72" s="202">
        <f t="shared" si="4"/>
        <v>0</v>
      </c>
      <c r="BK72" s="117" t="b">
        <f t="shared" si="18"/>
        <v>0</v>
      </c>
      <c r="BL72" s="94" t="b">
        <f t="shared" si="19"/>
        <v>1</v>
      </c>
      <c r="BM72" s="94" t="b">
        <f t="shared" si="20"/>
        <v>0</v>
      </c>
      <c r="BN72" s="94" t="b">
        <f t="shared" si="27"/>
        <v>0</v>
      </c>
      <c r="BO72" s="94" t="b">
        <f t="shared" si="9"/>
        <v>0</v>
      </c>
      <c r="BP72" s="203"/>
      <c r="BQ72" s="76"/>
    </row>
    <row r="73" spans="1:69" ht="76.5" customHeight="1" x14ac:dyDescent="0.25">
      <c r="A73" s="12" t="s">
        <v>263</v>
      </c>
      <c r="B73" s="12" t="s">
        <v>308</v>
      </c>
      <c r="C73" s="12" t="s">
        <v>244</v>
      </c>
      <c r="D73" s="12" t="s">
        <v>285</v>
      </c>
      <c r="E73" s="12" t="s">
        <v>46</v>
      </c>
      <c r="F73" s="12" t="s">
        <v>309</v>
      </c>
      <c r="G73" s="12" t="s">
        <v>224</v>
      </c>
      <c r="H73" s="12" t="s">
        <v>49</v>
      </c>
      <c r="I73" s="12" t="s">
        <v>277</v>
      </c>
      <c r="J73" s="25" t="s">
        <v>310</v>
      </c>
      <c r="K73" s="14">
        <v>63</v>
      </c>
      <c r="L73" s="13" t="s">
        <v>327</v>
      </c>
      <c r="M73" s="15">
        <v>43146</v>
      </c>
      <c r="N73" s="15">
        <v>43312</v>
      </c>
      <c r="O73" s="13" t="s">
        <v>328</v>
      </c>
      <c r="P73" s="13" t="s">
        <v>329</v>
      </c>
      <c r="Q73" s="16">
        <v>2</v>
      </c>
      <c r="R73" s="14" t="s">
        <v>81</v>
      </c>
      <c r="S73" s="17" t="s">
        <v>55</v>
      </c>
      <c r="T73" s="13" t="s">
        <v>330</v>
      </c>
      <c r="U73" s="78">
        <v>0</v>
      </c>
      <c r="V73" s="16"/>
      <c r="W73" s="16"/>
      <c r="X73" s="16"/>
      <c r="Y73" s="16"/>
      <c r="Z73" s="16"/>
      <c r="AA73" s="16">
        <v>1</v>
      </c>
      <c r="AB73" s="22">
        <v>2</v>
      </c>
      <c r="AC73" s="16">
        <v>2</v>
      </c>
      <c r="AD73" s="16">
        <v>2</v>
      </c>
      <c r="AE73" s="16">
        <v>2</v>
      </c>
      <c r="AF73" s="16">
        <v>2</v>
      </c>
      <c r="AG73" s="16">
        <v>2</v>
      </c>
      <c r="AH73" s="166">
        <v>1</v>
      </c>
      <c r="AI73" s="166">
        <v>2</v>
      </c>
      <c r="AJ73" s="166">
        <v>2</v>
      </c>
      <c r="AK73" s="16">
        <v>2</v>
      </c>
      <c r="AL73" s="16">
        <v>2</v>
      </c>
      <c r="AM73" s="166">
        <v>2</v>
      </c>
      <c r="AN73" s="16">
        <v>2</v>
      </c>
      <c r="AO73" s="111">
        <f t="shared" si="26"/>
        <v>2</v>
      </c>
      <c r="AP73" s="114">
        <f t="shared" si="21"/>
        <v>1</v>
      </c>
      <c r="AQ73" s="114">
        <f t="shared" si="10"/>
        <v>1</v>
      </c>
      <c r="AR73" s="13"/>
      <c r="AS73" s="61"/>
      <c r="AT73" s="61"/>
      <c r="AU73" s="60"/>
      <c r="AV73" s="60"/>
      <c r="AW73" s="60"/>
      <c r="AX73" s="60"/>
      <c r="AY73" s="60"/>
      <c r="AZ73" s="116" t="e">
        <f t="shared" si="25"/>
        <v>#DIV/0!</v>
      </c>
      <c r="BA73" s="13"/>
      <c r="BB73" s="71">
        <f t="shared" si="22"/>
        <v>166</v>
      </c>
      <c r="BC73" s="72">
        <f t="shared" si="15"/>
        <v>288</v>
      </c>
      <c r="BD73" s="73">
        <f t="shared" si="14"/>
        <v>-122</v>
      </c>
      <c r="BE73" s="74">
        <f t="shared" si="2"/>
        <v>0.92168674698795183</v>
      </c>
      <c r="BF73" s="12"/>
      <c r="BG73" s="4"/>
      <c r="BH73" s="117" t="s">
        <v>567</v>
      </c>
      <c r="BI73" s="201" t="b">
        <f t="shared" si="3"/>
        <v>1</v>
      </c>
      <c r="BJ73" s="202">
        <f t="shared" si="4"/>
        <v>0</v>
      </c>
      <c r="BK73" s="117" t="b">
        <f t="shared" si="18"/>
        <v>0</v>
      </c>
      <c r="BL73" s="94" t="b">
        <f t="shared" si="19"/>
        <v>0</v>
      </c>
      <c r="BM73" s="94" t="b">
        <f t="shared" si="20"/>
        <v>0</v>
      </c>
      <c r="BN73" s="94" t="b">
        <f t="shared" si="27"/>
        <v>0</v>
      </c>
      <c r="BO73" s="94" t="b">
        <f t="shared" si="9"/>
        <v>1</v>
      </c>
      <c r="BP73" s="203"/>
      <c r="BQ73" s="76"/>
    </row>
    <row r="74" spans="1:69" ht="53.25" customHeight="1" x14ac:dyDescent="0.25">
      <c r="A74" s="12" t="s">
        <v>263</v>
      </c>
      <c r="B74" s="12" t="s">
        <v>308</v>
      </c>
      <c r="C74" s="12" t="s">
        <v>244</v>
      </c>
      <c r="D74" s="12" t="s">
        <v>285</v>
      </c>
      <c r="E74" s="12" t="s">
        <v>46</v>
      </c>
      <c r="F74" s="12" t="s">
        <v>309</v>
      </c>
      <c r="G74" s="12" t="s">
        <v>224</v>
      </c>
      <c r="H74" s="12" t="s">
        <v>49</v>
      </c>
      <c r="I74" s="12" t="s">
        <v>277</v>
      </c>
      <c r="J74" s="25" t="s">
        <v>310</v>
      </c>
      <c r="K74" s="14">
        <v>64</v>
      </c>
      <c r="L74" s="13" t="s">
        <v>331</v>
      </c>
      <c r="M74" s="15">
        <v>43342</v>
      </c>
      <c r="N74" s="15">
        <v>43465</v>
      </c>
      <c r="O74" s="13" t="s">
        <v>332</v>
      </c>
      <c r="P74" s="13" t="s">
        <v>333</v>
      </c>
      <c r="Q74" s="16">
        <v>1</v>
      </c>
      <c r="R74" s="14" t="s">
        <v>128</v>
      </c>
      <c r="S74" s="17" t="s">
        <v>209</v>
      </c>
      <c r="T74" s="13" t="s">
        <v>334</v>
      </c>
      <c r="U74" s="78">
        <v>0</v>
      </c>
      <c r="V74" s="16"/>
      <c r="W74" s="16"/>
      <c r="X74" s="16"/>
      <c r="Y74" s="16"/>
      <c r="Z74" s="16"/>
      <c r="AA74" s="16"/>
      <c r="AB74" s="16"/>
      <c r="AC74" s="22">
        <v>1</v>
      </c>
      <c r="AD74" s="16">
        <v>1</v>
      </c>
      <c r="AE74" s="16">
        <v>1</v>
      </c>
      <c r="AF74" s="16">
        <v>1</v>
      </c>
      <c r="AG74" s="16">
        <v>1</v>
      </c>
      <c r="AH74" s="166" t="s">
        <v>509</v>
      </c>
      <c r="AI74" s="166" t="s">
        <v>509</v>
      </c>
      <c r="AJ74" s="166">
        <v>1</v>
      </c>
      <c r="AK74" s="16">
        <v>1</v>
      </c>
      <c r="AL74" s="16">
        <v>1</v>
      </c>
      <c r="AM74" s="166">
        <v>1</v>
      </c>
      <c r="AN74" s="16"/>
      <c r="AO74" s="111">
        <f t="shared" si="26"/>
        <v>1</v>
      </c>
      <c r="AP74" s="114">
        <f t="shared" si="21"/>
        <v>1</v>
      </c>
      <c r="AQ74" s="114">
        <f t="shared" si="10"/>
        <v>1</v>
      </c>
      <c r="AR74" s="13"/>
      <c r="AS74" s="61"/>
      <c r="AT74" s="61"/>
      <c r="AU74" s="60"/>
      <c r="AV74" s="60"/>
      <c r="AW74" s="60"/>
      <c r="AX74" s="60"/>
      <c r="AY74" s="60"/>
      <c r="AZ74" s="116" t="e">
        <f t="shared" si="25"/>
        <v>#DIV/0!</v>
      </c>
      <c r="BA74" s="13"/>
      <c r="BB74" s="71">
        <f t="shared" si="22"/>
        <v>123</v>
      </c>
      <c r="BC74" s="72">
        <f t="shared" si="15"/>
        <v>92</v>
      </c>
      <c r="BD74" s="73">
        <f t="shared" si="14"/>
        <v>31</v>
      </c>
      <c r="BE74" s="74">
        <f t="shared" si="2"/>
        <v>1.2439024390243902</v>
      </c>
      <c r="BF74" s="12" t="s">
        <v>335</v>
      </c>
      <c r="BG74" s="13" t="s">
        <v>336</v>
      </c>
      <c r="BH74" s="117" t="s">
        <v>567</v>
      </c>
      <c r="BI74" s="201" t="b">
        <f t="shared" si="3"/>
        <v>1</v>
      </c>
      <c r="BJ74" s="202">
        <f t="shared" si="4"/>
        <v>0</v>
      </c>
      <c r="BK74" s="117" t="b">
        <f t="shared" si="18"/>
        <v>0</v>
      </c>
      <c r="BL74" s="94" t="b">
        <f t="shared" si="19"/>
        <v>0</v>
      </c>
      <c r="BM74" s="94" t="b">
        <f t="shared" si="20"/>
        <v>0</v>
      </c>
      <c r="BN74" s="94" t="b">
        <f t="shared" si="27"/>
        <v>0</v>
      </c>
      <c r="BO74" s="94" t="b">
        <f t="shared" si="9"/>
        <v>1</v>
      </c>
      <c r="BP74" s="203"/>
      <c r="BQ74" s="76"/>
    </row>
    <row r="75" spans="1:69" ht="76.5" customHeight="1" x14ac:dyDescent="0.25">
      <c r="A75" s="12" t="s">
        <v>263</v>
      </c>
      <c r="B75" s="12" t="s">
        <v>308</v>
      </c>
      <c r="C75" s="12" t="s">
        <v>244</v>
      </c>
      <c r="D75" s="12" t="s">
        <v>285</v>
      </c>
      <c r="E75" s="12" t="s">
        <v>46</v>
      </c>
      <c r="F75" s="12" t="s">
        <v>309</v>
      </c>
      <c r="G75" s="12" t="s">
        <v>224</v>
      </c>
      <c r="H75" s="12" t="s">
        <v>49</v>
      </c>
      <c r="I75" s="12" t="s">
        <v>277</v>
      </c>
      <c r="J75" s="25" t="s">
        <v>310</v>
      </c>
      <c r="K75" s="14">
        <v>65</v>
      </c>
      <c r="L75" s="13" t="s">
        <v>337</v>
      </c>
      <c r="M75" s="15">
        <v>43342</v>
      </c>
      <c r="N75" s="15">
        <v>43465</v>
      </c>
      <c r="O75" s="13" t="s">
        <v>338</v>
      </c>
      <c r="P75" s="13" t="s">
        <v>339</v>
      </c>
      <c r="Q75" s="16">
        <v>1</v>
      </c>
      <c r="R75" s="14" t="s">
        <v>128</v>
      </c>
      <c r="S75" s="17" t="s">
        <v>209</v>
      </c>
      <c r="T75" s="13" t="s">
        <v>340</v>
      </c>
      <c r="U75" s="78">
        <v>0</v>
      </c>
      <c r="V75" s="16"/>
      <c r="W75" s="16"/>
      <c r="X75" s="16"/>
      <c r="Y75" s="16"/>
      <c r="Z75" s="16"/>
      <c r="AA75" s="16"/>
      <c r="AB75" s="16"/>
      <c r="AC75" s="22">
        <v>1</v>
      </c>
      <c r="AD75" s="16">
        <v>1</v>
      </c>
      <c r="AE75" s="16">
        <v>1</v>
      </c>
      <c r="AF75" s="16">
        <v>1</v>
      </c>
      <c r="AG75" s="16">
        <v>1</v>
      </c>
      <c r="AH75" s="166" t="s">
        <v>509</v>
      </c>
      <c r="AI75" s="166" t="s">
        <v>509</v>
      </c>
      <c r="AJ75" s="166">
        <v>1</v>
      </c>
      <c r="AK75" s="16">
        <v>1</v>
      </c>
      <c r="AL75" s="16">
        <v>1</v>
      </c>
      <c r="AM75" s="166">
        <v>1</v>
      </c>
      <c r="AN75" s="16"/>
      <c r="AO75" s="111">
        <f t="shared" si="26"/>
        <v>1</v>
      </c>
      <c r="AP75" s="114">
        <f t="shared" si="21"/>
        <v>1</v>
      </c>
      <c r="AQ75" s="114">
        <f t="shared" si="10"/>
        <v>1</v>
      </c>
      <c r="AR75" s="13"/>
      <c r="AS75" s="61"/>
      <c r="AT75" s="61"/>
      <c r="AU75" s="60"/>
      <c r="AV75" s="60"/>
      <c r="AW75" s="60"/>
      <c r="AX75" s="60"/>
      <c r="AY75" s="60"/>
      <c r="AZ75" s="116" t="e">
        <f t="shared" si="25"/>
        <v>#DIV/0!</v>
      </c>
      <c r="BA75" s="13"/>
      <c r="BB75" s="71">
        <f t="shared" si="22"/>
        <v>123</v>
      </c>
      <c r="BC75" s="72">
        <f t="shared" si="15"/>
        <v>92</v>
      </c>
      <c r="BD75" s="73">
        <f t="shared" si="14"/>
        <v>31</v>
      </c>
      <c r="BE75" s="74">
        <f t="shared" si="2"/>
        <v>1.2439024390243902</v>
      </c>
      <c r="BF75" s="12"/>
      <c r="BG75" s="13" t="s">
        <v>336</v>
      </c>
      <c r="BH75" s="117" t="s">
        <v>567</v>
      </c>
      <c r="BI75" s="201" t="b">
        <f t="shared" si="3"/>
        <v>1</v>
      </c>
      <c r="BJ75" s="202">
        <f t="shared" si="4"/>
        <v>0</v>
      </c>
      <c r="BK75" s="117" t="b">
        <f t="shared" si="18"/>
        <v>0</v>
      </c>
      <c r="BL75" s="94" t="b">
        <f t="shared" si="19"/>
        <v>0</v>
      </c>
      <c r="BM75" s="94" t="b">
        <f t="shared" si="20"/>
        <v>0</v>
      </c>
      <c r="BN75" s="94" t="b">
        <f t="shared" si="27"/>
        <v>0</v>
      </c>
      <c r="BO75" s="94" t="b">
        <f t="shared" si="9"/>
        <v>1</v>
      </c>
      <c r="BP75" s="203"/>
      <c r="BQ75" s="76"/>
    </row>
    <row r="76" spans="1:69" ht="127.5" hidden="1" customHeight="1" x14ac:dyDescent="0.25">
      <c r="A76" s="12" t="s">
        <v>263</v>
      </c>
      <c r="B76" s="12" t="s">
        <v>308</v>
      </c>
      <c r="C76" s="12" t="s">
        <v>244</v>
      </c>
      <c r="D76" s="12" t="s">
        <v>285</v>
      </c>
      <c r="E76" s="12" t="s">
        <v>46</v>
      </c>
      <c r="F76" s="12" t="s">
        <v>309</v>
      </c>
      <c r="G76" s="12" t="s">
        <v>224</v>
      </c>
      <c r="H76" s="12" t="s">
        <v>49</v>
      </c>
      <c r="I76" s="12" t="s">
        <v>277</v>
      </c>
      <c r="J76" s="25" t="s">
        <v>341</v>
      </c>
      <c r="K76" s="14">
        <v>66</v>
      </c>
      <c r="L76" s="13" t="s">
        <v>342</v>
      </c>
      <c r="M76" s="15">
        <v>43374</v>
      </c>
      <c r="N76" s="15">
        <v>43465</v>
      </c>
      <c r="O76" s="13" t="s">
        <v>343</v>
      </c>
      <c r="P76" s="13" t="s">
        <v>343</v>
      </c>
      <c r="Q76" s="16">
        <v>1</v>
      </c>
      <c r="R76" s="14" t="s">
        <v>128</v>
      </c>
      <c r="S76" s="17" t="s">
        <v>209</v>
      </c>
      <c r="T76" s="13" t="s">
        <v>344</v>
      </c>
      <c r="U76" s="78">
        <v>0</v>
      </c>
      <c r="V76" s="16"/>
      <c r="W76" s="16"/>
      <c r="X76" s="16"/>
      <c r="Y76" s="16"/>
      <c r="Z76" s="16"/>
      <c r="AA76" s="16"/>
      <c r="AB76" s="16"/>
      <c r="AC76" s="16"/>
      <c r="AD76" s="16"/>
      <c r="AE76" s="16"/>
      <c r="AF76" s="22">
        <v>1</v>
      </c>
      <c r="AG76" s="16">
        <v>1</v>
      </c>
      <c r="AH76" s="16" t="s">
        <v>509</v>
      </c>
      <c r="AI76" s="16" t="s">
        <v>509</v>
      </c>
      <c r="AJ76" s="16" t="s">
        <v>509</v>
      </c>
      <c r="AK76" s="16" t="s">
        <v>509</v>
      </c>
      <c r="AL76" s="16" t="s">
        <v>509</v>
      </c>
      <c r="AM76" s="166" t="s">
        <v>509</v>
      </c>
      <c r="AN76" s="16"/>
      <c r="AO76" s="111" t="str">
        <f>IF((AM76= "NO PROGRAMADO"), AL76, AM76)</f>
        <v>NO PROGRAMADO</v>
      </c>
      <c r="AP76" s="114" t="e">
        <f>IF(AF76="NO PROGRAMADO", "NO PROGRAMADO", (AO76/AF76))</f>
        <v>#VALUE!</v>
      </c>
      <c r="AQ76" s="114" t="e">
        <f t="shared" si="10"/>
        <v>#VALUE!</v>
      </c>
      <c r="AR76" s="13"/>
      <c r="AS76" s="61"/>
      <c r="AT76" s="61"/>
      <c r="AU76" s="60"/>
      <c r="AV76" s="60"/>
      <c r="AW76" s="60"/>
      <c r="AX76" s="60"/>
      <c r="AY76" s="60"/>
      <c r="AZ76" s="116" t="e">
        <f t="shared" si="25"/>
        <v>#DIV/0!</v>
      </c>
      <c r="BA76" s="13"/>
      <c r="BB76" s="71">
        <f t="shared" ref="BB76:BB106" si="28">IF(N76-M76=0,1,N76-M76)</f>
        <v>91</v>
      </c>
      <c r="BC76" s="72">
        <f t="shared" si="15"/>
        <v>60</v>
      </c>
      <c r="BD76" s="73">
        <f t="shared" si="14"/>
        <v>31</v>
      </c>
      <c r="BE76" s="74">
        <f t="shared" si="2"/>
        <v>1.6813186813186813</v>
      </c>
      <c r="BF76" s="12"/>
      <c r="BG76" s="13" t="s">
        <v>345</v>
      </c>
      <c r="BH76" s="117" t="s">
        <v>567</v>
      </c>
      <c r="BI76" s="201" t="b">
        <f t="shared" si="3"/>
        <v>1</v>
      </c>
      <c r="BJ76" s="202">
        <f t="shared" si="4"/>
        <v>0</v>
      </c>
      <c r="BK76" s="117" t="e">
        <f t="shared" si="18"/>
        <v>#VALUE!</v>
      </c>
      <c r="BL76" s="94" t="b">
        <f t="shared" si="19"/>
        <v>0</v>
      </c>
      <c r="BM76" s="94" t="b">
        <f t="shared" si="20"/>
        <v>1</v>
      </c>
      <c r="BN76" s="94"/>
      <c r="BO76" s="94" t="b">
        <f t="shared" si="9"/>
        <v>1</v>
      </c>
      <c r="BP76" s="94"/>
      <c r="BQ76" s="76"/>
    </row>
    <row r="77" spans="1:69" ht="102" customHeight="1" x14ac:dyDescent="0.25">
      <c r="A77" s="12" t="s">
        <v>263</v>
      </c>
      <c r="B77" s="12" t="s">
        <v>308</v>
      </c>
      <c r="C77" s="12" t="s">
        <v>244</v>
      </c>
      <c r="D77" s="12" t="s">
        <v>285</v>
      </c>
      <c r="E77" s="12" t="s">
        <v>46</v>
      </c>
      <c r="F77" s="12" t="s">
        <v>346</v>
      </c>
      <c r="G77" s="12" t="s">
        <v>224</v>
      </c>
      <c r="H77" s="12" t="s">
        <v>49</v>
      </c>
      <c r="I77" s="12" t="s">
        <v>277</v>
      </c>
      <c r="J77" s="25" t="s">
        <v>347</v>
      </c>
      <c r="K77" s="14">
        <v>67</v>
      </c>
      <c r="L77" s="13" t="s">
        <v>348</v>
      </c>
      <c r="M77" s="15">
        <v>43101</v>
      </c>
      <c r="N77" s="15">
        <v>43465</v>
      </c>
      <c r="O77" s="13" t="s">
        <v>349</v>
      </c>
      <c r="P77" s="13" t="s">
        <v>350</v>
      </c>
      <c r="Q77" s="16">
        <v>5</v>
      </c>
      <c r="R77" s="14" t="s">
        <v>81</v>
      </c>
      <c r="S77" s="17" t="s">
        <v>209</v>
      </c>
      <c r="T77" s="13" t="s">
        <v>351</v>
      </c>
      <c r="U77" s="78">
        <v>0</v>
      </c>
      <c r="V77" s="16"/>
      <c r="W77" s="16"/>
      <c r="X77" s="16"/>
      <c r="Y77" s="16"/>
      <c r="Z77" s="16"/>
      <c r="AA77" s="20">
        <v>5</v>
      </c>
      <c r="AB77" s="16">
        <v>5</v>
      </c>
      <c r="AC77" s="16">
        <v>5</v>
      </c>
      <c r="AD77" s="16">
        <v>5</v>
      </c>
      <c r="AE77" s="16">
        <v>5</v>
      </c>
      <c r="AF77" s="16">
        <v>5</v>
      </c>
      <c r="AG77" s="16">
        <v>5</v>
      </c>
      <c r="AH77" s="166">
        <v>5</v>
      </c>
      <c r="AI77" s="166" t="s">
        <v>510</v>
      </c>
      <c r="AJ77" s="166" t="s">
        <v>510</v>
      </c>
      <c r="AK77" s="16">
        <v>5</v>
      </c>
      <c r="AL77" s="16" t="s">
        <v>510</v>
      </c>
      <c r="AM77" s="166">
        <v>5</v>
      </c>
      <c r="AN77" s="16"/>
      <c r="AO77" s="111">
        <f>IF((AM77= "NO PERIODICIDAD"), AL77, AM77)</f>
        <v>5</v>
      </c>
      <c r="AP77" s="114">
        <f t="shared" ref="AP77:AP88" si="29">IF(AF77="NO PROGRAMADO", "NO PROGRAMADO", (AO77/AF77))</f>
        <v>1</v>
      </c>
      <c r="AQ77" s="114">
        <f t="shared" ref="AQ77:AQ106" si="30">+AO77/Q77</f>
        <v>1</v>
      </c>
      <c r="AR77" s="13"/>
      <c r="AS77" s="61"/>
      <c r="AT77" s="61"/>
      <c r="AU77" s="60"/>
      <c r="AV77" s="60"/>
      <c r="AW77" s="60"/>
      <c r="AX77" s="60"/>
      <c r="AY77" s="60"/>
      <c r="AZ77" s="116" t="e">
        <f t="shared" si="25"/>
        <v>#DIV/0!</v>
      </c>
      <c r="BA77" s="13"/>
      <c r="BB77" s="71">
        <f t="shared" si="28"/>
        <v>364</v>
      </c>
      <c r="BC77" s="72">
        <f t="shared" si="15"/>
        <v>333</v>
      </c>
      <c r="BD77" s="73">
        <f t="shared" ref="BD77:BD106" si="31">+BB77-BC77</f>
        <v>31</v>
      </c>
      <c r="BE77" s="74">
        <f t="shared" ref="BE77:BE106" si="32">153/BB77</f>
        <v>0.42032967032967034</v>
      </c>
      <c r="BF77" s="12"/>
      <c r="BG77" s="4"/>
      <c r="BH77" s="117" t="s">
        <v>567</v>
      </c>
      <c r="BI77" s="201" t="b">
        <f t="shared" ref="BI77:BI106" si="33">AV77&gt;=AU77</f>
        <v>1</v>
      </c>
      <c r="BJ77" s="202">
        <f t="shared" ref="BJ77:BJ106" si="34">+U77-AV77</f>
        <v>0</v>
      </c>
      <c r="BK77" s="117" t="b">
        <f>AQ77 &gt; 100%</f>
        <v>0</v>
      </c>
      <c r="BL77" s="94" t="b">
        <f>+AO77&lt;AD77</f>
        <v>0</v>
      </c>
      <c r="BM77" s="94" t="b">
        <f>+AO77&gt;AD77</f>
        <v>0</v>
      </c>
      <c r="BN77" s="94" t="b">
        <f>+AO77&gt;Q77</f>
        <v>0</v>
      </c>
      <c r="BO77" s="94" t="b">
        <f t="shared" ref="BO77:BO106" si="35">+AK77&gt;=AJ77</f>
        <v>0</v>
      </c>
      <c r="BP77" s="203"/>
      <c r="BQ77" s="76"/>
    </row>
    <row r="78" spans="1:69" ht="114.75" customHeight="1" x14ac:dyDescent="0.25">
      <c r="A78" s="12" t="s">
        <v>263</v>
      </c>
      <c r="B78" s="12" t="s">
        <v>308</v>
      </c>
      <c r="C78" s="12" t="s">
        <v>244</v>
      </c>
      <c r="D78" s="12" t="s">
        <v>285</v>
      </c>
      <c r="E78" s="12" t="s">
        <v>46</v>
      </c>
      <c r="F78" s="12" t="s">
        <v>346</v>
      </c>
      <c r="G78" s="12" t="s">
        <v>224</v>
      </c>
      <c r="H78" s="12" t="s">
        <v>49</v>
      </c>
      <c r="I78" s="12" t="s">
        <v>277</v>
      </c>
      <c r="J78" s="25" t="s">
        <v>347</v>
      </c>
      <c r="K78" s="14">
        <v>68</v>
      </c>
      <c r="L78" s="13" t="s">
        <v>352</v>
      </c>
      <c r="M78" s="15">
        <v>43101</v>
      </c>
      <c r="N78" s="15">
        <v>43435</v>
      </c>
      <c r="O78" s="13" t="s">
        <v>353</v>
      </c>
      <c r="P78" s="13" t="s">
        <v>354</v>
      </c>
      <c r="Q78" s="16">
        <v>5</v>
      </c>
      <c r="R78" s="14" t="s">
        <v>81</v>
      </c>
      <c r="S78" s="17" t="s">
        <v>55</v>
      </c>
      <c r="T78" s="13" t="s">
        <v>355</v>
      </c>
      <c r="U78" s="13">
        <v>0</v>
      </c>
      <c r="V78" s="16">
        <v>5</v>
      </c>
      <c r="W78" s="16">
        <v>5</v>
      </c>
      <c r="X78" s="16">
        <v>5</v>
      </c>
      <c r="Y78" s="16">
        <v>5</v>
      </c>
      <c r="Z78" s="16">
        <v>5</v>
      </c>
      <c r="AA78" s="16">
        <v>5</v>
      </c>
      <c r="AB78" s="16">
        <v>5</v>
      </c>
      <c r="AC78" s="16">
        <v>5</v>
      </c>
      <c r="AD78" s="16">
        <v>5</v>
      </c>
      <c r="AE78" s="16">
        <v>5</v>
      </c>
      <c r="AF78" s="16">
        <v>5</v>
      </c>
      <c r="AG78" s="16">
        <v>5</v>
      </c>
      <c r="AH78" s="166">
        <v>5</v>
      </c>
      <c r="AI78" s="166">
        <v>5</v>
      </c>
      <c r="AJ78" s="166">
        <v>5</v>
      </c>
      <c r="AK78" s="16">
        <v>5</v>
      </c>
      <c r="AL78" s="176">
        <v>4</v>
      </c>
      <c r="AM78" s="166">
        <v>5</v>
      </c>
      <c r="AN78" s="16"/>
      <c r="AO78" s="111">
        <f>AVERAGE(AH78:AM78)</f>
        <v>4.833333333333333</v>
      </c>
      <c r="AP78" s="114">
        <f t="shared" si="29"/>
        <v>0.96666666666666656</v>
      </c>
      <c r="AQ78" s="114">
        <f t="shared" si="30"/>
        <v>0.96666666666666656</v>
      </c>
      <c r="AR78" s="13" t="s">
        <v>615</v>
      </c>
      <c r="AS78" s="61"/>
      <c r="AT78" s="61"/>
      <c r="AU78" s="60"/>
      <c r="AV78" s="60"/>
      <c r="AW78" s="60"/>
      <c r="AX78" s="60"/>
      <c r="AY78" s="60"/>
      <c r="AZ78" s="116" t="e">
        <f>IF(AV78/U78=0,"SIN RECURSO EJECUTADO",(AV78/U78))</f>
        <v>#DIV/0!</v>
      </c>
      <c r="BA78" s="13"/>
      <c r="BB78" s="71">
        <f t="shared" si="28"/>
        <v>334</v>
      </c>
      <c r="BC78" s="72">
        <f t="shared" si="15"/>
        <v>333</v>
      </c>
      <c r="BD78" s="73">
        <f t="shared" si="31"/>
        <v>1</v>
      </c>
      <c r="BE78" s="74">
        <f t="shared" si="32"/>
        <v>0.45808383233532934</v>
      </c>
      <c r="BF78" s="12" t="s">
        <v>356</v>
      </c>
      <c r="BG78" s="13" t="s">
        <v>357</v>
      </c>
      <c r="BH78" s="76" t="s">
        <v>508</v>
      </c>
      <c r="BI78" s="201" t="b">
        <f t="shared" si="33"/>
        <v>1</v>
      </c>
      <c r="BJ78" s="202">
        <f t="shared" si="34"/>
        <v>0</v>
      </c>
      <c r="BK78" s="117" t="b">
        <f>AQ78 &gt; 100%</f>
        <v>0</v>
      </c>
      <c r="BL78" s="94" t="b">
        <f>+AO78&lt;AD78</f>
        <v>1</v>
      </c>
      <c r="BM78" s="94" t="b">
        <f>+AO78&gt;AD78</f>
        <v>0</v>
      </c>
      <c r="BN78" s="94" t="b">
        <f>+AO78&gt;Q78</f>
        <v>0</v>
      </c>
      <c r="BO78" s="94" t="b">
        <f t="shared" si="35"/>
        <v>1</v>
      </c>
      <c r="BP78" s="203" t="s">
        <v>587</v>
      </c>
      <c r="BQ78" s="76"/>
    </row>
    <row r="79" spans="1:69" ht="102" customHeight="1" x14ac:dyDescent="0.25">
      <c r="A79" s="12" t="s">
        <v>263</v>
      </c>
      <c r="B79" s="12" t="s">
        <v>308</v>
      </c>
      <c r="C79" s="12" t="s">
        <v>244</v>
      </c>
      <c r="D79" s="12" t="s">
        <v>285</v>
      </c>
      <c r="E79" s="12" t="s">
        <v>46</v>
      </c>
      <c r="F79" s="12" t="s">
        <v>346</v>
      </c>
      <c r="G79" s="12" t="s">
        <v>224</v>
      </c>
      <c r="H79" s="12" t="s">
        <v>49</v>
      </c>
      <c r="I79" s="12" t="s">
        <v>277</v>
      </c>
      <c r="J79" s="25" t="s">
        <v>347</v>
      </c>
      <c r="K79" s="14">
        <v>69</v>
      </c>
      <c r="L79" s="13" t="s">
        <v>358</v>
      </c>
      <c r="M79" s="15">
        <v>43101</v>
      </c>
      <c r="N79" s="15">
        <v>43312</v>
      </c>
      <c r="O79" s="13" t="s">
        <v>359</v>
      </c>
      <c r="P79" s="13" t="s">
        <v>359</v>
      </c>
      <c r="Q79" s="16">
        <v>1</v>
      </c>
      <c r="R79" s="14" t="s">
        <v>128</v>
      </c>
      <c r="S79" s="17" t="s">
        <v>209</v>
      </c>
      <c r="T79" s="13" t="s">
        <v>360</v>
      </c>
      <c r="U79" s="78">
        <v>0</v>
      </c>
      <c r="V79" s="16"/>
      <c r="W79" s="16"/>
      <c r="X79" s="22">
        <v>1</v>
      </c>
      <c r="Y79" s="16">
        <v>1</v>
      </c>
      <c r="Z79" s="16">
        <v>1</v>
      </c>
      <c r="AA79" s="16">
        <v>1</v>
      </c>
      <c r="AB79" s="16">
        <v>1</v>
      </c>
      <c r="AC79" s="16">
        <v>1</v>
      </c>
      <c r="AD79" s="16">
        <v>1</v>
      </c>
      <c r="AE79" s="16">
        <v>1</v>
      </c>
      <c r="AF79" s="16">
        <v>1</v>
      </c>
      <c r="AG79" s="16">
        <v>1</v>
      </c>
      <c r="AH79" s="166">
        <v>1</v>
      </c>
      <c r="AI79" s="166">
        <v>1</v>
      </c>
      <c r="AJ79" s="166">
        <v>1</v>
      </c>
      <c r="AK79" s="16">
        <v>1</v>
      </c>
      <c r="AL79" s="16">
        <v>1</v>
      </c>
      <c r="AM79" s="166">
        <v>1</v>
      </c>
      <c r="AN79" s="16">
        <v>1</v>
      </c>
      <c r="AO79" s="111">
        <f t="shared" ref="AO79:AO92" si="36">IF((AM79= "NO PERIODICIDAD"), AL79, AM79)</f>
        <v>1</v>
      </c>
      <c r="AP79" s="114">
        <f>IF(AF79="NO PROGRAMADO", "NO PROGRAMADO", (AO79/AF79))</f>
        <v>1</v>
      </c>
      <c r="AQ79" s="114">
        <f t="shared" si="30"/>
        <v>1</v>
      </c>
      <c r="AR79" s="13"/>
      <c r="AS79" s="61"/>
      <c r="AT79" s="61"/>
      <c r="AU79" s="60"/>
      <c r="AV79" s="60"/>
      <c r="AW79" s="60"/>
      <c r="AX79" s="60"/>
      <c r="AY79" s="60"/>
      <c r="AZ79" s="116" t="e">
        <f t="shared" ref="AZ79:AZ103" si="37">IF(AW79/U79=0,"SIN RECURSO EJECUTADO",(AW79/U79))</f>
        <v>#DIV/0!</v>
      </c>
      <c r="BA79" s="13"/>
      <c r="BB79" s="71">
        <f t="shared" si="28"/>
        <v>211</v>
      </c>
      <c r="BC79" s="72">
        <f t="shared" si="15"/>
        <v>333</v>
      </c>
      <c r="BD79" s="73">
        <f t="shared" si="31"/>
        <v>-122</v>
      </c>
      <c r="BE79" s="74">
        <f t="shared" si="32"/>
        <v>0.72511848341232232</v>
      </c>
      <c r="BF79" s="12" t="s">
        <v>361</v>
      </c>
      <c r="BG79" s="4"/>
      <c r="BH79" s="117" t="s">
        <v>567</v>
      </c>
      <c r="BI79" s="201" t="b">
        <f t="shared" si="33"/>
        <v>1</v>
      </c>
      <c r="BJ79" s="202">
        <f t="shared" si="34"/>
        <v>0</v>
      </c>
      <c r="BK79" s="117" t="b">
        <f>AQ79 &gt; 100%</f>
        <v>0</v>
      </c>
      <c r="BL79" s="94" t="b">
        <f>+AO79&lt;AD79</f>
        <v>0</v>
      </c>
      <c r="BM79" s="94" t="b">
        <f>+AO79&gt;AD79</f>
        <v>0</v>
      </c>
      <c r="BN79" s="94" t="b">
        <f>+AO79&gt;Q79</f>
        <v>0</v>
      </c>
      <c r="BO79" s="94" t="b">
        <f t="shared" si="35"/>
        <v>1</v>
      </c>
      <c r="BP79" s="203"/>
      <c r="BQ79" s="76"/>
    </row>
    <row r="80" spans="1:69" ht="138.75" customHeight="1" x14ac:dyDescent="0.25">
      <c r="A80" s="12" t="s">
        <v>263</v>
      </c>
      <c r="B80" s="12" t="s">
        <v>308</v>
      </c>
      <c r="C80" s="12" t="s">
        <v>244</v>
      </c>
      <c r="D80" s="12" t="s">
        <v>285</v>
      </c>
      <c r="E80" s="12" t="s">
        <v>46</v>
      </c>
      <c r="F80" s="12" t="s">
        <v>346</v>
      </c>
      <c r="G80" s="12" t="s">
        <v>224</v>
      </c>
      <c r="H80" s="12" t="s">
        <v>49</v>
      </c>
      <c r="I80" s="12" t="s">
        <v>277</v>
      </c>
      <c r="J80" s="25" t="s">
        <v>362</v>
      </c>
      <c r="K80" s="14">
        <v>70</v>
      </c>
      <c r="L80" s="13" t="s">
        <v>524</v>
      </c>
      <c r="M80" s="15">
        <v>43313</v>
      </c>
      <c r="N80" s="15">
        <v>43465</v>
      </c>
      <c r="O80" s="13" t="s">
        <v>525</v>
      </c>
      <c r="P80" s="13" t="s">
        <v>525</v>
      </c>
      <c r="Q80" s="16">
        <v>6</v>
      </c>
      <c r="R80" s="14" t="s">
        <v>81</v>
      </c>
      <c r="S80" s="17" t="s">
        <v>55</v>
      </c>
      <c r="T80" s="13" t="s">
        <v>526</v>
      </c>
      <c r="U80" s="78">
        <v>0</v>
      </c>
      <c r="V80" s="16"/>
      <c r="W80" s="16"/>
      <c r="X80" s="16"/>
      <c r="Y80" s="16"/>
      <c r="Z80" s="16"/>
      <c r="AA80" s="16"/>
      <c r="AB80" s="16">
        <v>1</v>
      </c>
      <c r="AC80" s="16">
        <v>2</v>
      </c>
      <c r="AD80" s="16">
        <v>3</v>
      </c>
      <c r="AE80" s="16">
        <v>4</v>
      </c>
      <c r="AF80" s="16">
        <v>5</v>
      </c>
      <c r="AG80" s="16">
        <v>6</v>
      </c>
      <c r="AH80" s="166" t="s">
        <v>509</v>
      </c>
      <c r="AI80" s="166">
        <v>1</v>
      </c>
      <c r="AJ80" s="166">
        <v>2</v>
      </c>
      <c r="AK80" s="16">
        <v>3</v>
      </c>
      <c r="AL80" s="176">
        <v>4</v>
      </c>
      <c r="AM80" s="166">
        <v>5</v>
      </c>
      <c r="AN80" s="16"/>
      <c r="AO80" s="111">
        <f t="shared" si="36"/>
        <v>5</v>
      </c>
      <c r="AP80" s="114">
        <f t="shared" si="29"/>
        <v>1</v>
      </c>
      <c r="AQ80" s="114">
        <f t="shared" si="30"/>
        <v>0.83333333333333337</v>
      </c>
      <c r="AR80" s="13" t="s">
        <v>611</v>
      </c>
      <c r="AS80" s="61"/>
      <c r="AT80" s="61"/>
      <c r="AU80" s="60"/>
      <c r="AV80" s="60"/>
      <c r="AW80" s="60"/>
      <c r="AX80" s="60"/>
      <c r="AY80" s="60"/>
      <c r="AZ80" s="116" t="e">
        <f t="shared" si="37"/>
        <v>#DIV/0!</v>
      </c>
      <c r="BA80" s="13" t="s">
        <v>612</v>
      </c>
      <c r="BB80" s="71">
        <f t="shared" si="28"/>
        <v>152</v>
      </c>
      <c r="BC80" s="72">
        <f t="shared" si="15"/>
        <v>121</v>
      </c>
      <c r="BD80" s="73">
        <f t="shared" si="31"/>
        <v>31</v>
      </c>
      <c r="BE80" s="74">
        <f t="shared" si="32"/>
        <v>1.006578947368421</v>
      </c>
      <c r="BF80" s="12" t="s">
        <v>363</v>
      </c>
      <c r="BG80" s="4"/>
      <c r="BH80" s="117" t="s">
        <v>567</v>
      </c>
      <c r="BI80" s="201" t="b">
        <f t="shared" si="33"/>
        <v>1</v>
      </c>
      <c r="BJ80" s="202">
        <f t="shared" si="34"/>
        <v>0</v>
      </c>
      <c r="BK80" s="117" t="b">
        <f>AQ80 &gt; 100%</f>
        <v>0</v>
      </c>
      <c r="BL80" s="94" t="b">
        <f>+AO80&lt;AD80</f>
        <v>0</v>
      </c>
      <c r="BM80" s="94" t="b">
        <f>+AO80&gt;AD80</f>
        <v>1</v>
      </c>
      <c r="BN80" s="94" t="b">
        <f>+AO80&gt;Q80</f>
        <v>0</v>
      </c>
      <c r="BO80" s="94" t="b">
        <f t="shared" si="35"/>
        <v>1</v>
      </c>
      <c r="BP80" s="203"/>
      <c r="BQ80" s="76"/>
    </row>
    <row r="81" spans="1:69" ht="69" hidden="1" customHeight="1" x14ac:dyDescent="0.25">
      <c r="A81" s="12" t="s">
        <v>263</v>
      </c>
      <c r="B81" s="12" t="s">
        <v>308</v>
      </c>
      <c r="C81" s="12" t="s">
        <v>244</v>
      </c>
      <c r="D81" s="12" t="s">
        <v>285</v>
      </c>
      <c r="E81" s="12" t="s">
        <v>121</v>
      </c>
      <c r="F81" s="12" t="s">
        <v>346</v>
      </c>
      <c r="G81" s="12" t="s">
        <v>224</v>
      </c>
      <c r="H81" s="12" t="s">
        <v>123</v>
      </c>
      <c r="I81" s="12" t="s">
        <v>277</v>
      </c>
      <c r="J81" s="25" t="s">
        <v>362</v>
      </c>
      <c r="K81" s="14">
        <v>71</v>
      </c>
      <c r="L81" s="13" t="s">
        <v>364</v>
      </c>
      <c r="M81" s="15">
        <v>43313</v>
      </c>
      <c r="N81" s="15">
        <v>43465</v>
      </c>
      <c r="O81" s="13" t="s">
        <v>365</v>
      </c>
      <c r="P81" s="13" t="s">
        <v>365</v>
      </c>
      <c r="Q81" s="16">
        <v>1</v>
      </c>
      <c r="R81" s="14" t="s">
        <v>128</v>
      </c>
      <c r="S81" s="17" t="s">
        <v>209</v>
      </c>
      <c r="T81" s="13" t="s">
        <v>366</v>
      </c>
      <c r="U81" s="78">
        <v>0</v>
      </c>
      <c r="V81" s="16"/>
      <c r="W81" s="16"/>
      <c r="X81" s="16"/>
      <c r="Y81" s="16"/>
      <c r="Z81" s="16"/>
      <c r="AA81" s="16"/>
      <c r="AB81" s="16"/>
      <c r="AC81" s="16"/>
      <c r="AD81" s="16"/>
      <c r="AE81" s="16">
        <v>1</v>
      </c>
      <c r="AF81" s="16">
        <v>1</v>
      </c>
      <c r="AG81" s="16">
        <v>1</v>
      </c>
      <c r="AH81" s="16" t="s">
        <v>509</v>
      </c>
      <c r="AI81" s="16" t="s">
        <v>509</v>
      </c>
      <c r="AJ81" s="16">
        <v>0</v>
      </c>
      <c r="AK81" s="16" t="s">
        <v>509</v>
      </c>
      <c r="AL81" s="16" t="s">
        <v>510</v>
      </c>
      <c r="AM81" s="166" t="s">
        <v>510</v>
      </c>
      <c r="AN81" s="16"/>
      <c r="AO81" s="111" t="str">
        <f t="shared" si="36"/>
        <v>NO PERIODICIDAD</v>
      </c>
      <c r="AP81" s="114" t="e">
        <f>IF(AF81="NO PROGRAMADO", "NO PROGRAMADO", (AO81/AF81))</f>
        <v>#VALUE!</v>
      </c>
      <c r="AQ81" s="114" t="e">
        <f t="shared" si="30"/>
        <v>#VALUE!</v>
      </c>
      <c r="AR81" s="13" t="s">
        <v>597</v>
      </c>
      <c r="AS81" s="61"/>
      <c r="AT81" s="61"/>
      <c r="AU81" s="60"/>
      <c r="AV81" s="60"/>
      <c r="AW81" s="60"/>
      <c r="AX81" s="60"/>
      <c r="AY81" s="60"/>
      <c r="AZ81" s="116" t="e">
        <f t="shared" si="37"/>
        <v>#DIV/0!</v>
      </c>
      <c r="BA81" s="13"/>
      <c r="BB81" s="71">
        <f t="shared" si="28"/>
        <v>152</v>
      </c>
      <c r="BC81" s="72">
        <f t="shared" si="15"/>
        <v>121</v>
      </c>
      <c r="BD81" s="73">
        <f t="shared" si="31"/>
        <v>31</v>
      </c>
      <c r="BE81" s="74">
        <f t="shared" si="32"/>
        <v>1.006578947368421</v>
      </c>
      <c r="BF81" s="12" t="s">
        <v>367</v>
      </c>
      <c r="BG81" s="13" t="s">
        <v>512</v>
      </c>
      <c r="BH81" s="117" t="s">
        <v>567</v>
      </c>
      <c r="BI81" s="201" t="b">
        <f t="shared" si="33"/>
        <v>1</v>
      </c>
      <c r="BJ81" s="202">
        <f t="shared" si="34"/>
        <v>0</v>
      </c>
      <c r="BK81" s="117" t="e">
        <f t="shared" ref="BK81:BK106" si="38">AQ81 &gt; 100%</f>
        <v>#VALUE!</v>
      </c>
      <c r="BL81" s="94" t="b">
        <f t="shared" ref="BL81:BL106" si="39">+AO81&lt;AD81</f>
        <v>0</v>
      </c>
      <c r="BM81" s="94" t="b">
        <f t="shared" ref="BM81:BM106" si="40">+AO81&gt;AD81</f>
        <v>1</v>
      </c>
      <c r="BN81" s="94"/>
      <c r="BO81" s="94" t="b">
        <f t="shared" si="35"/>
        <v>1</v>
      </c>
      <c r="BP81" s="208"/>
      <c r="BQ81" s="76"/>
    </row>
    <row r="82" spans="1:69" ht="51" customHeight="1" x14ac:dyDescent="0.25">
      <c r="A82" s="12" t="s">
        <v>263</v>
      </c>
      <c r="B82" s="12" t="s">
        <v>308</v>
      </c>
      <c r="C82" s="12" t="s">
        <v>244</v>
      </c>
      <c r="D82" s="12" t="s">
        <v>285</v>
      </c>
      <c r="E82" s="12" t="s">
        <v>46</v>
      </c>
      <c r="F82" s="12" t="s">
        <v>275</v>
      </c>
      <c r="G82" s="12" t="s">
        <v>224</v>
      </c>
      <c r="H82" s="12" t="s">
        <v>49</v>
      </c>
      <c r="I82" s="12" t="s">
        <v>277</v>
      </c>
      <c r="J82" s="25" t="s">
        <v>368</v>
      </c>
      <c r="K82" s="14">
        <v>72</v>
      </c>
      <c r="L82" s="13" t="s">
        <v>369</v>
      </c>
      <c r="M82" s="15">
        <v>43308</v>
      </c>
      <c r="N82" s="15">
        <v>43360</v>
      </c>
      <c r="O82" s="25" t="s">
        <v>370</v>
      </c>
      <c r="P82" s="25" t="s">
        <v>370</v>
      </c>
      <c r="Q82" s="16">
        <v>1</v>
      </c>
      <c r="R82" s="14" t="s">
        <v>128</v>
      </c>
      <c r="S82" s="17" t="s">
        <v>209</v>
      </c>
      <c r="T82" s="13" t="s">
        <v>371</v>
      </c>
      <c r="U82" s="79">
        <v>20635552</v>
      </c>
      <c r="V82" s="16"/>
      <c r="W82" s="16"/>
      <c r="X82" s="16"/>
      <c r="Y82" s="16"/>
      <c r="Z82" s="16"/>
      <c r="AA82" s="16"/>
      <c r="AB82" s="16"/>
      <c r="AC82" s="16"/>
      <c r="AD82" s="16">
        <v>1</v>
      </c>
      <c r="AE82" s="16">
        <v>1</v>
      </c>
      <c r="AF82" s="16">
        <v>1</v>
      </c>
      <c r="AG82" s="16">
        <v>1</v>
      </c>
      <c r="AH82" s="166" t="s">
        <v>509</v>
      </c>
      <c r="AI82" s="166" t="s">
        <v>509</v>
      </c>
      <c r="AJ82" s="166" t="s">
        <v>509</v>
      </c>
      <c r="AK82" s="16">
        <v>1</v>
      </c>
      <c r="AL82" s="16">
        <v>1</v>
      </c>
      <c r="AM82" s="166">
        <v>1</v>
      </c>
      <c r="AN82" s="16"/>
      <c r="AO82" s="111">
        <f t="shared" si="36"/>
        <v>1</v>
      </c>
      <c r="AP82" s="114">
        <f t="shared" si="29"/>
        <v>1</v>
      </c>
      <c r="AQ82" s="114">
        <f t="shared" si="30"/>
        <v>1</v>
      </c>
      <c r="AR82" s="13"/>
      <c r="AS82" s="61"/>
      <c r="AT82" s="61"/>
      <c r="AU82" s="60"/>
      <c r="AV82" s="60">
        <v>20635552</v>
      </c>
      <c r="AW82" s="60"/>
      <c r="AX82" s="60"/>
      <c r="AY82" s="60"/>
      <c r="AZ82" s="116" t="str">
        <f t="shared" si="37"/>
        <v>SIN RECURSO EJECUTADO</v>
      </c>
      <c r="BA82" s="13"/>
      <c r="BB82" s="71">
        <f t="shared" si="28"/>
        <v>52</v>
      </c>
      <c r="BC82" s="72">
        <f t="shared" si="15"/>
        <v>126</v>
      </c>
      <c r="BD82" s="73">
        <f t="shared" si="31"/>
        <v>-74</v>
      </c>
      <c r="BE82" s="74">
        <f t="shared" si="32"/>
        <v>2.9423076923076925</v>
      </c>
      <c r="BF82" s="12"/>
      <c r="BG82" s="13" t="s">
        <v>372</v>
      </c>
      <c r="BH82" s="117" t="s">
        <v>567</v>
      </c>
      <c r="BI82" s="201" t="b">
        <f t="shared" si="33"/>
        <v>1</v>
      </c>
      <c r="BJ82" s="202">
        <f t="shared" si="34"/>
        <v>0</v>
      </c>
      <c r="BK82" s="117" t="b">
        <f t="shared" si="38"/>
        <v>0</v>
      </c>
      <c r="BL82" s="94" t="b">
        <f t="shared" si="39"/>
        <v>0</v>
      </c>
      <c r="BM82" s="94" t="b">
        <f t="shared" si="40"/>
        <v>0</v>
      </c>
      <c r="BN82" s="94" t="b">
        <f t="shared" ref="BN82:BN86" si="41">+AO82&gt;Q82</f>
        <v>0</v>
      </c>
      <c r="BO82" s="94" t="b">
        <f t="shared" si="35"/>
        <v>0</v>
      </c>
      <c r="BP82" s="203"/>
      <c r="BQ82" s="76"/>
    </row>
    <row r="83" spans="1:69" ht="151.5" customHeight="1" x14ac:dyDescent="0.25">
      <c r="A83" s="12" t="s">
        <v>263</v>
      </c>
      <c r="B83" s="12" t="s">
        <v>308</v>
      </c>
      <c r="C83" s="12" t="s">
        <v>244</v>
      </c>
      <c r="D83" s="12" t="s">
        <v>285</v>
      </c>
      <c r="E83" s="12" t="s">
        <v>46</v>
      </c>
      <c r="F83" s="12" t="s">
        <v>245</v>
      </c>
      <c r="G83" s="12" t="s">
        <v>373</v>
      </c>
      <c r="H83" s="12" t="s">
        <v>49</v>
      </c>
      <c r="I83" s="12" t="s">
        <v>277</v>
      </c>
      <c r="J83" s="25" t="s">
        <v>374</v>
      </c>
      <c r="K83" s="14">
        <v>73</v>
      </c>
      <c r="L83" s="13" t="s">
        <v>375</v>
      </c>
      <c r="M83" s="15">
        <v>43132</v>
      </c>
      <c r="N83" s="15">
        <v>43465</v>
      </c>
      <c r="O83" s="25" t="s">
        <v>376</v>
      </c>
      <c r="P83" s="25" t="s">
        <v>376</v>
      </c>
      <c r="Q83" s="16">
        <v>12</v>
      </c>
      <c r="R83" s="14" t="s">
        <v>81</v>
      </c>
      <c r="S83" s="17" t="s">
        <v>55</v>
      </c>
      <c r="T83" s="13" t="s">
        <v>377</v>
      </c>
      <c r="U83" s="78">
        <v>0</v>
      </c>
      <c r="V83" s="16">
        <v>1</v>
      </c>
      <c r="W83" s="16">
        <v>2</v>
      </c>
      <c r="X83" s="16">
        <v>3</v>
      </c>
      <c r="Y83" s="16">
        <v>4</v>
      </c>
      <c r="Z83" s="16">
        <v>5</v>
      </c>
      <c r="AA83" s="16">
        <v>6</v>
      </c>
      <c r="AB83" s="16">
        <v>7</v>
      </c>
      <c r="AC83" s="16">
        <v>8</v>
      </c>
      <c r="AD83" s="16">
        <v>9</v>
      </c>
      <c r="AE83" s="16">
        <v>10</v>
      </c>
      <c r="AF83" s="16">
        <v>11</v>
      </c>
      <c r="AG83" s="16">
        <v>12</v>
      </c>
      <c r="AH83" s="166">
        <v>6</v>
      </c>
      <c r="AI83" s="166">
        <v>7</v>
      </c>
      <c r="AJ83" s="166">
        <v>8</v>
      </c>
      <c r="AK83" s="16">
        <v>9</v>
      </c>
      <c r="AL83" s="176">
        <v>10</v>
      </c>
      <c r="AM83" s="166">
        <v>11</v>
      </c>
      <c r="AN83" s="16"/>
      <c r="AO83" s="111">
        <f t="shared" si="36"/>
        <v>11</v>
      </c>
      <c r="AP83" s="114">
        <f t="shared" si="29"/>
        <v>1</v>
      </c>
      <c r="AQ83" s="114">
        <f t="shared" si="30"/>
        <v>0.91666666666666663</v>
      </c>
      <c r="AR83" s="13" t="s">
        <v>609</v>
      </c>
      <c r="AS83" s="61"/>
      <c r="AT83" s="61"/>
      <c r="AU83" s="60"/>
      <c r="AV83" s="60"/>
      <c r="AW83" s="60"/>
      <c r="AX83" s="60"/>
      <c r="AY83" s="60"/>
      <c r="AZ83" s="116" t="e">
        <f t="shared" si="37"/>
        <v>#DIV/0!</v>
      </c>
      <c r="BA83" s="13" t="s">
        <v>610</v>
      </c>
      <c r="BB83" s="71">
        <f t="shared" si="28"/>
        <v>333</v>
      </c>
      <c r="BC83" s="72">
        <f t="shared" si="15"/>
        <v>302</v>
      </c>
      <c r="BD83" s="73">
        <f t="shared" si="31"/>
        <v>31</v>
      </c>
      <c r="BE83" s="74">
        <f t="shared" si="32"/>
        <v>0.45945945945945948</v>
      </c>
      <c r="BF83" s="12" t="s">
        <v>378</v>
      </c>
      <c r="BG83" s="13"/>
      <c r="BH83" s="117" t="s">
        <v>567</v>
      </c>
      <c r="BI83" s="201" t="b">
        <f t="shared" si="33"/>
        <v>1</v>
      </c>
      <c r="BJ83" s="202">
        <f t="shared" si="34"/>
        <v>0</v>
      </c>
      <c r="BK83" s="117" t="b">
        <f t="shared" si="38"/>
        <v>0</v>
      </c>
      <c r="BL83" s="94" t="b">
        <f t="shared" si="39"/>
        <v>0</v>
      </c>
      <c r="BM83" s="94" t="b">
        <f t="shared" si="40"/>
        <v>1</v>
      </c>
      <c r="BN83" s="94" t="b">
        <f t="shared" si="41"/>
        <v>0</v>
      </c>
      <c r="BO83" s="94" t="b">
        <f t="shared" si="35"/>
        <v>1</v>
      </c>
      <c r="BP83" s="203"/>
      <c r="BQ83" s="76"/>
    </row>
    <row r="84" spans="1:69" ht="63.75" customHeight="1" x14ac:dyDescent="0.25">
      <c r="A84" s="12" t="s">
        <v>379</v>
      </c>
      <c r="B84" s="12" t="s">
        <v>176</v>
      </c>
      <c r="C84" s="12" t="s">
        <v>244</v>
      </c>
      <c r="D84" s="12" t="s">
        <v>285</v>
      </c>
      <c r="E84" s="12" t="s">
        <v>380</v>
      </c>
      <c r="F84" s="12" t="s">
        <v>381</v>
      </c>
      <c r="G84" s="12" t="s">
        <v>382</v>
      </c>
      <c r="H84" s="12" t="s">
        <v>383</v>
      </c>
      <c r="I84" s="12" t="s">
        <v>277</v>
      </c>
      <c r="J84" s="13" t="s">
        <v>384</v>
      </c>
      <c r="K84" s="14">
        <v>74</v>
      </c>
      <c r="L84" s="13" t="s">
        <v>385</v>
      </c>
      <c r="M84" s="15">
        <v>43282</v>
      </c>
      <c r="N84" s="15">
        <v>43465</v>
      </c>
      <c r="O84" s="13" t="s">
        <v>386</v>
      </c>
      <c r="P84" s="13" t="s">
        <v>387</v>
      </c>
      <c r="Q84" s="16">
        <v>4</v>
      </c>
      <c r="R84" s="14" t="s">
        <v>81</v>
      </c>
      <c r="S84" s="17" t="s">
        <v>209</v>
      </c>
      <c r="T84" s="13" t="s">
        <v>388</v>
      </c>
      <c r="U84" s="81">
        <v>3551785526</v>
      </c>
      <c r="V84" s="16"/>
      <c r="W84" s="16"/>
      <c r="X84" s="16"/>
      <c r="Y84" s="16"/>
      <c r="Z84" s="16"/>
      <c r="AA84" s="16"/>
      <c r="AB84" s="16"/>
      <c r="AC84" s="16"/>
      <c r="AD84" s="16">
        <v>1</v>
      </c>
      <c r="AE84" s="16">
        <v>2</v>
      </c>
      <c r="AF84" s="16">
        <v>3</v>
      </c>
      <c r="AG84" s="16">
        <v>4</v>
      </c>
      <c r="AH84" s="166" t="s">
        <v>509</v>
      </c>
      <c r="AI84" s="166" t="s">
        <v>509</v>
      </c>
      <c r="AJ84" s="166" t="s">
        <v>509</v>
      </c>
      <c r="AK84" s="16">
        <v>1</v>
      </c>
      <c r="AL84" s="16">
        <v>1</v>
      </c>
      <c r="AM84" s="166">
        <v>1</v>
      </c>
      <c r="AN84" s="16"/>
      <c r="AO84" s="111">
        <f>IF((AM84= "NO PERIODICIDAD"), AL84, AM84)</f>
        <v>1</v>
      </c>
      <c r="AP84" s="114">
        <f t="shared" si="29"/>
        <v>0.33333333333333331</v>
      </c>
      <c r="AQ84" s="114">
        <f t="shared" si="30"/>
        <v>0.25</v>
      </c>
      <c r="AR84" s="13"/>
      <c r="AS84" s="61"/>
      <c r="AT84" s="61"/>
      <c r="AU84" s="60"/>
      <c r="AV84" s="60">
        <v>3540999997</v>
      </c>
      <c r="AW84" s="60"/>
      <c r="AX84" s="60"/>
      <c r="AY84" s="60"/>
      <c r="AZ84" s="116" t="str">
        <f t="shared" si="37"/>
        <v>SIN RECURSO EJECUTADO</v>
      </c>
      <c r="BA84" s="13"/>
      <c r="BB84" s="71">
        <f t="shared" si="28"/>
        <v>183</v>
      </c>
      <c r="BC84" s="72">
        <f t="shared" si="15"/>
        <v>152</v>
      </c>
      <c r="BD84" s="73">
        <f t="shared" si="31"/>
        <v>31</v>
      </c>
      <c r="BE84" s="74">
        <f t="shared" si="32"/>
        <v>0.83606557377049184</v>
      </c>
      <c r="BF84" s="77"/>
      <c r="BG84" s="13"/>
      <c r="BH84" s="117" t="s">
        <v>567</v>
      </c>
      <c r="BI84" s="201" t="b">
        <f t="shared" si="33"/>
        <v>1</v>
      </c>
      <c r="BJ84" s="202">
        <f t="shared" si="34"/>
        <v>10785529</v>
      </c>
      <c r="BK84" s="117" t="b">
        <f t="shared" si="38"/>
        <v>0</v>
      </c>
      <c r="BL84" s="94" t="b">
        <f t="shared" si="39"/>
        <v>0</v>
      </c>
      <c r="BM84" s="94" t="b">
        <f t="shared" si="40"/>
        <v>0</v>
      </c>
      <c r="BN84" s="94" t="b">
        <f t="shared" si="41"/>
        <v>0</v>
      </c>
      <c r="BO84" s="94" t="b">
        <f t="shared" si="35"/>
        <v>0</v>
      </c>
      <c r="BP84" s="203"/>
      <c r="BQ84" s="76"/>
    </row>
    <row r="85" spans="1:69" ht="37.5" customHeight="1" x14ac:dyDescent="0.25">
      <c r="A85" s="12" t="s">
        <v>379</v>
      </c>
      <c r="B85" s="12" t="s">
        <v>176</v>
      </c>
      <c r="C85" s="12" t="s">
        <v>244</v>
      </c>
      <c r="D85" s="12" t="s">
        <v>285</v>
      </c>
      <c r="E85" s="12" t="s">
        <v>46</v>
      </c>
      <c r="F85" s="12" t="s">
        <v>381</v>
      </c>
      <c r="G85" s="12" t="s">
        <v>382</v>
      </c>
      <c r="H85" s="12" t="s">
        <v>383</v>
      </c>
      <c r="I85" s="12" t="s">
        <v>246</v>
      </c>
      <c r="J85" s="25" t="s">
        <v>389</v>
      </c>
      <c r="K85" s="14">
        <v>76</v>
      </c>
      <c r="L85" s="25" t="s">
        <v>390</v>
      </c>
      <c r="M85" s="15">
        <v>43101</v>
      </c>
      <c r="N85" s="15">
        <v>43373</v>
      </c>
      <c r="O85" s="13" t="s">
        <v>391</v>
      </c>
      <c r="P85" s="13" t="s">
        <v>392</v>
      </c>
      <c r="Q85" s="16">
        <v>1</v>
      </c>
      <c r="R85" s="14" t="s">
        <v>128</v>
      </c>
      <c r="S85" s="17" t="s">
        <v>209</v>
      </c>
      <c r="T85" s="13" t="s">
        <v>393</v>
      </c>
      <c r="U85" s="78">
        <v>0</v>
      </c>
      <c r="V85" s="16"/>
      <c r="W85" s="16"/>
      <c r="X85" s="16"/>
      <c r="Y85" s="16"/>
      <c r="Z85" s="16"/>
      <c r="AA85" s="59"/>
      <c r="AB85" s="59"/>
      <c r="AC85" s="59"/>
      <c r="AD85" s="16">
        <v>1</v>
      </c>
      <c r="AE85" s="16">
        <v>1</v>
      </c>
      <c r="AF85" s="16">
        <v>1</v>
      </c>
      <c r="AG85" s="16">
        <v>1</v>
      </c>
      <c r="AH85" s="166">
        <v>0</v>
      </c>
      <c r="AI85" s="166" t="s">
        <v>509</v>
      </c>
      <c r="AJ85" s="166" t="s">
        <v>509</v>
      </c>
      <c r="AK85" s="16">
        <v>0</v>
      </c>
      <c r="AL85" s="16">
        <v>0</v>
      </c>
      <c r="AM85" s="166" t="s">
        <v>510</v>
      </c>
      <c r="AN85" s="16"/>
      <c r="AO85" s="111">
        <f t="shared" si="36"/>
        <v>0</v>
      </c>
      <c r="AP85" s="114">
        <f t="shared" si="29"/>
        <v>0</v>
      </c>
      <c r="AQ85" s="114">
        <f t="shared" si="30"/>
        <v>0</v>
      </c>
      <c r="AR85" s="13"/>
      <c r="AS85" s="61"/>
      <c r="AT85" s="61"/>
      <c r="AU85" s="60"/>
      <c r="AV85" s="60"/>
      <c r="AW85" s="60"/>
      <c r="AX85" s="60"/>
      <c r="AY85" s="60"/>
      <c r="AZ85" s="116" t="e">
        <f t="shared" si="37"/>
        <v>#DIV/0!</v>
      </c>
      <c r="BA85" s="13"/>
      <c r="BB85" s="71">
        <f t="shared" si="28"/>
        <v>272</v>
      </c>
      <c r="BC85" s="72">
        <f t="shared" ref="BC85:BC100" si="42">IF($B$8-M85=0,1,$B$8-M85)</f>
        <v>333</v>
      </c>
      <c r="BD85" s="73">
        <f t="shared" si="31"/>
        <v>-61</v>
      </c>
      <c r="BE85" s="74">
        <f t="shared" si="32"/>
        <v>0.5625</v>
      </c>
      <c r="BF85" s="77"/>
      <c r="BG85" s="13" t="s">
        <v>522</v>
      </c>
      <c r="BH85" s="117" t="s">
        <v>567</v>
      </c>
      <c r="BI85" s="201" t="b">
        <f t="shared" si="33"/>
        <v>1</v>
      </c>
      <c r="BJ85" s="202">
        <f t="shared" si="34"/>
        <v>0</v>
      </c>
      <c r="BK85" s="117" t="b">
        <f t="shared" si="38"/>
        <v>0</v>
      </c>
      <c r="BL85" s="94" t="b">
        <f t="shared" si="39"/>
        <v>1</v>
      </c>
      <c r="BM85" s="94" t="b">
        <f t="shared" si="40"/>
        <v>0</v>
      </c>
      <c r="BN85" s="94" t="b">
        <f t="shared" si="41"/>
        <v>0</v>
      </c>
      <c r="BO85" s="94" t="b">
        <f t="shared" si="35"/>
        <v>0</v>
      </c>
      <c r="BP85" s="203"/>
      <c r="BQ85" s="76"/>
    </row>
    <row r="86" spans="1:69" ht="51" customHeight="1" x14ac:dyDescent="0.25">
      <c r="A86" s="12" t="s">
        <v>379</v>
      </c>
      <c r="B86" s="12" t="s">
        <v>176</v>
      </c>
      <c r="C86" s="12" t="s">
        <v>244</v>
      </c>
      <c r="D86" s="12" t="s">
        <v>285</v>
      </c>
      <c r="E86" s="12" t="s">
        <v>380</v>
      </c>
      <c r="F86" s="12" t="s">
        <v>381</v>
      </c>
      <c r="G86" s="12" t="s">
        <v>382</v>
      </c>
      <c r="H86" s="12" t="s">
        <v>383</v>
      </c>
      <c r="I86" s="12" t="s">
        <v>277</v>
      </c>
      <c r="J86" s="25" t="s">
        <v>394</v>
      </c>
      <c r="K86" s="14">
        <v>77</v>
      </c>
      <c r="L86" s="13" t="s">
        <v>395</v>
      </c>
      <c r="M86" s="15">
        <v>43252</v>
      </c>
      <c r="N86" s="15">
        <v>43465</v>
      </c>
      <c r="O86" s="25" t="s">
        <v>396</v>
      </c>
      <c r="P86" s="25" t="s">
        <v>396</v>
      </c>
      <c r="Q86" s="16">
        <v>1</v>
      </c>
      <c r="R86" s="14" t="s">
        <v>128</v>
      </c>
      <c r="S86" s="17" t="s">
        <v>55</v>
      </c>
      <c r="T86" s="13" t="s">
        <v>397</v>
      </c>
      <c r="U86" s="81">
        <v>1102816638</v>
      </c>
      <c r="V86" s="16"/>
      <c r="W86" s="16"/>
      <c r="X86" s="16"/>
      <c r="Y86" s="16"/>
      <c r="Z86" s="16"/>
      <c r="AA86" s="16"/>
      <c r="AB86" s="22">
        <v>1</v>
      </c>
      <c r="AC86" s="16">
        <v>1</v>
      </c>
      <c r="AD86" s="16">
        <v>1</v>
      </c>
      <c r="AE86" s="16">
        <v>1</v>
      </c>
      <c r="AF86" s="16">
        <v>1</v>
      </c>
      <c r="AG86" s="16">
        <v>1</v>
      </c>
      <c r="AH86" s="166" t="s">
        <v>509</v>
      </c>
      <c r="AI86" s="166">
        <v>0</v>
      </c>
      <c r="AJ86" s="166">
        <v>0</v>
      </c>
      <c r="AK86" s="16">
        <v>1</v>
      </c>
      <c r="AL86" s="176">
        <v>1</v>
      </c>
      <c r="AM86" s="166">
        <v>1</v>
      </c>
      <c r="AN86" s="16"/>
      <c r="AO86" s="111">
        <f t="shared" si="36"/>
        <v>1</v>
      </c>
      <c r="AP86" s="114">
        <f t="shared" si="29"/>
        <v>1</v>
      </c>
      <c r="AQ86" s="114">
        <f t="shared" si="30"/>
        <v>1</v>
      </c>
      <c r="AR86" s="13" t="s">
        <v>616</v>
      </c>
      <c r="AS86" s="61"/>
      <c r="AT86" s="61"/>
      <c r="AU86" s="60"/>
      <c r="AV86" s="60">
        <v>1087200000</v>
      </c>
      <c r="AW86" s="60"/>
      <c r="AX86" s="60"/>
      <c r="AY86" s="60"/>
      <c r="AZ86" s="116" t="str">
        <f t="shared" si="37"/>
        <v>SIN RECURSO EJECUTADO</v>
      </c>
      <c r="BA86" s="13"/>
      <c r="BB86" s="71">
        <f t="shared" si="28"/>
        <v>213</v>
      </c>
      <c r="BC86" s="72">
        <f t="shared" si="42"/>
        <v>182</v>
      </c>
      <c r="BD86" s="73">
        <f t="shared" si="31"/>
        <v>31</v>
      </c>
      <c r="BE86" s="74">
        <f t="shared" si="32"/>
        <v>0.71830985915492962</v>
      </c>
      <c r="BF86" s="77"/>
      <c r="BG86" s="13" t="s">
        <v>535</v>
      </c>
      <c r="BH86" s="117" t="s">
        <v>567</v>
      </c>
      <c r="BI86" s="201" t="b">
        <f t="shared" si="33"/>
        <v>1</v>
      </c>
      <c r="BJ86" s="202">
        <f t="shared" si="34"/>
        <v>15616638</v>
      </c>
      <c r="BK86" s="117" t="b">
        <f t="shared" si="38"/>
        <v>0</v>
      </c>
      <c r="BL86" s="94" t="b">
        <f t="shared" si="39"/>
        <v>0</v>
      </c>
      <c r="BM86" s="94" t="b">
        <f t="shared" si="40"/>
        <v>0</v>
      </c>
      <c r="BN86" s="94" t="b">
        <f t="shared" si="41"/>
        <v>0</v>
      </c>
      <c r="BO86" s="94" t="b">
        <f t="shared" si="35"/>
        <v>1</v>
      </c>
      <c r="BP86" s="204"/>
      <c r="BQ86" s="76"/>
    </row>
    <row r="87" spans="1:69" ht="51" hidden="1" customHeight="1" x14ac:dyDescent="0.25">
      <c r="A87" s="12" t="s">
        <v>379</v>
      </c>
      <c r="B87" s="12" t="s">
        <v>176</v>
      </c>
      <c r="C87" s="12" t="s">
        <v>244</v>
      </c>
      <c r="D87" s="12" t="s">
        <v>285</v>
      </c>
      <c r="E87" s="12" t="s">
        <v>380</v>
      </c>
      <c r="F87" s="12" t="s">
        <v>381</v>
      </c>
      <c r="G87" s="12" t="s">
        <v>382</v>
      </c>
      <c r="H87" s="12" t="s">
        <v>383</v>
      </c>
      <c r="I87" s="12" t="s">
        <v>277</v>
      </c>
      <c r="J87" s="25" t="s">
        <v>398</v>
      </c>
      <c r="K87" s="14">
        <v>78</v>
      </c>
      <c r="L87" s="13" t="s">
        <v>399</v>
      </c>
      <c r="M87" s="15">
        <v>43282</v>
      </c>
      <c r="N87" s="15">
        <v>43465</v>
      </c>
      <c r="O87" s="25" t="s">
        <v>400</v>
      </c>
      <c r="P87" s="25" t="s">
        <v>400</v>
      </c>
      <c r="Q87" s="16">
        <v>1</v>
      </c>
      <c r="R87" s="14" t="s">
        <v>128</v>
      </c>
      <c r="S87" s="17" t="s">
        <v>209</v>
      </c>
      <c r="T87" s="13" t="s">
        <v>401</v>
      </c>
      <c r="U87" s="81">
        <v>1216000000</v>
      </c>
      <c r="V87" s="16"/>
      <c r="W87" s="16"/>
      <c r="X87" s="16"/>
      <c r="Y87" s="16"/>
      <c r="Z87" s="16"/>
      <c r="AA87" s="16"/>
      <c r="AB87" s="16"/>
      <c r="AC87" s="16"/>
      <c r="AD87" s="16"/>
      <c r="AE87" s="16">
        <v>1</v>
      </c>
      <c r="AF87" s="16">
        <v>1</v>
      </c>
      <c r="AG87" s="16">
        <v>1</v>
      </c>
      <c r="AH87" s="16" t="s">
        <v>509</v>
      </c>
      <c r="AI87" s="16" t="s">
        <v>509</v>
      </c>
      <c r="AJ87" s="16" t="s">
        <v>509</v>
      </c>
      <c r="AK87" s="16" t="s">
        <v>509</v>
      </c>
      <c r="AL87" s="16" t="s">
        <v>509</v>
      </c>
      <c r="AM87" s="166" t="s">
        <v>509</v>
      </c>
      <c r="AN87" s="16"/>
      <c r="AO87" s="111" t="str">
        <f t="shared" si="36"/>
        <v>NO PROGRAMADO</v>
      </c>
      <c r="AP87" s="114" t="e">
        <f t="shared" si="29"/>
        <v>#VALUE!</v>
      </c>
      <c r="AQ87" s="114" t="e">
        <f t="shared" si="30"/>
        <v>#VALUE!</v>
      </c>
      <c r="AR87" s="13"/>
      <c r="AS87" s="61"/>
      <c r="AT87" s="61"/>
      <c r="AU87" s="60"/>
      <c r="AV87" s="60"/>
      <c r="AW87" s="60"/>
      <c r="AX87" s="60"/>
      <c r="AY87" s="60"/>
      <c r="AZ87" s="116" t="str">
        <f t="shared" si="37"/>
        <v>SIN RECURSO EJECUTADO</v>
      </c>
      <c r="BA87" s="13"/>
      <c r="BB87" s="71">
        <f t="shared" si="28"/>
        <v>183</v>
      </c>
      <c r="BC87" s="72">
        <f t="shared" si="42"/>
        <v>152</v>
      </c>
      <c r="BD87" s="73">
        <f t="shared" si="31"/>
        <v>31</v>
      </c>
      <c r="BE87" s="74">
        <f t="shared" si="32"/>
        <v>0.83606557377049184</v>
      </c>
      <c r="BF87" s="77"/>
      <c r="BG87" s="13" t="s">
        <v>402</v>
      </c>
      <c r="BH87" s="117" t="s">
        <v>567</v>
      </c>
      <c r="BI87" s="201" t="b">
        <f t="shared" si="33"/>
        <v>1</v>
      </c>
      <c r="BJ87" s="202">
        <f t="shared" si="34"/>
        <v>1216000000</v>
      </c>
      <c r="BK87" s="117" t="e">
        <f t="shared" si="38"/>
        <v>#VALUE!</v>
      </c>
      <c r="BL87" s="94" t="b">
        <f t="shared" si="39"/>
        <v>0</v>
      </c>
      <c r="BM87" s="94" t="b">
        <f t="shared" si="40"/>
        <v>1</v>
      </c>
      <c r="BN87" s="94"/>
      <c r="BO87" s="94" t="b">
        <f t="shared" si="35"/>
        <v>1</v>
      </c>
      <c r="BP87" s="94"/>
      <c r="BQ87" s="76"/>
    </row>
    <row r="88" spans="1:69" ht="60" customHeight="1" x14ac:dyDescent="0.25">
      <c r="A88" s="12" t="s">
        <v>379</v>
      </c>
      <c r="B88" s="12" t="s">
        <v>176</v>
      </c>
      <c r="C88" s="12" t="s">
        <v>244</v>
      </c>
      <c r="D88" s="12" t="s">
        <v>285</v>
      </c>
      <c r="E88" s="12" t="s">
        <v>46</v>
      </c>
      <c r="F88" s="12" t="s">
        <v>381</v>
      </c>
      <c r="G88" s="12" t="s">
        <v>382</v>
      </c>
      <c r="H88" s="12" t="s">
        <v>383</v>
      </c>
      <c r="I88" s="12" t="s">
        <v>277</v>
      </c>
      <c r="J88" s="13" t="s">
        <v>403</v>
      </c>
      <c r="K88" s="14">
        <v>79</v>
      </c>
      <c r="L88" s="13" t="s">
        <v>404</v>
      </c>
      <c r="M88" s="15">
        <v>43252</v>
      </c>
      <c r="N88" s="15">
        <v>43465</v>
      </c>
      <c r="O88" s="13" t="s">
        <v>405</v>
      </c>
      <c r="P88" s="13" t="s">
        <v>405</v>
      </c>
      <c r="Q88" s="16">
        <v>1</v>
      </c>
      <c r="R88" s="14" t="s">
        <v>128</v>
      </c>
      <c r="S88" s="17" t="s">
        <v>55</v>
      </c>
      <c r="T88" s="13" t="s">
        <v>406</v>
      </c>
      <c r="U88" s="78">
        <v>1000000000</v>
      </c>
      <c r="V88" s="16"/>
      <c r="W88" s="16"/>
      <c r="X88" s="16"/>
      <c r="Y88" s="16"/>
      <c r="Z88" s="16"/>
      <c r="AA88" s="16"/>
      <c r="AB88" s="16"/>
      <c r="AC88" s="16">
        <v>1</v>
      </c>
      <c r="AD88" s="16">
        <v>1</v>
      </c>
      <c r="AE88" s="16">
        <v>1</v>
      </c>
      <c r="AF88" s="16">
        <v>1</v>
      </c>
      <c r="AG88" s="16">
        <v>1</v>
      </c>
      <c r="AH88" s="166" t="s">
        <v>509</v>
      </c>
      <c r="AI88" s="166" t="s">
        <v>509</v>
      </c>
      <c r="AJ88" s="166">
        <v>0</v>
      </c>
      <c r="AK88" s="16">
        <v>1</v>
      </c>
      <c r="AL88" s="176">
        <v>1</v>
      </c>
      <c r="AM88" s="166">
        <v>1</v>
      </c>
      <c r="AN88" s="16"/>
      <c r="AO88" s="111">
        <f t="shared" si="36"/>
        <v>1</v>
      </c>
      <c r="AP88" s="114">
        <f t="shared" si="29"/>
        <v>1</v>
      </c>
      <c r="AQ88" s="114">
        <f t="shared" si="30"/>
        <v>1</v>
      </c>
      <c r="AR88" s="13" t="s">
        <v>616</v>
      </c>
      <c r="AS88" s="61"/>
      <c r="AT88" s="61"/>
      <c r="AU88" s="60"/>
      <c r="AV88" s="60"/>
      <c r="AW88" s="60"/>
      <c r="AX88" s="60"/>
      <c r="AY88" s="60"/>
      <c r="AZ88" s="116" t="str">
        <f t="shared" si="37"/>
        <v>SIN RECURSO EJECUTADO</v>
      </c>
      <c r="BA88" s="13"/>
      <c r="BB88" s="71">
        <f t="shared" si="28"/>
        <v>213</v>
      </c>
      <c r="BC88" s="72">
        <f t="shared" si="42"/>
        <v>182</v>
      </c>
      <c r="BD88" s="73">
        <f t="shared" si="31"/>
        <v>31</v>
      </c>
      <c r="BE88" s="74">
        <f t="shared" si="32"/>
        <v>0.71830985915492962</v>
      </c>
      <c r="BF88" s="77" t="s">
        <v>407</v>
      </c>
      <c r="BG88" s="13" t="s">
        <v>408</v>
      </c>
      <c r="BH88" s="117" t="s">
        <v>567</v>
      </c>
      <c r="BI88" s="201" t="b">
        <f t="shared" si="33"/>
        <v>1</v>
      </c>
      <c r="BJ88" s="202">
        <f t="shared" si="34"/>
        <v>1000000000</v>
      </c>
      <c r="BK88" s="117" t="b">
        <f t="shared" si="38"/>
        <v>0</v>
      </c>
      <c r="BL88" s="94" t="b">
        <f t="shared" si="39"/>
        <v>0</v>
      </c>
      <c r="BM88" s="94" t="b">
        <f t="shared" si="40"/>
        <v>0</v>
      </c>
      <c r="BN88" s="94" t="b">
        <f>+AO88&gt;Q88</f>
        <v>0</v>
      </c>
      <c r="BO88" s="94" t="b">
        <f t="shared" si="35"/>
        <v>1</v>
      </c>
      <c r="BP88" s="204"/>
      <c r="BQ88" s="76"/>
    </row>
    <row r="89" spans="1:69" ht="48.75" customHeight="1" x14ac:dyDescent="0.25">
      <c r="A89" s="12" t="s">
        <v>379</v>
      </c>
      <c r="B89" s="12" t="s">
        <v>176</v>
      </c>
      <c r="C89" s="12" t="s">
        <v>244</v>
      </c>
      <c r="D89" s="12" t="s">
        <v>285</v>
      </c>
      <c r="E89" s="12" t="s">
        <v>46</v>
      </c>
      <c r="F89" s="12" t="s">
        <v>381</v>
      </c>
      <c r="G89" s="12" t="s">
        <v>382</v>
      </c>
      <c r="H89" s="12" t="s">
        <v>383</v>
      </c>
      <c r="I89" s="12" t="s">
        <v>277</v>
      </c>
      <c r="J89" s="13" t="s">
        <v>409</v>
      </c>
      <c r="K89" s="14">
        <v>82</v>
      </c>
      <c r="L89" s="13" t="s">
        <v>617</v>
      </c>
      <c r="M89" s="15">
        <v>43191</v>
      </c>
      <c r="N89" s="15">
        <v>43465</v>
      </c>
      <c r="O89" s="25" t="s">
        <v>410</v>
      </c>
      <c r="P89" s="13" t="s">
        <v>411</v>
      </c>
      <c r="Q89" s="16">
        <v>100</v>
      </c>
      <c r="R89" s="14" t="s">
        <v>54</v>
      </c>
      <c r="S89" s="17" t="s">
        <v>61</v>
      </c>
      <c r="T89" s="13" t="s">
        <v>412</v>
      </c>
      <c r="U89" s="78">
        <v>20000000</v>
      </c>
      <c r="V89" s="16"/>
      <c r="W89" s="16"/>
      <c r="X89" s="16"/>
      <c r="Y89" s="16"/>
      <c r="Z89" s="16"/>
      <c r="AA89" s="20">
        <v>33</v>
      </c>
      <c r="AB89" s="16">
        <v>33</v>
      </c>
      <c r="AC89" s="16">
        <v>33</v>
      </c>
      <c r="AD89" s="16">
        <v>33</v>
      </c>
      <c r="AE89" s="16">
        <v>66</v>
      </c>
      <c r="AF89" s="16">
        <v>66</v>
      </c>
      <c r="AG89" s="16">
        <v>100</v>
      </c>
      <c r="AH89" s="166">
        <v>33</v>
      </c>
      <c r="AI89" s="166" t="s">
        <v>510</v>
      </c>
      <c r="AJ89" s="166" t="s">
        <v>510</v>
      </c>
      <c r="AK89" s="16">
        <v>33</v>
      </c>
      <c r="AL89" s="16" t="s">
        <v>510</v>
      </c>
      <c r="AM89" s="166">
        <v>33</v>
      </c>
      <c r="AN89" s="16"/>
      <c r="AO89" s="111">
        <f t="shared" si="36"/>
        <v>33</v>
      </c>
      <c r="AP89" s="114">
        <f>IF(AF89="NO PROGRAMADO", "NO PROGRAMADO", (AO89/AF89))</f>
        <v>0.5</v>
      </c>
      <c r="AQ89" s="114">
        <f t="shared" si="30"/>
        <v>0.33</v>
      </c>
      <c r="AR89" s="13" t="s">
        <v>618</v>
      </c>
      <c r="AS89" s="61"/>
      <c r="AT89" s="61"/>
      <c r="AU89" s="60"/>
      <c r="AV89" s="60"/>
      <c r="AW89" s="60"/>
      <c r="AX89" s="60"/>
      <c r="AY89" s="60"/>
      <c r="AZ89" s="116" t="str">
        <f t="shared" si="37"/>
        <v>SIN RECURSO EJECUTADO</v>
      </c>
      <c r="BA89" s="13"/>
      <c r="BB89" s="71">
        <f t="shared" si="28"/>
        <v>274</v>
      </c>
      <c r="BC89" s="72">
        <f t="shared" si="42"/>
        <v>243</v>
      </c>
      <c r="BD89" s="73">
        <f t="shared" si="31"/>
        <v>31</v>
      </c>
      <c r="BE89" s="74">
        <f t="shared" si="32"/>
        <v>0.55839416058394165</v>
      </c>
      <c r="BF89" s="77"/>
      <c r="BG89" s="163" t="s">
        <v>573</v>
      </c>
      <c r="BH89" s="117" t="s">
        <v>567</v>
      </c>
      <c r="BI89" s="201" t="b">
        <f t="shared" si="33"/>
        <v>1</v>
      </c>
      <c r="BJ89" s="202">
        <f t="shared" si="34"/>
        <v>20000000</v>
      </c>
      <c r="BK89" s="117" t="b">
        <f t="shared" si="38"/>
        <v>0</v>
      </c>
      <c r="BL89" s="94" t="b">
        <f t="shared" si="39"/>
        <v>0</v>
      </c>
      <c r="BM89" s="94" t="b">
        <f t="shared" si="40"/>
        <v>0</v>
      </c>
      <c r="BN89" s="94" t="b">
        <f>+AO89&gt;Q89</f>
        <v>0</v>
      </c>
      <c r="BO89" s="94" t="b">
        <f t="shared" si="35"/>
        <v>0</v>
      </c>
      <c r="BP89" s="203"/>
      <c r="BQ89" s="76"/>
    </row>
    <row r="90" spans="1:69" ht="51" hidden="1" customHeight="1" x14ac:dyDescent="0.25">
      <c r="A90" s="12" t="s">
        <v>379</v>
      </c>
      <c r="B90" s="12" t="s">
        <v>176</v>
      </c>
      <c r="C90" s="12" t="s">
        <v>244</v>
      </c>
      <c r="D90" s="12" t="s">
        <v>285</v>
      </c>
      <c r="E90" s="12" t="s">
        <v>380</v>
      </c>
      <c r="F90" s="12" t="s">
        <v>381</v>
      </c>
      <c r="G90" s="12" t="s">
        <v>382</v>
      </c>
      <c r="H90" s="12" t="s">
        <v>383</v>
      </c>
      <c r="I90" s="12" t="s">
        <v>277</v>
      </c>
      <c r="J90" s="13" t="s">
        <v>413</v>
      </c>
      <c r="K90" s="14">
        <v>84</v>
      </c>
      <c r="L90" s="13" t="s">
        <v>414</v>
      </c>
      <c r="M90" s="15">
        <v>43252</v>
      </c>
      <c r="N90" s="15">
        <v>43465</v>
      </c>
      <c r="O90" s="13" t="s">
        <v>415</v>
      </c>
      <c r="P90" s="13" t="s">
        <v>415</v>
      </c>
      <c r="Q90" s="16">
        <v>1</v>
      </c>
      <c r="R90" s="14" t="s">
        <v>128</v>
      </c>
      <c r="S90" s="17" t="s">
        <v>209</v>
      </c>
      <c r="T90" s="13" t="s">
        <v>416</v>
      </c>
      <c r="U90" s="81">
        <v>1424140748</v>
      </c>
      <c r="V90" s="16"/>
      <c r="W90" s="16"/>
      <c r="X90" s="16"/>
      <c r="Y90" s="16"/>
      <c r="Z90" s="16"/>
      <c r="AA90" s="16"/>
      <c r="AB90" s="16"/>
      <c r="AC90" s="16"/>
      <c r="AD90" s="16"/>
      <c r="AE90" s="16">
        <v>1</v>
      </c>
      <c r="AF90" s="16">
        <v>1</v>
      </c>
      <c r="AG90" s="16">
        <v>1</v>
      </c>
      <c r="AH90" s="16" t="s">
        <v>509</v>
      </c>
      <c r="AI90" s="16" t="s">
        <v>509</v>
      </c>
      <c r="AJ90" s="16" t="s">
        <v>509</v>
      </c>
      <c r="AK90" s="16" t="s">
        <v>509</v>
      </c>
      <c r="AL90" s="16" t="s">
        <v>509</v>
      </c>
      <c r="AM90" s="166" t="s">
        <v>509</v>
      </c>
      <c r="AN90" s="16"/>
      <c r="AO90" s="111" t="str">
        <f t="shared" si="36"/>
        <v>NO PROGRAMADO</v>
      </c>
      <c r="AP90" s="114" t="e">
        <f>IF(AF90="NO PROGRAMADO", "NO PROGRAMADO", (AO90/AF90))</f>
        <v>#VALUE!</v>
      </c>
      <c r="AQ90" s="114" t="e">
        <f t="shared" si="30"/>
        <v>#VALUE!</v>
      </c>
      <c r="AR90" s="13"/>
      <c r="AS90" s="61"/>
      <c r="AT90" s="61"/>
      <c r="AU90" s="60"/>
      <c r="AV90" s="60"/>
      <c r="AW90" s="60"/>
      <c r="AX90" s="60"/>
      <c r="AY90" s="60"/>
      <c r="AZ90" s="116" t="str">
        <f t="shared" si="37"/>
        <v>SIN RECURSO EJECUTADO</v>
      </c>
      <c r="BA90" s="13"/>
      <c r="BB90" s="71">
        <f t="shared" si="28"/>
        <v>213</v>
      </c>
      <c r="BC90" s="72">
        <f t="shared" si="42"/>
        <v>182</v>
      </c>
      <c r="BD90" s="73">
        <f t="shared" si="31"/>
        <v>31</v>
      </c>
      <c r="BE90" s="74">
        <f t="shared" si="32"/>
        <v>0.71830985915492962</v>
      </c>
      <c r="BF90" s="77"/>
      <c r="BG90" s="13" t="s">
        <v>417</v>
      </c>
      <c r="BH90" s="117" t="s">
        <v>567</v>
      </c>
      <c r="BI90" s="201" t="b">
        <f t="shared" si="33"/>
        <v>1</v>
      </c>
      <c r="BJ90" s="202">
        <f t="shared" si="34"/>
        <v>1424140748</v>
      </c>
      <c r="BK90" s="117" t="e">
        <f t="shared" si="38"/>
        <v>#VALUE!</v>
      </c>
      <c r="BL90" s="94" t="b">
        <f t="shared" si="39"/>
        <v>0</v>
      </c>
      <c r="BM90" s="94" t="b">
        <f t="shared" si="40"/>
        <v>1</v>
      </c>
      <c r="BN90" s="94"/>
      <c r="BO90" s="94" t="b">
        <f t="shared" si="35"/>
        <v>1</v>
      </c>
      <c r="BP90" s="94"/>
      <c r="BQ90" s="76"/>
    </row>
    <row r="91" spans="1:69" ht="63.75" hidden="1" customHeight="1" x14ac:dyDescent="0.25">
      <c r="A91" s="12" t="s">
        <v>379</v>
      </c>
      <c r="B91" s="12" t="s">
        <v>176</v>
      </c>
      <c r="C91" s="12" t="s">
        <v>244</v>
      </c>
      <c r="D91" s="12" t="s">
        <v>285</v>
      </c>
      <c r="E91" s="12" t="s">
        <v>380</v>
      </c>
      <c r="F91" s="12" t="s">
        <v>381</v>
      </c>
      <c r="G91" s="12" t="s">
        <v>382</v>
      </c>
      <c r="H91" s="12" t="s">
        <v>383</v>
      </c>
      <c r="I91" s="12" t="s">
        <v>277</v>
      </c>
      <c r="J91" s="13" t="s">
        <v>418</v>
      </c>
      <c r="K91" s="14">
        <v>85</v>
      </c>
      <c r="L91" s="13" t="s">
        <v>419</v>
      </c>
      <c r="M91" s="15">
        <v>43252</v>
      </c>
      <c r="N91" s="15">
        <v>43465</v>
      </c>
      <c r="O91" s="13" t="s">
        <v>420</v>
      </c>
      <c r="P91" s="13" t="s">
        <v>421</v>
      </c>
      <c r="Q91" s="16">
        <v>1</v>
      </c>
      <c r="R91" s="14" t="s">
        <v>128</v>
      </c>
      <c r="S91" s="17" t="s">
        <v>209</v>
      </c>
      <c r="T91" s="13" t="s">
        <v>422</v>
      </c>
      <c r="U91" s="81">
        <v>403557726</v>
      </c>
      <c r="V91" s="16"/>
      <c r="W91" s="16"/>
      <c r="X91" s="16"/>
      <c r="Y91" s="16"/>
      <c r="Z91" s="16"/>
      <c r="AA91" s="16"/>
      <c r="AB91" s="16"/>
      <c r="AC91" s="16"/>
      <c r="AD91" s="16"/>
      <c r="AE91" s="16">
        <v>1</v>
      </c>
      <c r="AF91" s="16">
        <v>1</v>
      </c>
      <c r="AG91" s="16">
        <v>1</v>
      </c>
      <c r="AH91" s="16" t="s">
        <v>509</v>
      </c>
      <c r="AI91" s="16" t="s">
        <v>509</v>
      </c>
      <c r="AJ91" s="16" t="s">
        <v>509</v>
      </c>
      <c r="AK91" s="16" t="s">
        <v>509</v>
      </c>
      <c r="AL91" s="16" t="s">
        <v>509</v>
      </c>
      <c r="AM91" s="166" t="s">
        <v>509</v>
      </c>
      <c r="AN91" s="16"/>
      <c r="AO91" s="111" t="str">
        <f t="shared" si="36"/>
        <v>NO PROGRAMADO</v>
      </c>
      <c r="AP91" s="114" t="e">
        <f>IF(AF91="NO PROGRAMADO", "NO PROGRAMADO", (AO91/AF91))</f>
        <v>#VALUE!</v>
      </c>
      <c r="AQ91" s="114" t="e">
        <f t="shared" si="30"/>
        <v>#VALUE!</v>
      </c>
      <c r="AR91" s="13"/>
      <c r="AS91" s="61"/>
      <c r="AT91" s="61"/>
      <c r="AU91" s="60"/>
      <c r="AV91" s="60"/>
      <c r="AW91" s="60"/>
      <c r="AX91" s="60"/>
      <c r="AY91" s="60"/>
      <c r="AZ91" s="116" t="str">
        <f t="shared" si="37"/>
        <v>SIN RECURSO EJECUTADO</v>
      </c>
      <c r="BA91" s="13"/>
      <c r="BB91" s="71">
        <f t="shared" si="28"/>
        <v>213</v>
      </c>
      <c r="BC91" s="72">
        <f t="shared" si="42"/>
        <v>182</v>
      </c>
      <c r="BD91" s="73">
        <f t="shared" si="31"/>
        <v>31</v>
      </c>
      <c r="BE91" s="74">
        <f t="shared" si="32"/>
        <v>0.71830985915492962</v>
      </c>
      <c r="BF91" s="77"/>
      <c r="BG91" s="13" t="s">
        <v>423</v>
      </c>
      <c r="BH91" s="117" t="s">
        <v>567</v>
      </c>
      <c r="BI91" s="201" t="b">
        <f t="shared" si="33"/>
        <v>1</v>
      </c>
      <c r="BJ91" s="202">
        <f t="shared" si="34"/>
        <v>403557726</v>
      </c>
      <c r="BK91" s="117" t="e">
        <f t="shared" si="38"/>
        <v>#VALUE!</v>
      </c>
      <c r="BL91" s="94" t="b">
        <f t="shared" si="39"/>
        <v>0</v>
      </c>
      <c r="BM91" s="94" t="b">
        <f t="shared" si="40"/>
        <v>1</v>
      </c>
      <c r="BN91" s="94"/>
      <c r="BO91" s="94" t="b">
        <f t="shared" si="35"/>
        <v>1</v>
      </c>
      <c r="BP91" s="94"/>
      <c r="BQ91" s="76"/>
    </row>
    <row r="92" spans="1:69" ht="51" customHeight="1" x14ac:dyDescent="0.25">
      <c r="A92" s="12" t="s">
        <v>379</v>
      </c>
      <c r="B92" s="12" t="s">
        <v>176</v>
      </c>
      <c r="C92" s="12" t="s">
        <v>244</v>
      </c>
      <c r="D92" s="12" t="s">
        <v>285</v>
      </c>
      <c r="E92" s="12" t="s">
        <v>380</v>
      </c>
      <c r="F92" s="12" t="s">
        <v>381</v>
      </c>
      <c r="G92" s="12" t="s">
        <v>382</v>
      </c>
      <c r="H92" s="12" t="s">
        <v>383</v>
      </c>
      <c r="I92" s="12" t="s">
        <v>277</v>
      </c>
      <c r="J92" s="25" t="s">
        <v>424</v>
      </c>
      <c r="K92" s="14">
        <v>86</v>
      </c>
      <c r="L92" s="13" t="s">
        <v>425</v>
      </c>
      <c r="M92" s="15">
        <v>43115</v>
      </c>
      <c r="N92" s="15">
        <v>43146</v>
      </c>
      <c r="O92" s="25" t="s">
        <v>426</v>
      </c>
      <c r="P92" s="25" t="s">
        <v>427</v>
      </c>
      <c r="Q92" s="16">
        <v>3886</v>
      </c>
      <c r="R92" s="14" t="s">
        <v>81</v>
      </c>
      <c r="S92" s="17" t="s">
        <v>151</v>
      </c>
      <c r="T92" s="13" t="s">
        <v>428</v>
      </c>
      <c r="U92" s="78">
        <v>1844356995</v>
      </c>
      <c r="V92" s="16"/>
      <c r="W92" s="22">
        <v>3886</v>
      </c>
      <c r="X92" s="16">
        <v>3886</v>
      </c>
      <c r="Y92" s="16">
        <v>3886</v>
      </c>
      <c r="Z92" s="16">
        <v>3886</v>
      </c>
      <c r="AA92" s="16">
        <v>3886</v>
      </c>
      <c r="AB92" s="16">
        <v>3886</v>
      </c>
      <c r="AC92" s="16">
        <v>3886</v>
      </c>
      <c r="AD92" s="16">
        <v>3886</v>
      </c>
      <c r="AE92" s="16">
        <v>3886</v>
      </c>
      <c r="AF92" s="16">
        <v>3886</v>
      </c>
      <c r="AG92" s="16">
        <v>3886</v>
      </c>
      <c r="AH92" s="166">
        <v>3886</v>
      </c>
      <c r="AI92" s="166">
        <v>3886</v>
      </c>
      <c r="AJ92" s="166">
        <v>3886</v>
      </c>
      <c r="AK92" s="16">
        <v>3886</v>
      </c>
      <c r="AL92" s="16">
        <v>3886</v>
      </c>
      <c r="AM92" s="166">
        <v>3886</v>
      </c>
      <c r="AN92" s="16">
        <v>3886</v>
      </c>
      <c r="AO92" s="111">
        <f t="shared" si="36"/>
        <v>3886</v>
      </c>
      <c r="AP92" s="114">
        <f>IF(AF92="NO PROGRAMADO", "NO PROGRAMADO", (AO92/AF92))</f>
        <v>1</v>
      </c>
      <c r="AQ92" s="114">
        <f t="shared" si="30"/>
        <v>1</v>
      </c>
      <c r="AR92" s="13"/>
      <c r="AS92" s="61">
        <v>1844356995.53</v>
      </c>
      <c r="AT92" s="61">
        <v>1844356995.53</v>
      </c>
      <c r="AU92" s="61">
        <v>1844356995.53</v>
      </c>
      <c r="AV92" s="61">
        <v>1844356995.53</v>
      </c>
      <c r="AW92" s="61">
        <v>1844356995.53</v>
      </c>
      <c r="AX92" s="61">
        <v>1844356995.53</v>
      </c>
      <c r="AY92" s="61">
        <v>1844356995.53</v>
      </c>
      <c r="AZ92" s="116">
        <f t="shared" si="37"/>
        <v>1.000000000287363</v>
      </c>
      <c r="BA92" s="13"/>
      <c r="BB92" s="71">
        <f t="shared" si="28"/>
        <v>31</v>
      </c>
      <c r="BC92" s="72">
        <f t="shared" si="42"/>
        <v>319</v>
      </c>
      <c r="BD92" s="73">
        <f t="shared" si="31"/>
        <v>-288</v>
      </c>
      <c r="BE92" s="74">
        <f t="shared" si="32"/>
        <v>4.935483870967742</v>
      </c>
      <c r="BF92" s="77"/>
      <c r="BG92" s="13" t="s">
        <v>429</v>
      </c>
      <c r="BH92" s="117" t="s">
        <v>567</v>
      </c>
      <c r="BI92" s="201" t="b">
        <f t="shared" si="33"/>
        <v>1</v>
      </c>
      <c r="BJ92" s="202">
        <f t="shared" si="34"/>
        <v>-0.52999997138977051</v>
      </c>
      <c r="BK92" s="117" t="b">
        <f>AQ92 &gt; 100%</f>
        <v>0</v>
      </c>
      <c r="BL92" s="94" t="b">
        <f>+AO92&lt;AD92</f>
        <v>0</v>
      </c>
      <c r="BM92" s="94" t="b">
        <f>+AO92&gt;AD92</f>
        <v>0</v>
      </c>
      <c r="BN92" s="94" t="b">
        <f>+AO92&gt;Q92</f>
        <v>0</v>
      </c>
      <c r="BO92" s="94" t="b">
        <f t="shared" si="35"/>
        <v>1</v>
      </c>
      <c r="BP92" s="203"/>
      <c r="BQ92" s="76"/>
    </row>
    <row r="93" spans="1:69" ht="51" hidden="1" customHeight="1" x14ac:dyDescent="0.25">
      <c r="A93" s="12" t="s">
        <v>379</v>
      </c>
      <c r="B93" s="12" t="s">
        <v>176</v>
      </c>
      <c r="C93" s="12" t="s">
        <v>244</v>
      </c>
      <c r="D93" s="12" t="s">
        <v>285</v>
      </c>
      <c r="E93" s="12" t="s">
        <v>380</v>
      </c>
      <c r="F93" s="12" t="s">
        <v>381</v>
      </c>
      <c r="G93" s="12" t="s">
        <v>382</v>
      </c>
      <c r="H93" s="12" t="s">
        <v>383</v>
      </c>
      <c r="I93" s="12" t="s">
        <v>277</v>
      </c>
      <c r="J93" s="25" t="s">
        <v>430</v>
      </c>
      <c r="K93" s="14">
        <v>87</v>
      </c>
      <c r="L93" s="25" t="s">
        <v>431</v>
      </c>
      <c r="M93" s="15">
        <v>43282</v>
      </c>
      <c r="N93" s="15">
        <v>43465</v>
      </c>
      <c r="O93" s="25" t="s">
        <v>432</v>
      </c>
      <c r="P93" s="25" t="s">
        <v>432</v>
      </c>
      <c r="Q93" s="16">
        <v>1</v>
      </c>
      <c r="R93" s="14" t="s">
        <v>128</v>
      </c>
      <c r="S93" s="17" t="s">
        <v>209</v>
      </c>
      <c r="T93" s="13" t="s">
        <v>433</v>
      </c>
      <c r="U93" s="78">
        <v>498669500</v>
      </c>
      <c r="V93" s="16"/>
      <c r="W93" s="16"/>
      <c r="X93" s="16"/>
      <c r="Y93" s="16"/>
      <c r="Z93" s="16"/>
      <c r="AA93" s="16"/>
      <c r="AB93" s="16"/>
      <c r="AC93" s="16"/>
      <c r="AD93" s="16"/>
      <c r="AE93" s="16">
        <v>1</v>
      </c>
      <c r="AF93" s="16">
        <v>1</v>
      </c>
      <c r="AG93" s="16">
        <v>1</v>
      </c>
      <c r="AH93" s="16" t="s">
        <v>509</v>
      </c>
      <c r="AI93" s="16" t="s">
        <v>509</v>
      </c>
      <c r="AJ93" s="16" t="s">
        <v>509</v>
      </c>
      <c r="AK93" s="16" t="s">
        <v>509</v>
      </c>
      <c r="AL93" s="16" t="s">
        <v>509</v>
      </c>
      <c r="AM93" s="166" t="s">
        <v>509</v>
      </c>
      <c r="AN93" s="16"/>
      <c r="AO93" s="111" t="str">
        <f>IF((AM93= "NO PERIODICIDAD"), AL93, AM93)</f>
        <v>NO PROGRAMADO</v>
      </c>
      <c r="AP93" s="114" t="e">
        <f>IF(AF93="NO PROGRAMADO", "NO PROGRAMADO", (AO93/AF93))</f>
        <v>#VALUE!</v>
      </c>
      <c r="AQ93" s="114" t="e">
        <f t="shared" si="30"/>
        <v>#VALUE!</v>
      </c>
      <c r="AR93" s="13"/>
      <c r="AS93" s="62"/>
      <c r="AT93" s="62"/>
      <c r="AU93" s="60"/>
      <c r="AV93" s="60"/>
      <c r="AW93" s="60"/>
      <c r="AX93" s="60"/>
      <c r="AY93" s="60"/>
      <c r="AZ93" s="116" t="str">
        <f t="shared" si="37"/>
        <v>SIN RECURSO EJECUTADO</v>
      </c>
      <c r="BA93" s="13"/>
      <c r="BB93" s="71">
        <f t="shared" si="28"/>
        <v>183</v>
      </c>
      <c r="BC93" s="72">
        <f t="shared" si="42"/>
        <v>152</v>
      </c>
      <c r="BD93" s="73">
        <f t="shared" si="31"/>
        <v>31</v>
      </c>
      <c r="BE93" s="74">
        <f t="shared" si="32"/>
        <v>0.83606557377049184</v>
      </c>
      <c r="BF93" s="77"/>
      <c r="BG93" s="13" t="s">
        <v>423</v>
      </c>
      <c r="BH93" s="117" t="s">
        <v>567</v>
      </c>
      <c r="BI93" s="201" t="b">
        <f t="shared" si="33"/>
        <v>1</v>
      </c>
      <c r="BJ93" s="202">
        <f t="shared" si="34"/>
        <v>498669500</v>
      </c>
      <c r="BK93" s="117" t="e">
        <f t="shared" si="38"/>
        <v>#VALUE!</v>
      </c>
      <c r="BL93" s="94" t="b">
        <f t="shared" si="39"/>
        <v>0</v>
      </c>
      <c r="BM93" s="94" t="b">
        <f t="shared" si="40"/>
        <v>1</v>
      </c>
      <c r="BN93" s="94"/>
      <c r="BO93" s="94" t="b">
        <f t="shared" si="35"/>
        <v>1</v>
      </c>
      <c r="BP93" s="94"/>
      <c r="BQ93" s="76"/>
    </row>
    <row r="94" spans="1:69" ht="51" customHeight="1" x14ac:dyDescent="0.25">
      <c r="A94" s="12" t="s">
        <v>379</v>
      </c>
      <c r="B94" s="12" t="s">
        <v>176</v>
      </c>
      <c r="C94" s="12" t="s">
        <v>244</v>
      </c>
      <c r="D94" s="12" t="s">
        <v>285</v>
      </c>
      <c r="E94" s="12" t="s">
        <v>46</v>
      </c>
      <c r="F94" s="12" t="s">
        <v>381</v>
      </c>
      <c r="G94" s="12" t="s">
        <v>434</v>
      </c>
      <c r="H94" s="12" t="s">
        <v>383</v>
      </c>
      <c r="I94" s="12" t="s">
        <v>277</v>
      </c>
      <c r="J94" s="13" t="s">
        <v>435</v>
      </c>
      <c r="K94" s="14">
        <v>88</v>
      </c>
      <c r="L94" s="13" t="s">
        <v>436</v>
      </c>
      <c r="M94" s="15">
        <v>43252</v>
      </c>
      <c r="N94" s="15">
        <v>43465</v>
      </c>
      <c r="O94" s="13" t="s">
        <v>437</v>
      </c>
      <c r="P94" s="13" t="s">
        <v>438</v>
      </c>
      <c r="Q94" s="16">
        <v>100</v>
      </c>
      <c r="R94" s="14" t="s">
        <v>54</v>
      </c>
      <c r="S94" s="17" t="s">
        <v>209</v>
      </c>
      <c r="T94" s="13" t="s">
        <v>439</v>
      </c>
      <c r="U94" s="78">
        <v>0</v>
      </c>
      <c r="V94" s="16"/>
      <c r="W94" s="16"/>
      <c r="X94" s="16"/>
      <c r="Y94" s="16"/>
      <c r="Z94" s="16"/>
      <c r="AA94" s="20">
        <v>25</v>
      </c>
      <c r="AB94" s="16">
        <v>25</v>
      </c>
      <c r="AC94" s="16">
        <v>25</v>
      </c>
      <c r="AD94" s="16">
        <v>25</v>
      </c>
      <c r="AE94" s="16">
        <v>25</v>
      </c>
      <c r="AF94" s="16">
        <v>25</v>
      </c>
      <c r="AG94" s="16">
        <v>100</v>
      </c>
      <c r="AH94" s="166">
        <v>25</v>
      </c>
      <c r="AI94" s="166" t="s">
        <v>510</v>
      </c>
      <c r="AJ94" s="166" t="s">
        <v>510</v>
      </c>
      <c r="AK94" s="16">
        <v>25</v>
      </c>
      <c r="AL94" s="16" t="s">
        <v>510</v>
      </c>
      <c r="AM94" s="166">
        <v>25</v>
      </c>
      <c r="AN94" s="16"/>
      <c r="AO94" s="111">
        <f t="shared" ref="AO94:AO95" si="43">IF((AM94= "NO PERIODICIDAD"), AL94, AM94)</f>
        <v>25</v>
      </c>
      <c r="AP94" s="114">
        <f>IF(AF94="NO PROGRAMADO", "NO PROGRAMADO", (AO94/AF94))</f>
        <v>1</v>
      </c>
      <c r="AQ94" s="114">
        <f t="shared" si="30"/>
        <v>0.25</v>
      </c>
      <c r="AR94" s="13"/>
      <c r="AS94" s="60"/>
      <c r="AT94" s="60"/>
      <c r="AU94" s="60"/>
      <c r="AV94" s="60"/>
      <c r="AW94" s="60"/>
      <c r="AX94" s="60"/>
      <c r="AY94" s="60"/>
      <c r="AZ94" s="116" t="e">
        <f t="shared" si="37"/>
        <v>#DIV/0!</v>
      </c>
      <c r="BA94" s="13"/>
      <c r="BB94" s="71">
        <f t="shared" si="28"/>
        <v>213</v>
      </c>
      <c r="BC94" s="72">
        <f t="shared" si="42"/>
        <v>182</v>
      </c>
      <c r="BD94" s="73">
        <f t="shared" si="31"/>
        <v>31</v>
      </c>
      <c r="BE94" s="74">
        <f t="shared" si="32"/>
        <v>0.71830985915492962</v>
      </c>
      <c r="BF94" s="77"/>
      <c r="BG94" s="13"/>
      <c r="BH94" s="117" t="s">
        <v>567</v>
      </c>
      <c r="BI94" s="201" t="b">
        <f t="shared" si="33"/>
        <v>1</v>
      </c>
      <c r="BJ94" s="202">
        <f t="shared" si="34"/>
        <v>0</v>
      </c>
      <c r="BK94" s="117" t="b">
        <f t="shared" si="38"/>
        <v>0</v>
      </c>
      <c r="BL94" s="94" t="b">
        <f t="shared" si="39"/>
        <v>0</v>
      </c>
      <c r="BM94" s="94" t="b">
        <f t="shared" si="40"/>
        <v>0</v>
      </c>
      <c r="BN94" s="94" t="b">
        <f t="shared" ref="BN94:BN100" si="44">+AO94&gt;Q94</f>
        <v>0</v>
      </c>
      <c r="BO94" s="94" t="b">
        <f t="shared" si="35"/>
        <v>0</v>
      </c>
      <c r="BP94" s="203"/>
      <c r="BQ94" s="76"/>
    </row>
    <row r="95" spans="1:69" ht="87.75" customHeight="1" x14ac:dyDescent="0.25">
      <c r="A95" s="12" t="s">
        <v>263</v>
      </c>
      <c r="B95" s="12" t="s">
        <v>308</v>
      </c>
      <c r="C95" s="12" t="s">
        <v>244</v>
      </c>
      <c r="D95" s="12" t="s">
        <v>285</v>
      </c>
      <c r="E95" s="12" t="s">
        <v>46</v>
      </c>
      <c r="F95" s="12" t="s">
        <v>309</v>
      </c>
      <c r="G95" s="12" t="s">
        <v>440</v>
      </c>
      <c r="H95" s="12" t="s">
        <v>49</v>
      </c>
      <c r="I95" s="12" t="s">
        <v>277</v>
      </c>
      <c r="J95" s="13" t="s">
        <v>441</v>
      </c>
      <c r="K95" s="14">
        <v>89</v>
      </c>
      <c r="L95" s="13" t="s">
        <v>442</v>
      </c>
      <c r="M95" s="15">
        <v>43250</v>
      </c>
      <c r="N95" s="15">
        <v>43464</v>
      </c>
      <c r="O95" s="13" t="s">
        <v>592</v>
      </c>
      <c r="P95" s="25" t="s">
        <v>591</v>
      </c>
      <c r="Q95" s="17">
        <v>3</v>
      </c>
      <c r="R95" s="14" t="s">
        <v>81</v>
      </c>
      <c r="S95" s="17" t="s">
        <v>443</v>
      </c>
      <c r="T95" s="13" t="s">
        <v>590</v>
      </c>
      <c r="U95" s="78">
        <v>0</v>
      </c>
      <c r="V95" s="16"/>
      <c r="W95" s="16"/>
      <c r="X95" s="16"/>
      <c r="Y95" s="20">
        <v>1</v>
      </c>
      <c r="Z95" s="16">
        <v>1</v>
      </c>
      <c r="AA95" s="16">
        <v>1</v>
      </c>
      <c r="AB95" s="16">
        <v>1</v>
      </c>
      <c r="AC95" s="16">
        <v>2</v>
      </c>
      <c r="AD95" s="16">
        <v>2</v>
      </c>
      <c r="AE95" s="16">
        <v>2</v>
      </c>
      <c r="AF95" s="16">
        <v>2</v>
      </c>
      <c r="AG95" s="16">
        <v>3</v>
      </c>
      <c r="AH95" s="166">
        <v>1</v>
      </c>
      <c r="AI95" s="166" t="s">
        <v>510</v>
      </c>
      <c r="AJ95" s="166">
        <v>2</v>
      </c>
      <c r="AK95" s="16" t="s">
        <v>510</v>
      </c>
      <c r="AL95" s="16" t="s">
        <v>510</v>
      </c>
      <c r="AM95" s="166">
        <v>2</v>
      </c>
      <c r="AN95" s="16"/>
      <c r="AO95" s="111">
        <f>IF((AM95= "NO PERIODICIDAD"), AL95, AM95)</f>
        <v>2</v>
      </c>
      <c r="AP95" s="114">
        <f>IF(AF95="NO PROGRAMADO", "NO PROGRAMADO", (AO95/AF95))</f>
        <v>1</v>
      </c>
      <c r="AQ95" s="114">
        <f t="shared" si="30"/>
        <v>0.66666666666666663</v>
      </c>
      <c r="AR95" s="13"/>
      <c r="AS95" s="60"/>
      <c r="AT95" s="60"/>
      <c r="AU95" s="60"/>
      <c r="AV95" s="60"/>
      <c r="AW95" s="60"/>
      <c r="AX95" s="60"/>
      <c r="AY95" s="60"/>
      <c r="AZ95" s="116" t="e">
        <f t="shared" si="37"/>
        <v>#DIV/0!</v>
      </c>
      <c r="BA95" s="13"/>
      <c r="BB95" s="71">
        <f t="shared" si="28"/>
        <v>214</v>
      </c>
      <c r="BC95" s="72">
        <f t="shared" si="42"/>
        <v>184</v>
      </c>
      <c r="BD95" s="73">
        <f t="shared" si="31"/>
        <v>30</v>
      </c>
      <c r="BE95" s="74">
        <f t="shared" si="32"/>
        <v>0.71495327102803741</v>
      </c>
      <c r="BF95" s="77"/>
      <c r="BG95" s="13"/>
      <c r="BH95" s="117" t="s">
        <v>567</v>
      </c>
      <c r="BI95" s="201" t="b">
        <f t="shared" si="33"/>
        <v>1</v>
      </c>
      <c r="BJ95" s="202">
        <f t="shared" si="34"/>
        <v>0</v>
      </c>
      <c r="BK95" s="117" t="b">
        <f t="shared" si="38"/>
        <v>0</v>
      </c>
      <c r="BL95" s="94" t="b">
        <f t="shared" si="39"/>
        <v>0</v>
      </c>
      <c r="BM95" s="94" t="b">
        <f t="shared" si="40"/>
        <v>0</v>
      </c>
      <c r="BN95" s="94" t="b">
        <f t="shared" si="44"/>
        <v>0</v>
      </c>
      <c r="BO95" s="94" t="b">
        <f t="shared" si="35"/>
        <v>1</v>
      </c>
      <c r="BP95" s="207"/>
      <c r="BQ95" s="76"/>
    </row>
    <row r="96" spans="1:69" ht="64.5" customHeight="1" x14ac:dyDescent="0.25">
      <c r="A96" s="12" t="s">
        <v>263</v>
      </c>
      <c r="B96" s="12" t="s">
        <v>308</v>
      </c>
      <c r="C96" s="12" t="s">
        <v>244</v>
      </c>
      <c r="D96" s="12" t="s">
        <v>285</v>
      </c>
      <c r="E96" s="12" t="s">
        <v>46</v>
      </c>
      <c r="F96" s="12" t="s">
        <v>309</v>
      </c>
      <c r="G96" s="12" t="s">
        <v>440</v>
      </c>
      <c r="H96" s="12" t="s">
        <v>49</v>
      </c>
      <c r="I96" s="12" t="s">
        <v>277</v>
      </c>
      <c r="J96" s="13" t="s">
        <v>444</v>
      </c>
      <c r="K96" s="14">
        <v>90</v>
      </c>
      <c r="L96" s="13" t="s">
        <v>445</v>
      </c>
      <c r="M96" s="15">
        <v>43101</v>
      </c>
      <c r="N96" s="26">
        <v>43465</v>
      </c>
      <c r="O96" s="13" t="s">
        <v>576</v>
      </c>
      <c r="P96" s="13" t="s">
        <v>576</v>
      </c>
      <c r="Q96" s="17">
        <v>3</v>
      </c>
      <c r="R96" s="14" t="s">
        <v>81</v>
      </c>
      <c r="S96" s="17" t="s">
        <v>443</v>
      </c>
      <c r="T96" s="13" t="s">
        <v>580</v>
      </c>
      <c r="U96" s="78">
        <v>0</v>
      </c>
      <c r="V96" s="16"/>
      <c r="W96" s="16"/>
      <c r="X96" s="16"/>
      <c r="Y96" s="20">
        <v>1</v>
      </c>
      <c r="Z96" s="16">
        <v>1</v>
      </c>
      <c r="AA96" s="16">
        <v>1</v>
      </c>
      <c r="AB96" s="16">
        <v>1</v>
      </c>
      <c r="AC96" s="16">
        <v>2</v>
      </c>
      <c r="AD96" s="16">
        <v>2</v>
      </c>
      <c r="AE96" s="16">
        <v>2</v>
      </c>
      <c r="AF96" s="16">
        <v>2</v>
      </c>
      <c r="AG96" s="16">
        <v>3</v>
      </c>
      <c r="AH96" s="166">
        <v>1</v>
      </c>
      <c r="AI96" s="166" t="s">
        <v>510</v>
      </c>
      <c r="AJ96" s="166">
        <v>2</v>
      </c>
      <c r="AK96" s="16" t="s">
        <v>510</v>
      </c>
      <c r="AL96" s="16" t="s">
        <v>510</v>
      </c>
      <c r="AM96" s="166">
        <v>2</v>
      </c>
      <c r="AN96" s="16"/>
      <c r="AO96" s="111">
        <f>IF((AM96= "NO PERIODICIDAD"), AL96, AM96)</f>
        <v>2</v>
      </c>
      <c r="AP96" s="114">
        <f>IF(AF96="NO PROGRAMADO", "NO PROGRAMADO", (AO96/AF96))</f>
        <v>1</v>
      </c>
      <c r="AQ96" s="114">
        <f t="shared" si="30"/>
        <v>0.66666666666666663</v>
      </c>
      <c r="AR96" s="13"/>
      <c r="AS96" s="60"/>
      <c r="AT96" s="60"/>
      <c r="AU96" s="60"/>
      <c r="AV96" s="60"/>
      <c r="AW96" s="60"/>
      <c r="AX96" s="60"/>
      <c r="AY96" s="60"/>
      <c r="AZ96" s="116" t="e">
        <f t="shared" si="37"/>
        <v>#DIV/0!</v>
      </c>
      <c r="BA96" s="13"/>
      <c r="BB96" s="71">
        <f t="shared" si="28"/>
        <v>364</v>
      </c>
      <c r="BC96" s="72">
        <f t="shared" si="42"/>
        <v>333</v>
      </c>
      <c r="BD96" s="73">
        <f t="shared" si="31"/>
        <v>31</v>
      </c>
      <c r="BE96" s="74">
        <f t="shared" si="32"/>
        <v>0.42032967032967034</v>
      </c>
      <c r="BF96" s="77" t="s">
        <v>446</v>
      </c>
      <c r="BH96" s="117" t="s">
        <v>567</v>
      </c>
      <c r="BI96" s="201" t="b">
        <f t="shared" si="33"/>
        <v>1</v>
      </c>
      <c r="BJ96" s="202">
        <f t="shared" si="34"/>
        <v>0</v>
      </c>
      <c r="BK96" s="117" t="b">
        <f t="shared" si="38"/>
        <v>0</v>
      </c>
      <c r="BL96" s="94" t="b">
        <f t="shared" si="39"/>
        <v>0</v>
      </c>
      <c r="BM96" s="94" t="b">
        <f t="shared" si="40"/>
        <v>0</v>
      </c>
      <c r="BN96" s="94" t="b">
        <f t="shared" si="44"/>
        <v>0</v>
      </c>
      <c r="BO96" s="94" t="b">
        <f t="shared" si="35"/>
        <v>1</v>
      </c>
      <c r="BP96" s="204"/>
      <c r="BQ96" s="76"/>
    </row>
    <row r="97" spans="1:69" ht="84.75" customHeight="1" x14ac:dyDescent="0.25">
      <c r="A97" s="12" t="s">
        <v>263</v>
      </c>
      <c r="B97" s="12" t="s">
        <v>308</v>
      </c>
      <c r="C97" s="12" t="s">
        <v>244</v>
      </c>
      <c r="D97" s="12" t="s">
        <v>285</v>
      </c>
      <c r="E97" s="12" t="s">
        <v>46</v>
      </c>
      <c r="F97" s="12" t="s">
        <v>309</v>
      </c>
      <c r="G97" s="12" t="s">
        <v>440</v>
      </c>
      <c r="H97" s="12" t="s">
        <v>49</v>
      </c>
      <c r="I97" s="12" t="s">
        <v>246</v>
      </c>
      <c r="J97" s="13" t="s">
        <v>447</v>
      </c>
      <c r="K97" s="14">
        <v>91</v>
      </c>
      <c r="L97" s="13" t="s">
        <v>448</v>
      </c>
      <c r="M97" s="26">
        <v>43131</v>
      </c>
      <c r="N97" s="26">
        <v>43465</v>
      </c>
      <c r="O97" s="13" t="s">
        <v>577</v>
      </c>
      <c r="P97" s="13" t="s">
        <v>577</v>
      </c>
      <c r="Q97" s="17">
        <v>3</v>
      </c>
      <c r="R97" s="14" t="s">
        <v>81</v>
      </c>
      <c r="S97" s="17" t="s">
        <v>443</v>
      </c>
      <c r="T97" s="13" t="s">
        <v>581</v>
      </c>
      <c r="U97" s="78">
        <v>0</v>
      </c>
      <c r="V97" s="16"/>
      <c r="W97" s="16"/>
      <c r="X97" s="16"/>
      <c r="Y97" s="20">
        <v>1</v>
      </c>
      <c r="Z97" s="16">
        <v>1</v>
      </c>
      <c r="AA97" s="16">
        <v>1</v>
      </c>
      <c r="AB97" s="16">
        <v>1</v>
      </c>
      <c r="AC97" s="20">
        <v>2</v>
      </c>
      <c r="AD97" s="16">
        <v>2</v>
      </c>
      <c r="AE97" s="16">
        <v>2</v>
      </c>
      <c r="AF97" s="16">
        <v>2</v>
      </c>
      <c r="AG97" s="16">
        <v>3</v>
      </c>
      <c r="AH97" s="166">
        <v>1</v>
      </c>
      <c r="AI97" s="166" t="s">
        <v>510</v>
      </c>
      <c r="AJ97" s="166">
        <v>2</v>
      </c>
      <c r="AK97" s="16" t="s">
        <v>510</v>
      </c>
      <c r="AL97" s="16" t="s">
        <v>510</v>
      </c>
      <c r="AM97" s="166">
        <v>2</v>
      </c>
      <c r="AN97" s="16"/>
      <c r="AO97" s="111">
        <f t="shared" ref="AO96:AO101" si="45">IF((AM97= "NO PERIODICIDAD"), AL97, AM97)</f>
        <v>2</v>
      </c>
      <c r="AP97" s="114">
        <f>IF(AF97="NO PROGRAMADO", "NO PROGRAMADO", (AO97/AF97))</f>
        <v>1</v>
      </c>
      <c r="AQ97" s="114">
        <f t="shared" si="30"/>
        <v>0.66666666666666663</v>
      </c>
      <c r="AR97" s="13"/>
      <c r="AS97" s="60"/>
      <c r="AT97" s="60"/>
      <c r="AU97" s="60"/>
      <c r="AV97" s="60"/>
      <c r="AW97" s="60"/>
      <c r="AX97" s="60"/>
      <c r="AY97" s="60"/>
      <c r="AZ97" s="116" t="e">
        <f t="shared" si="37"/>
        <v>#DIV/0!</v>
      </c>
      <c r="BA97" s="13"/>
      <c r="BB97" s="71">
        <f t="shared" si="28"/>
        <v>334</v>
      </c>
      <c r="BC97" s="72">
        <f t="shared" si="42"/>
        <v>303</v>
      </c>
      <c r="BD97" s="73">
        <f t="shared" si="31"/>
        <v>31</v>
      </c>
      <c r="BE97" s="74">
        <f t="shared" si="32"/>
        <v>0.45808383233532934</v>
      </c>
      <c r="BF97" s="77"/>
      <c r="BG97" s="13"/>
      <c r="BH97" s="117" t="s">
        <v>567</v>
      </c>
      <c r="BI97" s="201" t="b">
        <f t="shared" si="33"/>
        <v>1</v>
      </c>
      <c r="BJ97" s="202">
        <f t="shared" si="34"/>
        <v>0</v>
      </c>
      <c r="BK97" s="117" t="b">
        <f t="shared" si="38"/>
        <v>0</v>
      </c>
      <c r="BL97" s="94" t="b">
        <f t="shared" si="39"/>
        <v>0</v>
      </c>
      <c r="BM97" s="94" t="b">
        <f t="shared" si="40"/>
        <v>0</v>
      </c>
      <c r="BN97" s="94" t="b">
        <f t="shared" si="44"/>
        <v>0</v>
      </c>
      <c r="BO97" s="94" t="b">
        <f t="shared" si="35"/>
        <v>1</v>
      </c>
      <c r="BP97" s="203"/>
      <c r="BQ97" s="76"/>
    </row>
    <row r="98" spans="1:69" ht="135.75" customHeight="1" x14ac:dyDescent="0.25">
      <c r="A98" s="12" t="s">
        <v>263</v>
      </c>
      <c r="B98" s="12" t="s">
        <v>308</v>
      </c>
      <c r="C98" s="12" t="s">
        <v>244</v>
      </c>
      <c r="D98" s="12" t="s">
        <v>285</v>
      </c>
      <c r="E98" s="12" t="s">
        <v>46</v>
      </c>
      <c r="F98" s="12" t="s">
        <v>309</v>
      </c>
      <c r="G98" s="12" t="s">
        <v>440</v>
      </c>
      <c r="H98" s="12" t="s">
        <v>49</v>
      </c>
      <c r="I98" s="12" t="s">
        <v>246</v>
      </c>
      <c r="J98" s="13" t="s">
        <v>449</v>
      </c>
      <c r="K98" s="14">
        <v>92</v>
      </c>
      <c r="L98" s="13" t="s">
        <v>450</v>
      </c>
      <c r="M98" s="26">
        <v>43102</v>
      </c>
      <c r="N98" s="26">
        <v>43465</v>
      </c>
      <c r="O98" s="13" t="s">
        <v>578</v>
      </c>
      <c r="P98" s="13" t="s">
        <v>578</v>
      </c>
      <c r="Q98" s="17">
        <v>3</v>
      </c>
      <c r="R98" s="14" t="s">
        <v>81</v>
      </c>
      <c r="S98" s="17" t="s">
        <v>443</v>
      </c>
      <c r="T98" s="13" t="s">
        <v>582</v>
      </c>
      <c r="U98" s="78">
        <v>0</v>
      </c>
      <c r="V98" s="16"/>
      <c r="W98" s="16"/>
      <c r="X98" s="16"/>
      <c r="Y98" s="20">
        <v>1</v>
      </c>
      <c r="Z98" s="16">
        <v>1</v>
      </c>
      <c r="AA98" s="16">
        <v>1</v>
      </c>
      <c r="AB98" s="16">
        <v>1</v>
      </c>
      <c r="AC98" s="20">
        <v>2</v>
      </c>
      <c r="AD98" s="16">
        <v>2</v>
      </c>
      <c r="AE98" s="16">
        <v>2</v>
      </c>
      <c r="AF98" s="16">
        <v>2</v>
      </c>
      <c r="AG98" s="16">
        <v>3</v>
      </c>
      <c r="AH98" s="166">
        <v>1</v>
      </c>
      <c r="AI98" s="166" t="s">
        <v>510</v>
      </c>
      <c r="AJ98" s="166">
        <v>2</v>
      </c>
      <c r="AK98" s="16" t="s">
        <v>510</v>
      </c>
      <c r="AL98" s="16" t="s">
        <v>510</v>
      </c>
      <c r="AM98" s="166">
        <v>2</v>
      </c>
      <c r="AN98" s="16"/>
      <c r="AO98" s="111">
        <f t="shared" si="45"/>
        <v>2</v>
      </c>
      <c r="AP98" s="114">
        <f>IF(AF98="NO PROGRAMADO", "NO PROGRAMADO", (AO98/AF98))</f>
        <v>1</v>
      </c>
      <c r="AQ98" s="114">
        <f t="shared" si="30"/>
        <v>0.66666666666666663</v>
      </c>
      <c r="AR98" s="13"/>
      <c r="AS98" s="60"/>
      <c r="AT98" s="60"/>
      <c r="AU98" s="60"/>
      <c r="AV98" s="60"/>
      <c r="AW98" s="60"/>
      <c r="AX98" s="60"/>
      <c r="AY98" s="60"/>
      <c r="AZ98" s="116" t="e">
        <f t="shared" si="37"/>
        <v>#DIV/0!</v>
      </c>
      <c r="BA98" s="13"/>
      <c r="BB98" s="71">
        <f t="shared" si="28"/>
        <v>363</v>
      </c>
      <c r="BC98" s="72">
        <f t="shared" si="42"/>
        <v>332</v>
      </c>
      <c r="BD98" s="73">
        <f t="shared" si="31"/>
        <v>31</v>
      </c>
      <c r="BE98" s="74">
        <f t="shared" si="32"/>
        <v>0.42148760330578511</v>
      </c>
      <c r="BF98" s="77"/>
      <c r="BG98" s="12"/>
      <c r="BH98" s="117" t="s">
        <v>567</v>
      </c>
      <c r="BI98" s="201" t="b">
        <f t="shared" si="33"/>
        <v>1</v>
      </c>
      <c r="BJ98" s="202">
        <f t="shared" si="34"/>
        <v>0</v>
      </c>
      <c r="BK98" s="117" t="b">
        <f t="shared" si="38"/>
        <v>0</v>
      </c>
      <c r="BL98" s="94" t="b">
        <f t="shared" si="39"/>
        <v>0</v>
      </c>
      <c r="BM98" s="94" t="b">
        <f t="shared" si="40"/>
        <v>0</v>
      </c>
      <c r="BN98" s="94" t="b">
        <f t="shared" si="44"/>
        <v>0</v>
      </c>
      <c r="BO98" s="94" t="b">
        <f t="shared" si="35"/>
        <v>1</v>
      </c>
      <c r="BP98" s="207"/>
      <c r="BQ98" s="76"/>
    </row>
    <row r="99" spans="1:69" ht="63" customHeight="1" x14ac:dyDescent="0.25">
      <c r="A99" s="12" t="s">
        <v>263</v>
      </c>
      <c r="B99" s="12" t="s">
        <v>308</v>
      </c>
      <c r="C99" s="12" t="s">
        <v>244</v>
      </c>
      <c r="D99" s="12" t="s">
        <v>285</v>
      </c>
      <c r="E99" s="12" t="s">
        <v>46</v>
      </c>
      <c r="F99" s="12" t="s">
        <v>309</v>
      </c>
      <c r="G99" s="12" t="s">
        <v>440</v>
      </c>
      <c r="H99" s="12" t="s">
        <v>49</v>
      </c>
      <c r="I99" s="12" t="s">
        <v>246</v>
      </c>
      <c r="J99" s="13" t="s">
        <v>451</v>
      </c>
      <c r="K99" s="14">
        <v>93</v>
      </c>
      <c r="L99" s="13" t="s">
        <v>452</v>
      </c>
      <c r="M99" s="26">
        <v>43133</v>
      </c>
      <c r="N99" s="26">
        <v>43465</v>
      </c>
      <c r="O99" s="13" t="s">
        <v>579</v>
      </c>
      <c r="P99" s="13" t="s">
        <v>579</v>
      </c>
      <c r="Q99" s="17">
        <v>3</v>
      </c>
      <c r="R99" s="14" t="s">
        <v>81</v>
      </c>
      <c r="S99" s="17" t="s">
        <v>443</v>
      </c>
      <c r="T99" s="13" t="s">
        <v>583</v>
      </c>
      <c r="U99" s="78">
        <v>0</v>
      </c>
      <c r="V99" s="16"/>
      <c r="W99" s="16"/>
      <c r="X99" s="16"/>
      <c r="Y99" s="20">
        <v>1</v>
      </c>
      <c r="Z99" s="16">
        <v>1</v>
      </c>
      <c r="AA99" s="16">
        <v>1</v>
      </c>
      <c r="AB99" s="16">
        <v>1</v>
      </c>
      <c r="AC99" s="16">
        <v>2</v>
      </c>
      <c r="AD99" s="16">
        <v>2</v>
      </c>
      <c r="AE99" s="16">
        <v>2</v>
      </c>
      <c r="AF99" s="16">
        <v>2</v>
      </c>
      <c r="AG99" s="16">
        <v>3</v>
      </c>
      <c r="AH99" s="166">
        <v>1</v>
      </c>
      <c r="AI99" s="166" t="s">
        <v>510</v>
      </c>
      <c r="AJ99" s="166">
        <v>2</v>
      </c>
      <c r="AK99" s="16" t="s">
        <v>510</v>
      </c>
      <c r="AL99" s="16" t="s">
        <v>510</v>
      </c>
      <c r="AM99" s="166">
        <v>2</v>
      </c>
      <c r="AN99" s="16"/>
      <c r="AO99" s="111">
        <f t="shared" si="45"/>
        <v>2</v>
      </c>
      <c r="AP99" s="114">
        <f>IF(AF99="NO PROGRAMADO", "NO PROGRAMADO", (AO99/AF99))</f>
        <v>1</v>
      </c>
      <c r="AQ99" s="114">
        <f t="shared" si="30"/>
        <v>0.66666666666666663</v>
      </c>
      <c r="AR99" s="13"/>
      <c r="AS99" s="60"/>
      <c r="AT99" s="60"/>
      <c r="AU99" s="60"/>
      <c r="AV99" s="60"/>
      <c r="AW99" s="60"/>
      <c r="AX99" s="60"/>
      <c r="AY99" s="60"/>
      <c r="AZ99" s="116" t="e">
        <f t="shared" si="37"/>
        <v>#DIV/0!</v>
      </c>
      <c r="BA99" s="13"/>
      <c r="BB99" s="71">
        <f t="shared" si="28"/>
        <v>332</v>
      </c>
      <c r="BC99" s="72">
        <f t="shared" si="42"/>
        <v>301</v>
      </c>
      <c r="BD99" s="73">
        <f t="shared" si="31"/>
        <v>31</v>
      </c>
      <c r="BE99" s="74">
        <f t="shared" si="32"/>
        <v>0.46084337349397592</v>
      </c>
      <c r="BF99" s="77"/>
      <c r="BG99" s="13"/>
      <c r="BH99" s="117" t="s">
        <v>567</v>
      </c>
      <c r="BI99" s="201" t="b">
        <f t="shared" si="33"/>
        <v>1</v>
      </c>
      <c r="BJ99" s="202">
        <f t="shared" si="34"/>
        <v>0</v>
      </c>
      <c r="BK99" s="117" t="b">
        <f t="shared" si="38"/>
        <v>0</v>
      </c>
      <c r="BL99" s="94" t="b">
        <f t="shared" si="39"/>
        <v>0</v>
      </c>
      <c r="BM99" s="94" t="b">
        <f t="shared" si="40"/>
        <v>0</v>
      </c>
      <c r="BN99" s="94" t="b">
        <f t="shared" si="44"/>
        <v>0</v>
      </c>
      <c r="BO99" s="94" t="b">
        <f t="shared" si="35"/>
        <v>1</v>
      </c>
      <c r="BP99" s="204"/>
      <c r="BQ99" s="76"/>
    </row>
    <row r="100" spans="1:69" ht="257.25" customHeight="1" x14ac:dyDescent="0.25">
      <c r="A100" s="169" t="s">
        <v>263</v>
      </c>
      <c r="B100" s="169" t="s">
        <v>453</v>
      </c>
      <c r="C100" s="169" t="s">
        <v>454</v>
      </c>
      <c r="D100" s="169" t="s">
        <v>285</v>
      </c>
      <c r="E100" s="169" t="s">
        <v>46</v>
      </c>
      <c r="F100" s="169" t="s">
        <v>455</v>
      </c>
      <c r="G100" s="169" t="s">
        <v>456</v>
      </c>
      <c r="H100" s="169" t="s">
        <v>49</v>
      </c>
      <c r="I100" s="169" t="s">
        <v>277</v>
      </c>
      <c r="J100" s="25" t="s">
        <v>457</v>
      </c>
      <c r="K100" s="14">
        <v>94</v>
      </c>
      <c r="L100" s="25" t="s">
        <v>458</v>
      </c>
      <c r="M100" s="28">
        <v>43101</v>
      </c>
      <c r="N100" s="28">
        <v>43465</v>
      </c>
      <c r="O100" s="29" t="s">
        <v>459</v>
      </c>
      <c r="P100" s="13" t="s">
        <v>460</v>
      </c>
      <c r="Q100" s="34">
        <v>20</v>
      </c>
      <c r="R100" s="35" t="s">
        <v>81</v>
      </c>
      <c r="S100" s="17" t="s">
        <v>55</v>
      </c>
      <c r="T100" s="31" t="s">
        <v>461</v>
      </c>
      <c r="U100" s="83">
        <v>100000000</v>
      </c>
      <c r="V100" s="30"/>
      <c r="W100" s="30"/>
      <c r="X100" s="30"/>
      <c r="Y100" s="30"/>
      <c r="Z100" s="30"/>
      <c r="AA100" s="30"/>
      <c r="AB100" s="30"/>
      <c r="AC100" s="30"/>
      <c r="AD100" s="34">
        <v>10</v>
      </c>
      <c r="AE100" s="34">
        <v>10</v>
      </c>
      <c r="AF100" s="30">
        <v>15</v>
      </c>
      <c r="AG100" s="34">
        <v>20</v>
      </c>
      <c r="AH100" s="166" t="s">
        <v>509</v>
      </c>
      <c r="AI100" s="166" t="s">
        <v>509</v>
      </c>
      <c r="AJ100" s="166" t="s">
        <v>509</v>
      </c>
      <c r="AK100" s="16">
        <v>10</v>
      </c>
      <c r="AL100" s="176">
        <v>10</v>
      </c>
      <c r="AM100" s="166">
        <v>10</v>
      </c>
      <c r="AN100" s="16"/>
      <c r="AO100" s="111">
        <f>IF((AM100= "NO PERIODICIDAD"), AL100, AM100)</f>
        <v>10</v>
      </c>
      <c r="AP100" s="114">
        <f>IF(AF100="NO PROGRAMADO", "NO PROGRAMADO", (AO100/AF100))</f>
        <v>0.66666666666666663</v>
      </c>
      <c r="AQ100" s="114">
        <f t="shared" si="30"/>
        <v>0.5</v>
      </c>
      <c r="AR100" s="13"/>
      <c r="AS100" s="62"/>
      <c r="AT100" s="62"/>
      <c r="AU100" s="60"/>
      <c r="AV100" s="60">
        <v>100000000</v>
      </c>
      <c r="AW100" s="60"/>
      <c r="AX100" s="60"/>
      <c r="AY100" s="60"/>
      <c r="AZ100" s="116" t="str">
        <f t="shared" si="37"/>
        <v>SIN RECURSO EJECUTADO</v>
      </c>
      <c r="BA100" s="13"/>
      <c r="BB100" s="71">
        <f t="shared" si="28"/>
        <v>364</v>
      </c>
      <c r="BC100" s="72">
        <f t="shared" si="42"/>
        <v>333</v>
      </c>
      <c r="BD100" s="73">
        <f t="shared" si="31"/>
        <v>31</v>
      </c>
      <c r="BE100" s="74">
        <f t="shared" si="32"/>
        <v>0.42032967032967034</v>
      </c>
      <c r="BF100" s="82" t="s">
        <v>462</v>
      </c>
      <c r="BG100" s="32"/>
      <c r="BH100" s="117" t="s">
        <v>567</v>
      </c>
      <c r="BI100" s="201" t="b">
        <f t="shared" si="33"/>
        <v>1</v>
      </c>
      <c r="BJ100" s="202">
        <f t="shared" si="34"/>
        <v>0</v>
      </c>
      <c r="BK100" s="117" t="b">
        <f t="shared" si="38"/>
        <v>0</v>
      </c>
      <c r="BL100" s="94" t="b">
        <f t="shared" si="39"/>
        <v>0</v>
      </c>
      <c r="BM100" s="94" t="b">
        <f t="shared" si="40"/>
        <v>0</v>
      </c>
      <c r="BN100" s="94" t="b">
        <f t="shared" si="44"/>
        <v>0</v>
      </c>
      <c r="BO100" s="94" t="b">
        <f t="shared" si="35"/>
        <v>0</v>
      </c>
      <c r="BP100" s="203"/>
      <c r="BQ100" s="76"/>
    </row>
    <row r="101" spans="1:69" ht="63.75" hidden="1" customHeight="1" x14ac:dyDescent="0.25">
      <c r="A101" s="169" t="s">
        <v>263</v>
      </c>
      <c r="B101" s="169" t="s">
        <v>453</v>
      </c>
      <c r="C101" s="169" t="s">
        <v>454</v>
      </c>
      <c r="D101" s="169" t="s">
        <v>285</v>
      </c>
      <c r="E101" s="169" t="s">
        <v>46</v>
      </c>
      <c r="F101" s="169" t="s">
        <v>455</v>
      </c>
      <c r="G101" s="169" t="s">
        <v>456</v>
      </c>
      <c r="H101" s="169" t="s">
        <v>49</v>
      </c>
      <c r="I101" s="169" t="s">
        <v>277</v>
      </c>
      <c r="J101" s="33" t="s">
        <v>463</v>
      </c>
      <c r="K101" s="14">
        <v>95</v>
      </c>
      <c r="L101" s="25" t="s">
        <v>464</v>
      </c>
      <c r="M101" s="28">
        <v>43101</v>
      </c>
      <c r="N101" s="28">
        <v>43404</v>
      </c>
      <c r="O101" s="29" t="s">
        <v>465</v>
      </c>
      <c r="P101" s="32" t="s">
        <v>466</v>
      </c>
      <c r="Q101" s="34">
        <v>1</v>
      </c>
      <c r="R101" s="35" t="s">
        <v>128</v>
      </c>
      <c r="S101" s="36" t="s">
        <v>61</v>
      </c>
      <c r="T101" s="32" t="s">
        <v>467</v>
      </c>
      <c r="U101" s="78">
        <v>0</v>
      </c>
      <c r="V101" s="34"/>
      <c r="W101" s="34"/>
      <c r="X101" s="34"/>
      <c r="Y101" s="34"/>
      <c r="Z101" s="34"/>
      <c r="AA101" s="34"/>
      <c r="AB101" s="34"/>
      <c r="AC101" s="34"/>
      <c r="AD101" s="34"/>
      <c r="AE101" s="34">
        <v>1</v>
      </c>
      <c r="AF101" s="34">
        <v>1</v>
      </c>
      <c r="AG101" s="34">
        <v>1</v>
      </c>
      <c r="AH101" s="16" t="s">
        <v>509</v>
      </c>
      <c r="AI101" s="16" t="s">
        <v>509</v>
      </c>
      <c r="AJ101" s="16" t="s">
        <v>509</v>
      </c>
      <c r="AK101" s="16" t="s">
        <v>509</v>
      </c>
      <c r="AL101" s="16" t="s">
        <v>510</v>
      </c>
      <c r="AM101" s="166" t="s">
        <v>510</v>
      </c>
      <c r="AN101" s="16"/>
      <c r="AO101" s="111" t="str">
        <f t="shared" si="45"/>
        <v>NO PERIODICIDAD</v>
      </c>
      <c r="AP101" s="114" t="e">
        <f>IF(AF101="NO PERIODICIDAD", "NO PROGRAMADO", (AO101/AF101))</f>
        <v>#VALUE!</v>
      </c>
      <c r="AQ101" s="114" t="e">
        <f t="shared" si="30"/>
        <v>#VALUE!</v>
      </c>
      <c r="AR101" s="13"/>
      <c r="AS101" s="62"/>
      <c r="AT101" s="62"/>
      <c r="AU101" s="60"/>
      <c r="AV101" s="60"/>
      <c r="AW101" s="60"/>
      <c r="AX101" s="60"/>
      <c r="AY101" s="60"/>
      <c r="AZ101" s="116" t="e">
        <f t="shared" si="37"/>
        <v>#DIV/0!</v>
      </c>
      <c r="BA101" s="13"/>
      <c r="BB101" s="71">
        <f t="shared" si="28"/>
        <v>303</v>
      </c>
      <c r="BC101" s="72">
        <f t="shared" ref="BC101:BC106" si="46">IF($AZ$6-M101=0,1,$AZ$6-M101)</f>
        <v>303</v>
      </c>
      <c r="BD101" s="73">
        <f t="shared" si="31"/>
        <v>0</v>
      </c>
      <c r="BE101" s="74">
        <f t="shared" si="32"/>
        <v>0.50495049504950495</v>
      </c>
      <c r="BF101" s="82" t="s">
        <v>468</v>
      </c>
      <c r="BG101" s="32" t="s">
        <v>417</v>
      </c>
      <c r="BH101" s="117" t="s">
        <v>567</v>
      </c>
      <c r="BI101" s="201" t="b">
        <f t="shared" si="33"/>
        <v>1</v>
      </c>
      <c r="BJ101" s="202">
        <f t="shared" si="34"/>
        <v>0</v>
      </c>
      <c r="BK101" s="117" t="e">
        <f t="shared" si="38"/>
        <v>#VALUE!</v>
      </c>
      <c r="BL101" s="94" t="b">
        <f t="shared" si="39"/>
        <v>0</v>
      </c>
      <c r="BM101" s="94" t="b">
        <f t="shared" si="40"/>
        <v>1</v>
      </c>
      <c r="BN101" s="94"/>
      <c r="BO101" s="94" t="b">
        <f t="shared" si="35"/>
        <v>1</v>
      </c>
      <c r="BP101" s="94"/>
      <c r="BQ101" s="76"/>
    </row>
    <row r="102" spans="1:69" ht="51" hidden="1" customHeight="1" x14ac:dyDescent="0.25">
      <c r="A102" s="169" t="s">
        <v>263</v>
      </c>
      <c r="B102" s="169" t="s">
        <v>453</v>
      </c>
      <c r="C102" s="169" t="s">
        <v>454</v>
      </c>
      <c r="D102" s="169" t="s">
        <v>285</v>
      </c>
      <c r="E102" s="169" t="s">
        <v>46</v>
      </c>
      <c r="F102" s="169" t="s">
        <v>455</v>
      </c>
      <c r="G102" s="169" t="s">
        <v>456</v>
      </c>
      <c r="H102" s="169" t="s">
        <v>49</v>
      </c>
      <c r="I102" s="169" t="s">
        <v>277</v>
      </c>
      <c r="J102" s="33" t="s">
        <v>463</v>
      </c>
      <c r="K102" s="14">
        <v>96</v>
      </c>
      <c r="L102" s="25" t="s">
        <v>464</v>
      </c>
      <c r="M102" s="28">
        <v>43101</v>
      </c>
      <c r="N102" s="28">
        <v>43465</v>
      </c>
      <c r="O102" s="29" t="s">
        <v>469</v>
      </c>
      <c r="P102" s="32" t="s">
        <v>470</v>
      </c>
      <c r="Q102" s="34">
        <v>1</v>
      </c>
      <c r="R102" s="14" t="s">
        <v>128</v>
      </c>
      <c r="S102" s="17" t="s">
        <v>151</v>
      </c>
      <c r="T102" s="32" t="s">
        <v>467</v>
      </c>
      <c r="U102" s="78">
        <v>0</v>
      </c>
      <c r="V102" s="34"/>
      <c r="W102" s="34"/>
      <c r="X102" s="34"/>
      <c r="Y102" s="34"/>
      <c r="Z102" s="34"/>
      <c r="AA102" s="34"/>
      <c r="AB102" s="34"/>
      <c r="AC102" s="34"/>
      <c r="AD102" s="34"/>
      <c r="AE102" s="34"/>
      <c r="AF102" s="34"/>
      <c r="AG102" s="34">
        <v>1</v>
      </c>
      <c r="AH102" s="16" t="s">
        <v>509</v>
      </c>
      <c r="AI102" s="16" t="s">
        <v>509</v>
      </c>
      <c r="AJ102" s="16" t="s">
        <v>509</v>
      </c>
      <c r="AK102" s="16" t="s">
        <v>509</v>
      </c>
      <c r="AL102" s="16" t="s">
        <v>509</v>
      </c>
      <c r="AM102" s="166" t="s">
        <v>509</v>
      </c>
      <c r="AN102" s="16"/>
      <c r="AO102" s="111" t="str">
        <f>IF((AK102= "NO PERIODICIDAD"), AJ102, AK102)</f>
        <v>NO PROGRAMADO</v>
      </c>
      <c r="AP102" s="114" t="e">
        <f>IF(AF102="NO PROGRAMADO", "NO PROGRAMADO", (AO102/AF102))</f>
        <v>#VALUE!</v>
      </c>
      <c r="AQ102" s="114" t="e">
        <f t="shared" si="30"/>
        <v>#VALUE!</v>
      </c>
      <c r="AR102" s="63"/>
      <c r="AS102" s="62"/>
      <c r="AT102" s="62"/>
      <c r="AU102" s="60"/>
      <c r="AV102" s="60"/>
      <c r="AW102" s="60"/>
      <c r="AX102" s="60"/>
      <c r="AY102" s="60"/>
      <c r="AZ102" s="116" t="e">
        <f t="shared" si="37"/>
        <v>#DIV/0!</v>
      </c>
      <c r="BA102" s="13"/>
      <c r="BB102" s="71">
        <f t="shared" si="28"/>
        <v>364</v>
      </c>
      <c r="BC102" s="72">
        <f t="shared" si="46"/>
        <v>303</v>
      </c>
      <c r="BD102" s="73">
        <f t="shared" si="31"/>
        <v>61</v>
      </c>
      <c r="BE102" s="74">
        <f t="shared" si="32"/>
        <v>0.42032967032967034</v>
      </c>
      <c r="BF102" s="82" t="s">
        <v>471</v>
      </c>
      <c r="BG102" s="32"/>
      <c r="BH102" s="117" t="s">
        <v>567</v>
      </c>
      <c r="BI102" s="201" t="b">
        <f t="shared" si="33"/>
        <v>1</v>
      </c>
      <c r="BJ102" s="202">
        <f t="shared" si="34"/>
        <v>0</v>
      </c>
      <c r="BK102" s="117" t="e">
        <f t="shared" si="38"/>
        <v>#VALUE!</v>
      </c>
      <c r="BL102" s="94" t="b">
        <f t="shared" si="39"/>
        <v>0</v>
      </c>
      <c r="BM102" s="94" t="b">
        <f t="shared" si="40"/>
        <v>1</v>
      </c>
      <c r="BN102" s="94"/>
      <c r="BO102" s="94" t="b">
        <f t="shared" si="35"/>
        <v>1</v>
      </c>
      <c r="BP102" s="94"/>
      <c r="BQ102" s="76"/>
    </row>
    <row r="103" spans="1:69" ht="127.5" customHeight="1" x14ac:dyDescent="0.25">
      <c r="A103" s="12" t="s">
        <v>263</v>
      </c>
      <c r="B103" s="12" t="s">
        <v>453</v>
      </c>
      <c r="C103" s="12" t="s">
        <v>454</v>
      </c>
      <c r="D103" s="12" t="s">
        <v>274</v>
      </c>
      <c r="E103" s="12" t="s">
        <v>46</v>
      </c>
      <c r="F103" s="12" t="s">
        <v>455</v>
      </c>
      <c r="G103" s="12" t="s">
        <v>472</v>
      </c>
      <c r="H103" s="12" t="s">
        <v>49</v>
      </c>
      <c r="I103" s="12" t="s">
        <v>277</v>
      </c>
      <c r="J103" s="25" t="s">
        <v>473</v>
      </c>
      <c r="K103" s="14">
        <v>97</v>
      </c>
      <c r="L103" s="25" t="s">
        <v>474</v>
      </c>
      <c r="M103" s="28">
        <v>43101</v>
      </c>
      <c r="N103" s="28">
        <v>43465</v>
      </c>
      <c r="O103" s="25" t="s">
        <v>475</v>
      </c>
      <c r="P103" s="13" t="s">
        <v>476</v>
      </c>
      <c r="Q103" s="16">
        <v>10</v>
      </c>
      <c r="R103" s="14" t="s">
        <v>81</v>
      </c>
      <c r="S103" s="14" t="s">
        <v>61</v>
      </c>
      <c r="T103" s="13" t="s">
        <v>477</v>
      </c>
      <c r="U103" s="78">
        <v>0</v>
      </c>
      <c r="V103" s="16"/>
      <c r="W103" s="16"/>
      <c r="X103" s="20">
        <v>2</v>
      </c>
      <c r="Y103" s="16">
        <v>2</v>
      </c>
      <c r="Z103" s="16">
        <v>2</v>
      </c>
      <c r="AA103" s="20">
        <v>6</v>
      </c>
      <c r="AB103" s="16">
        <v>6</v>
      </c>
      <c r="AC103" s="16">
        <v>6</v>
      </c>
      <c r="AD103" s="16">
        <v>8</v>
      </c>
      <c r="AE103" s="16">
        <v>8</v>
      </c>
      <c r="AF103" s="16">
        <v>8</v>
      </c>
      <c r="AG103" s="16">
        <v>10</v>
      </c>
      <c r="AH103" s="166">
        <v>6</v>
      </c>
      <c r="AI103" s="166" t="s">
        <v>510</v>
      </c>
      <c r="AJ103" s="166" t="s">
        <v>510</v>
      </c>
      <c r="AK103" s="16">
        <v>8</v>
      </c>
      <c r="AL103" s="16" t="s">
        <v>510</v>
      </c>
      <c r="AM103" s="166">
        <v>8</v>
      </c>
      <c r="AN103" s="16"/>
      <c r="AO103" s="111">
        <f>IF((AM103= "NO PERIODICIDAD"), AL103, AM103)</f>
        <v>8</v>
      </c>
      <c r="AP103" s="114">
        <f>IF(AF103="NO PROGRAMADO", "NO PROGRAMADO", (AO103/AF103))</f>
        <v>1</v>
      </c>
      <c r="AQ103" s="114">
        <f t="shared" si="30"/>
        <v>0.8</v>
      </c>
      <c r="AR103" s="13"/>
      <c r="AS103" s="60"/>
      <c r="AT103" s="60"/>
      <c r="AU103" s="60"/>
      <c r="AV103" s="60"/>
      <c r="AW103" s="60"/>
      <c r="AX103" s="60"/>
      <c r="AY103" s="60"/>
      <c r="AZ103" s="116" t="e">
        <f t="shared" si="37"/>
        <v>#DIV/0!</v>
      </c>
      <c r="BA103" s="37"/>
      <c r="BB103" s="71">
        <f t="shared" si="28"/>
        <v>364</v>
      </c>
      <c r="BC103" s="72">
        <f t="shared" si="46"/>
        <v>303</v>
      </c>
      <c r="BD103" s="73">
        <f t="shared" si="31"/>
        <v>61</v>
      </c>
      <c r="BE103" s="74">
        <f t="shared" si="32"/>
        <v>0.42032967032967034</v>
      </c>
      <c r="BF103" s="12" t="s">
        <v>478</v>
      </c>
      <c r="BG103" s="13"/>
      <c r="BH103" s="117" t="s">
        <v>567</v>
      </c>
      <c r="BI103" s="201" t="b">
        <f t="shared" si="33"/>
        <v>1</v>
      </c>
      <c r="BJ103" s="202">
        <f t="shared" si="34"/>
        <v>0</v>
      </c>
      <c r="BK103" s="117" t="b">
        <f t="shared" si="38"/>
        <v>0</v>
      </c>
      <c r="BL103" s="94" t="b">
        <f t="shared" si="39"/>
        <v>0</v>
      </c>
      <c r="BM103" s="94" t="b">
        <f t="shared" si="40"/>
        <v>0</v>
      </c>
      <c r="BN103" s="94" t="b">
        <f>+AO103&gt;Q103</f>
        <v>0</v>
      </c>
      <c r="BO103" s="94" t="b">
        <f t="shared" si="35"/>
        <v>0</v>
      </c>
      <c r="BP103" s="203"/>
      <c r="BQ103" s="76"/>
    </row>
    <row r="104" spans="1:69" ht="102" customHeight="1" x14ac:dyDescent="0.25">
      <c r="A104" s="169" t="s">
        <v>263</v>
      </c>
      <c r="B104" s="169" t="s">
        <v>453</v>
      </c>
      <c r="C104" s="169" t="s">
        <v>454</v>
      </c>
      <c r="D104" s="169" t="s">
        <v>285</v>
      </c>
      <c r="E104" s="169" t="s">
        <v>46</v>
      </c>
      <c r="F104" s="169" t="s">
        <v>455</v>
      </c>
      <c r="G104" s="169" t="s">
        <v>479</v>
      </c>
      <c r="H104" s="169" t="s">
        <v>49</v>
      </c>
      <c r="I104" s="169" t="s">
        <v>277</v>
      </c>
      <c r="J104" s="37" t="s">
        <v>480</v>
      </c>
      <c r="K104" s="14">
        <v>98</v>
      </c>
      <c r="L104" s="32" t="s">
        <v>481</v>
      </c>
      <c r="M104" s="162">
        <v>43101</v>
      </c>
      <c r="N104" s="162">
        <v>43465</v>
      </c>
      <c r="O104" s="32" t="s">
        <v>482</v>
      </c>
      <c r="P104" s="32" t="s">
        <v>483</v>
      </c>
      <c r="Q104" s="36">
        <v>100</v>
      </c>
      <c r="R104" s="35" t="s">
        <v>54</v>
      </c>
      <c r="S104" s="14" t="s">
        <v>61</v>
      </c>
      <c r="T104" s="13" t="s">
        <v>484</v>
      </c>
      <c r="U104" s="83">
        <v>351271398</v>
      </c>
      <c r="V104" s="38"/>
      <c r="W104" s="38"/>
      <c r="X104" s="39">
        <v>100</v>
      </c>
      <c r="Y104" s="38">
        <v>100</v>
      </c>
      <c r="Z104" s="38">
        <v>100</v>
      </c>
      <c r="AA104" s="39">
        <v>100</v>
      </c>
      <c r="AB104" s="38">
        <v>100</v>
      </c>
      <c r="AC104" s="38">
        <v>100</v>
      </c>
      <c r="AD104" s="34">
        <v>100</v>
      </c>
      <c r="AE104" s="38">
        <v>100</v>
      </c>
      <c r="AF104" s="38">
        <v>100</v>
      </c>
      <c r="AG104" s="34">
        <v>100</v>
      </c>
      <c r="AH104" s="166">
        <v>93</v>
      </c>
      <c r="AI104" s="166" t="s">
        <v>510</v>
      </c>
      <c r="AJ104" s="166" t="s">
        <v>510</v>
      </c>
      <c r="AK104" s="166">
        <v>100</v>
      </c>
      <c r="AL104" s="166" t="s">
        <v>510</v>
      </c>
      <c r="AM104" s="166" t="s">
        <v>510</v>
      </c>
      <c r="AN104" s="16"/>
      <c r="AO104" s="111">
        <f>IF((AK104= "NO PERIODICIDAD"), NO PERIODICIDAD, GEOMEAN(AH104:AM104))</f>
        <v>96.436507609929549</v>
      </c>
      <c r="AP104" s="114">
        <f>IF(AF104="NO PROGRAMADO", "NO PROGRAMADO", (AO104/AF104))</f>
        <v>0.96436507609929545</v>
      </c>
      <c r="AQ104" s="114">
        <f t="shared" si="30"/>
        <v>0.96436507609929545</v>
      </c>
      <c r="AR104" s="13"/>
      <c r="AS104" s="61">
        <v>22199688</v>
      </c>
      <c r="AT104" s="61">
        <v>22199688</v>
      </c>
      <c r="AU104" s="61">
        <v>22199688</v>
      </c>
      <c r="AV104" s="61">
        <v>39365854</v>
      </c>
      <c r="AW104" s="60"/>
      <c r="AX104" s="60"/>
      <c r="AY104" s="60"/>
      <c r="AZ104" s="116">
        <f>IF(AV104/U104=0,"SIN RECURSO EJECUTADO",(AV104/U104))</f>
        <v>0.11206677863365351</v>
      </c>
      <c r="BA104" s="37"/>
      <c r="BB104" s="71">
        <f t="shared" si="28"/>
        <v>364</v>
      </c>
      <c r="BC104" s="72">
        <f t="shared" si="46"/>
        <v>303</v>
      </c>
      <c r="BD104" s="73">
        <f t="shared" si="31"/>
        <v>61</v>
      </c>
      <c r="BE104" s="74">
        <f t="shared" si="32"/>
        <v>0.42032967032967034</v>
      </c>
      <c r="BF104" s="80"/>
      <c r="BG104" s="37" t="s">
        <v>231</v>
      </c>
      <c r="BH104" s="76" t="s">
        <v>508</v>
      </c>
      <c r="BI104" s="201" t="b">
        <f t="shared" si="33"/>
        <v>1</v>
      </c>
      <c r="BJ104" s="202">
        <f t="shared" si="34"/>
        <v>311905544</v>
      </c>
      <c r="BK104" s="117" t="b">
        <f t="shared" si="38"/>
        <v>0</v>
      </c>
      <c r="BL104" s="94" t="b">
        <f t="shared" si="39"/>
        <v>1</v>
      </c>
      <c r="BM104" s="94" t="b">
        <f t="shared" si="40"/>
        <v>0</v>
      </c>
      <c r="BN104" s="94" t="b">
        <f>+AO104&gt;Q104</f>
        <v>0</v>
      </c>
      <c r="BO104" s="94" t="b">
        <f t="shared" si="35"/>
        <v>0</v>
      </c>
      <c r="BP104" s="207" t="s">
        <v>586</v>
      </c>
      <c r="BQ104" s="76"/>
    </row>
    <row r="105" spans="1:69" ht="42.75" customHeight="1" x14ac:dyDescent="0.25">
      <c r="A105" s="169" t="s">
        <v>263</v>
      </c>
      <c r="B105" s="169" t="s">
        <v>453</v>
      </c>
      <c r="C105" s="169" t="s">
        <v>454</v>
      </c>
      <c r="D105" s="169" t="s">
        <v>285</v>
      </c>
      <c r="E105" s="169" t="s">
        <v>46</v>
      </c>
      <c r="F105" s="169" t="s">
        <v>455</v>
      </c>
      <c r="G105" s="169" t="s">
        <v>485</v>
      </c>
      <c r="H105" s="169" t="s">
        <v>49</v>
      </c>
      <c r="I105" s="169" t="s">
        <v>277</v>
      </c>
      <c r="J105" s="37" t="s">
        <v>486</v>
      </c>
      <c r="K105" s="14">
        <v>99</v>
      </c>
      <c r="L105" s="32" t="s">
        <v>487</v>
      </c>
      <c r="M105" s="162">
        <v>43101</v>
      </c>
      <c r="N105" s="162">
        <v>43465</v>
      </c>
      <c r="O105" s="32" t="s">
        <v>488</v>
      </c>
      <c r="P105" s="32" t="s">
        <v>489</v>
      </c>
      <c r="Q105" s="36">
        <v>100</v>
      </c>
      <c r="R105" s="35" t="s">
        <v>54</v>
      </c>
      <c r="S105" s="14" t="s">
        <v>61</v>
      </c>
      <c r="T105" s="13" t="s">
        <v>490</v>
      </c>
      <c r="U105" s="83">
        <v>438156433</v>
      </c>
      <c r="V105" s="38"/>
      <c r="W105" s="38"/>
      <c r="X105" s="39">
        <v>100</v>
      </c>
      <c r="Y105" s="38">
        <v>100</v>
      </c>
      <c r="Z105" s="38">
        <v>100</v>
      </c>
      <c r="AA105" s="39">
        <v>100</v>
      </c>
      <c r="AB105" s="38">
        <v>100</v>
      </c>
      <c r="AC105" s="38">
        <v>100</v>
      </c>
      <c r="AD105" s="34">
        <v>100</v>
      </c>
      <c r="AE105" s="38">
        <v>100</v>
      </c>
      <c r="AF105" s="38">
        <v>100</v>
      </c>
      <c r="AG105" s="34">
        <v>100</v>
      </c>
      <c r="AH105" s="166">
        <v>91</v>
      </c>
      <c r="AI105" s="166" t="s">
        <v>510</v>
      </c>
      <c r="AJ105" s="166" t="s">
        <v>510</v>
      </c>
      <c r="AK105" s="166">
        <v>66</v>
      </c>
      <c r="AL105" s="166" t="s">
        <v>510</v>
      </c>
      <c r="AM105" s="166" t="s">
        <v>510</v>
      </c>
      <c r="AN105" s="16"/>
      <c r="AO105" s="111">
        <f>IF((AK105= "NO PERIODICIDAD"), NO PERIODICIDAD, GEOMEAN(AH105:AM105))</f>
        <v>77.498387079990252</v>
      </c>
      <c r="AP105" s="114">
        <f>IF(AF105="NO PROGRAMADO", "NO PROGRAMADO", (AO105/AF105))</f>
        <v>0.7749838707999025</v>
      </c>
      <c r="AQ105" s="114">
        <f t="shared" si="30"/>
        <v>0.7749838707999025</v>
      </c>
      <c r="AR105" s="13"/>
      <c r="AS105" s="61">
        <v>188671282</v>
      </c>
      <c r="AT105" s="61">
        <v>188671282</v>
      </c>
      <c r="AU105" s="61">
        <v>188671282</v>
      </c>
      <c r="AV105" s="61">
        <v>363332140</v>
      </c>
      <c r="AW105" s="60"/>
      <c r="AX105" s="60"/>
      <c r="AY105" s="60"/>
      <c r="AZ105" s="116">
        <f>IF(AV105/U105=0,"SIN RECURSO EJECUTADO",(AV105/U105))</f>
        <v>0.82922927209424313</v>
      </c>
      <c r="BA105" s="37"/>
      <c r="BB105" s="71">
        <f t="shared" si="28"/>
        <v>364</v>
      </c>
      <c r="BC105" s="72">
        <f t="shared" si="46"/>
        <v>303</v>
      </c>
      <c r="BD105" s="73">
        <f t="shared" si="31"/>
        <v>61</v>
      </c>
      <c r="BE105" s="74">
        <f t="shared" si="32"/>
        <v>0.42032967032967034</v>
      </c>
      <c r="BF105" s="80"/>
      <c r="BG105" s="37" t="s">
        <v>231</v>
      </c>
      <c r="BH105" s="76" t="s">
        <v>508</v>
      </c>
      <c r="BI105" s="201" t="b">
        <f t="shared" si="33"/>
        <v>1</v>
      </c>
      <c r="BJ105" s="202">
        <f t="shared" si="34"/>
        <v>74824293</v>
      </c>
      <c r="BK105" s="117" t="b">
        <f t="shared" si="38"/>
        <v>0</v>
      </c>
      <c r="BL105" s="94" t="b">
        <f t="shared" si="39"/>
        <v>1</v>
      </c>
      <c r="BM105" s="94" t="b">
        <f t="shared" si="40"/>
        <v>0</v>
      </c>
      <c r="BN105" s="94" t="b">
        <f>+AO105&gt;Q105</f>
        <v>0</v>
      </c>
      <c r="BO105" s="94" t="b">
        <f t="shared" si="35"/>
        <v>0</v>
      </c>
      <c r="BP105" s="207" t="s">
        <v>585</v>
      </c>
      <c r="BQ105" s="76"/>
    </row>
    <row r="106" spans="1:69" ht="63.75" customHeight="1" x14ac:dyDescent="0.25">
      <c r="A106" s="169" t="s">
        <v>263</v>
      </c>
      <c r="B106" s="169" t="s">
        <v>453</v>
      </c>
      <c r="C106" s="169" t="s">
        <v>454</v>
      </c>
      <c r="D106" s="169" t="s">
        <v>285</v>
      </c>
      <c r="E106" s="169" t="s">
        <v>46</v>
      </c>
      <c r="F106" s="169" t="s">
        <v>455</v>
      </c>
      <c r="G106" s="169" t="s">
        <v>491</v>
      </c>
      <c r="H106" s="169" t="s">
        <v>49</v>
      </c>
      <c r="I106" s="169" t="s">
        <v>268</v>
      </c>
      <c r="J106" s="37" t="s">
        <v>492</v>
      </c>
      <c r="K106" s="14">
        <v>100</v>
      </c>
      <c r="L106" s="32" t="s">
        <v>493</v>
      </c>
      <c r="M106" s="162">
        <v>43101</v>
      </c>
      <c r="N106" s="162">
        <v>43465</v>
      </c>
      <c r="O106" s="32" t="s">
        <v>494</v>
      </c>
      <c r="P106" s="32" t="s">
        <v>495</v>
      </c>
      <c r="Q106" s="36">
        <v>90</v>
      </c>
      <c r="R106" s="35" t="s">
        <v>54</v>
      </c>
      <c r="S106" s="14" t="s">
        <v>61</v>
      </c>
      <c r="T106" s="13" t="s">
        <v>490</v>
      </c>
      <c r="U106" s="78">
        <v>0</v>
      </c>
      <c r="V106" s="38"/>
      <c r="W106" s="38"/>
      <c r="X106" s="39">
        <v>90</v>
      </c>
      <c r="Y106" s="38">
        <v>90</v>
      </c>
      <c r="Z106" s="38">
        <v>90</v>
      </c>
      <c r="AA106" s="39">
        <v>90</v>
      </c>
      <c r="AB106" s="38">
        <v>90</v>
      </c>
      <c r="AC106" s="38">
        <v>90</v>
      </c>
      <c r="AD106" s="34">
        <v>90</v>
      </c>
      <c r="AE106" s="38">
        <v>90</v>
      </c>
      <c r="AF106" s="38">
        <v>90</v>
      </c>
      <c r="AG106" s="34">
        <v>90</v>
      </c>
      <c r="AH106" s="166">
        <v>89</v>
      </c>
      <c r="AI106" s="166" t="s">
        <v>510</v>
      </c>
      <c r="AJ106" s="166" t="s">
        <v>510</v>
      </c>
      <c r="AK106" s="166">
        <v>84</v>
      </c>
      <c r="AL106" s="166" t="s">
        <v>510</v>
      </c>
      <c r="AM106" s="166" t="s">
        <v>510</v>
      </c>
      <c r="AN106" s="16"/>
      <c r="AO106" s="111">
        <f>IF((AK106= "NO PERIODICIDAD"), NO PERIODICIDAD, GEOMEAN(AH106:AM106))</f>
        <v>86.463865284869144</v>
      </c>
      <c r="AP106" s="114">
        <f>IF(AF106="NO PROGRAMADO", "NO PROGRAMADO", (AO106/AF106))</f>
        <v>0.96070961427632384</v>
      </c>
      <c r="AQ106" s="114">
        <f t="shared" si="30"/>
        <v>0.96070961427632384</v>
      </c>
      <c r="AR106" s="13"/>
      <c r="AS106" s="60"/>
      <c r="AT106" s="60"/>
      <c r="AU106" s="60"/>
      <c r="AV106" s="60"/>
      <c r="AW106" s="60"/>
      <c r="AX106" s="60"/>
      <c r="AY106" s="60"/>
      <c r="AZ106" s="116" t="e">
        <f>IF(AV106/U106=0,"SIN RECURSO EJECUTADO",(AV106/U106))</f>
        <v>#DIV/0!</v>
      </c>
      <c r="BA106" s="37"/>
      <c r="BB106" s="71">
        <f t="shared" si="28"/>
        <v>364</v>
      </c>
      <c r="BC106" s="72">
        <f t="shared" si="46"/>
        <v>303</v>
      </c>
      <c r="BD106" s="73">
        <f t="shared" si="31"/>
        <v>61</v>
      </c>
      <c r="BE106" s="74">
        <f t="shared" si="32"/>
        <v>0.42032967032967034</v>
      </c>
      <c r="BF106" s="80"/>
      <c r="BG106" s="37" t="s">
        <v>231</v>
      </c>
      <c r="BH106" s="76" t="s">
        <v>508</v>
      </c>
      <c r="BI106" s="201" t="b">
        <f t="shared" si="33"/>
        <v>1</v>
      </c>
      <c r="BJ106" s="202">
        <f t="shared" si="34"/>
        <v>0</v>
      </c>
      <c r="BK106" s="117" t="b">
        <f t="shared" si="38"/>
        <v>0</v>
      </c>
      <c r="BL106" s="94" t="b">
        <f t="shared" si="39"/>
        <v>1</v>
      </c>
      <c r="BM106" s="94" t="b">
        <f t="shared" si="40"/>
        <v>0</v>
      </c>
      <c r="BN106" s="94" t="b">
        <f>+AO106&gt;Q106</f>
        <v>0</v>
      </c>
      <c r="BO106" s="94" t="b">
        <f t="shared" si="35"/>
        <v>0</v>
      </c>
      <c r="BP106" s="207" t="s">
        <v>586</v>
      </c>
      <c r="BQ106" s="76"/>
    </row>
    <row r="107" spans="1:69" ht="36.75" customHeight="1" x14ac:dyDescent="0.25">
      <c r="A107" s="153"/>
      <c r="B107" s="153"/>
      <c r="C107" s="41"/>
      <c r="D107" s="41"/>
      <c r="E107" s="41"/>
      <c r="F107" s="41"/>
      <c r="G107" s="41"/>
      <c r="H107" s="41"/>
      <c r="I107" s="41"/>
      <c r="J107" s="154"/>
      <c r="K107" s="153"/>
      <c r="L107" s="153"/>
      <c r="M107" s="155"/>
      <c r="N107" s="155"/>
      <c r="O107" s="156"/>
      <c r="P107" s="157"/>
      <c r="Q107" s="158"/>
      <c r="R107" s="159"/>
      <c r="S107" s="158"/>
      <c r="T107" s="47"/>
      <c r="U107" s="160">
        <f>SUM(U12:U106)</f>
        <v>214158410445</v>
      </c>
      <c r="V107" s="48"/>
      <c r="W107" s="48"/>
      <c r="X107" s="49"/>
      <c r="Y107" s="49"/>
      <c r="Z107" s="49"/>
      <c r="AA107" s="49"/>
      <c r="AB107" s="49"/>
      <c r="AC107" s="49"/>
      <c r="AD107" s="161"/>
      <c r="AE107" s="49"/>
      <c r="AF107" s="49"/>
      <c r="AG107" s="49"/>
      <c r="AJ107" s="94"/>
      <c r="BF107" s="1"/>
      <c r="BG107" s="1"/>
    </row>
    <row r="108" spans="1:69" ht="48.75" customHeight="1" x14ac:dyDescent="0.25">
      <c r="A108" s="186" t="s">
        <v>530</v>
      </c>
      <c r="B108" s="186"/>
      <c r="C108" s="41"/>
      <c r="D108" s="41"/>
      <c r="E108" s="41"/>
      <c r="F108" s="41"/>
      <c r="G108" s="41"/>
      <c r="H108" s="41"/>
      <c r="I108" s="41"/>
      <c r="J108" s="154"/>
      <c r="K108" s="153"/>
      <c r="L108" s="153"/>
      <c r="M108" s="155"/>
      <c r="N108" s="155"/>
      <c r="O108" s="156"/>
      <c r="P108" s="157"/>
      <c r="Q108" s="158"/>
      <c r="R108" s="159"/>
      <c r="S108" s="158"/>
      <c r="T108" s="47"/>
      <c r="U108" s="160">
        <f>SUBTOTAL(9,U15:U92)</f>
        <v>93180053631</v>
      </c>
      <c r="V108" s="48"/>
      <c r="W108" s="48"/>
      <c r="X108" s="49"/>
      <c r="Y108" s="49"/>
      <c r="Z108" s="49"/>
      <c r="AA108" s="49"/>
      <c r="AB108" s="49"/>
      <c r="AC108" s="49"/>
      <c r="AD108" s="161"/>
      <c r="AE108" s="49"/>
      <c r="AF108" s="49"/>
      <c r="AG108" s="49"/>
      <c r="AJ108" s="94"/>
      <c r="AT108" s="86"/>
      <c r="BF108" s="1"/>
      <c r="BG108" s="1"/>
    </row>
    <row r="109" spans="1:69" x14ac:dyDescent="0.25">
      <c r="A109" s="40"/>
      <c r="B109" s="40"/>
      <c r="C109" s="41"/>
      <c r="D109" s="41"/>
      <c r="E109" s="41"/>
      <c r="F109" s="41"/>
      <c r="G109" s="41"/>
      <c r="H109" s="41"/>
      <c r="I109" s="41"/>
      <c r="J109" s="42"/>
      <c r="K109" s="40"/>
      <c r="L109" s="40"/>
      <c r="M109" s="43"/>
      <c r="N109" s="43"/>
      <c r="O109" s="41"/>
      <c r="P109" s="44"/>
      <c r="Q109" s="45"/>
      <c r="R109" s="46"/>
      <c r="S109" s="45"/>
      <c r="T109" s="47"/>
      <c r="U109" s="50"/>
      <c r="V109" s="48"/>
      <c r="W109" s="48"/>
      <c r="X109" s="49"/>
      <c r="Y109" s="49"/>
      <c r="Z109" s="49"/>
      <c r="AA109" s="49"/>
      <c r="AB109" s="49"/>
      <c r="AC109" s="49"/>
      <c r="AD109" s="49"/>
      <c r="AE109" s="49"/>
      <c r="AF109" s="49"/>
      <c r="AG109" s="49"/>
      <c r="BF109" s="1"/>
      <c r="BG109" s="1"/>
    </row>
    <row r="110" spans="1:69" x14ac:dyDescent="0.25">
      <c r="A110" s="51"/>
      <c r="B110" s="51"/>
      <c r="C110" s="51"/>
      <c r="D110" s="51"/>
      <c r="E110" s="51"/>
      <c r="F110" s="52"/>
      <c r="G110" s="51"/>
      <c r="H110" s="51"/>
      <c r="I110" s="51"/>
      <c r="J110" s="2"/>
      <c r="K110" s="53"/>
      <c r="L110" s="51"/>
      <c r="M110" s="54"/>
      <c r="N110" s="54"/>
      <c r="O110" s="55"/>
      <c r="P110" s="55"/>
      <c r="Q110" s="56"/>
      <c r="R110" s="1"/>
      <c r="S110" s="57"/>
      <c r="T110" s="51"/>
      <c r="U110" s="58"/>
      <c r="V110" s="57"/>
      <c r="W110" s="57"/>
      <c r="X110" s="57"/>
      <c r="Y110" s="57"/>
      <c r="Z110" s="57"/>
      <c r="AA110" s="57"/>
      <c r="AB110" s="57"/>
      <c r="AC110" s="57"/>
      <c r="AD110" s="57"/>
      <c r="AE110" s="57"/>
      <c r="AF110" s="57"/>
      <c r="AG110" s="57"/>
    </row>
    <row r="111" spans="1:69" x14ac:dyDescent="0.25">
      <c r="A111" s="51"/>
      <c r="B111" s="51"/>
      <c r="C111" s="51"/>
      <c r="D111" s="51"/>
      <c r="E111" s="51"/>
      <c r="F111" s="52"/>
      <c r="G111" s="51"/>
      <c r="H111" s="51"/>
      <c r="I111" s="51"/>
      <c r="J111" s="2"/>
      <c r="K111" s="53"/>
      <c r="L111" s="51"/>
      <c r="M111" s="54"/>
      <c r="N111" s="54"/>
      <c r="O111" s="55"/>
      <c r="P111" s="55"/>
      <c r="Q111" s="56"/>
      <c r="R111" s="1"/>
      <c r="S111" s="57"/>
      <c r="T111" s="51"/>
      <c r="U111" s="58"/>
      <c r="V111" s="57"/>
      <c r="W111" s="57"/>
      <c r="X111" s="57"/>
      <c r="Y111" s="57"/>
      <c r="Z111" s="57"/>
      <c r="AA111" s="57"/>
      <c r="AB111" s="57"/>
      <c r="AC111" s="57"/>
      <c r="AD111" s="57"/>
      <c r="AE111" s="57"/>
      <c r="AF111" s="57"/>
      <c r="AG111" s="57"/>
    </row>
    <row r="112" spans="1:69" x14ac:dyDescent="0.25">
      <c r="A112" s="51"/>
      <c r="B112" s="51"/>
      <c r="C112" s="51"/>
      <c r="D112" s="51"/>
      <c r="E112" s="51"/>
      <c r="F112" s="52"/>
      <c r="G112" s="51"/>
      <c r="H112" s="51"/>
      <c r="I112" s="51"/>
      <c r="J112" s="2"/>
      <c r="K112" s="53"/>
      <c r="L112" s="51"/>
      <c r="M112" s="54"/>
      <c r="N112" s="54"/>
      <c r="O112" s="55"/>
      <c r="P112" s="55"/>
      <c r="Q112" s="56"/>
      <c r="R112" s="1"/>
      <c r="S112" s="57"/>
      <c r="T112" s="51"/>
      <c r="U112" s="58"/>
      <c r="V112" s="57"/>
      <c r="W112" s="57"/>
      <c r="X112" s="57"/>
      <c r="Y112" s="57"/>
      <c r="Z112" s="57"/>
      <c r="AA112" s="57"/>
      <c r="AB112" s="57"/>
      <c r="AC112" s="57"/>
      <c r="AD112" s="57"/>
      <c r="AE112" s="57"/>
      <c r="AF112" s="57"/>
      <c r="AG112" s="57"/>
    </row>
    <row r="127" spans="1:57" s="3" customFormat="1" ht="39" customHeight="1" x14ac:dyDescent="0.25">
      <c r="A127" s="180"/>
      <c r="B127" s="180"/>
      <c r="C127" s="181"/>
      <c r="J127" s="6"/>
      <c r="M127" s="4"/>
      <c r="N127" s="4"/>
      <c r="O127" s="5"/>
      <c r="Q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s="3" customFormat="1" ht="27.75" customHeight="1" x14ac:dyDescent="0.25">
      <c r="A128" s="182"/>
      <c r="B128" s="182"/>
      <c r="C128" s="183"/>
      <c r="J128" s="6"/>
      <c r="M128" s="4"/>
      <c r="N128" s="4"/>
      <c r="O128" s="5"/>
      <c r="Q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2" x14ac:dyDescent="0.25">
      <c r="A129" s="102"/>
      <c r="B129" s="102"/>
    </row>
  </sheetData>
  <sheetProtection algorithmName="SHA-512" hashValue="axkyaZkXoyfJKDLVM9rE9/bTshNFLFNJZl8oRT2TG3rdb/UjIMdPyY1J38mNNjGEiLZvJTp1StcgBu9feK9NaQ==" saltValue="sWrQv11pCKMiz7dU1h1vKw==" spinCount="100000" sheet="1" objects="1" scenarios="1" formatCells="0" formatColumns="0" formatRows="0" autoFilter="0"/>
  <autoFilter ref="A11:BQ107">
    <filterColumn colId="41">
      <filters blank="1">
        <filter val="0%"/>
        <filter val="100%"/>
        <filter val="104%"/>
        <filter val="11%"/>
        <filter val="117%"/>
        <filter val="120%"/>
        <filter val="124%"/>
        <filter val="133%"/>
        <filter val="141%"/>
        <filter val="150%"/>
        <filter val="33%"/>
        <filter val="441%"/>
        <filter val="50%"/>
        <filter val="57%"/>
        <filter val="67%"/>
        <filter val="70%"/>
        <filter val="75%"/>
        <filter val="77%"/>
        <filter val="78%"/>
        <filter val="82%"/>
        <filter val="88%"/>
        <filter val="92%"/>
        <filter val="95%"/>
        <filter val="96%"/>
        <filter val="97%"/>
      </filters>
    </filterColumn>
  </autoFilter>
  <mergeCells count="11">
    <mergeCell ref="A6:J6"/>
    <mergeCell ref="A10:D10"/>
    <mergeCell ref="E10:J10"/>
    <mergeCell ref="K10:U10"/>
    <mergeCell ref="BH8:BI8"/>
    <mergeCell ref="BI10:BP10"/>
    <mergeCell ref="A127:C127"/>
    <mergeCell ref="A128:C128"/>
    <mergeCell ref="AH10:BA10"/>
    <mergeCell ref="A108:B108"/>
    <mergeCell ref="BB10:BE10"/>
  </mergeCells>
  <conditionalFormatting sqref="AR102 AP12:AP106">
    <cfRule type="iconSet" priority="19">
      <iconSet iconSet="3TrafficLights2">
        <cfvo type="percent" val="0"/>
        <cfvo type="num" val="$AR$6"/>
        <cfvo type="num" val="$AQ$6"/>
      </iconSet>
    </cfRule>
  </conditionalFormatting>
  <conditionalFormatting sqref="BD12:BD106">
    <cfRule type="dataBar" priority="28">
      <dataBar>
        <cfvo type="min"/>
        <cfvo type="max"/>
        <color rgb="FF63C384"/>
      </dataBar>
      <extLst>
        <ext xmlns:x14="http://schemas.microsoft.com/office/spreadsheetml/2009/9/main" uri="{B025F937-C7B1-47D3-B67F-A62EFF666E3E}">
          <x14:id>{B6DA7F13-C1B2-458F-8C2E-4E937EDE682B}</x14:id>
        </ext>
      </extLst>
    </cfRule>
  </conditionalFormatting>
  <dataValidations xWindow="1277" yWindow="466" count="18">
    <dataValidation type="list" allowBlank="1" showInputMessage="1" showErrorMessage="1" sqref="F13 B109:B112 B12:B107">
      <formula1>Grupos</formula1>
    </dataValidation>
    <dataValidation type="list" allowBlank="1" showInputMessage="1" showErrorMessage="1" sqref="F12 F14:F112">
      <formula1>Proceso</formula1>
    </dataValidation>
    <dataValidation type="whole" operator="greaterThan" allowBlank="1" showInputMessage="1" showErrorMessage="1" promptTitle="solo permite número entero" prompt="Registrar número entero, sin decimales ni signo %" sqref="X13 AA13 V110:AG112 V65:AG67 Z81:Z82 V100:AG103 X81:Y83 V70:W83 X79:Z80 V14:AG62 AD13:AG13 X70:AG78 AA79:AG82 Z83:AG83 V12:AG12 V84:AG94">
      <formula1>0</formula1>
    </dataValidation>
    <dataValidation type="list" allowBlank="1" showInputMessage="1" showErrorMessage="1" sqref="D104:D112 D12:D65 D67:D102">
      <formula1>Objetivos</formula1>
    </dataValidation>
    <dataValidation type="list" allowBlank="1" showInputMessage="1" showErrorMessage="1" sqref="H12:H66 H68:H189">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0:Q112 Q65:Q67 Q12:Q61 Q100:Q103 Q70:Q94">
      <formula1>0</formula1>
    </dataValidation>
    <dataValidation type="whole" operator="notEqual" allowBlank="1" showInputMessage="1" showErrorMessage="1" promptTitle="Cifras completas en pesos" prompt="Sin decimales" sqref="U17:U25 U52:U57 U107:U112 U67:U68 U100 U82 U84 AT12 U12:U15 AT29 AX29:AY29 U86:U93">
      <formula1>0</formula1>
    </dataValidation>
    <dataValidation type="whole" operator="greaterThan" allowBlank="1" showInputMessage="1" showErrorMessage="1" promptTitle="Cifras completas en pesos" prompt="Sin decimales" sqref="AS12:AS21 AX28:AY28 AS26:AS51 AX32:AY32 AT13:AT21 AT30:AT51 AT26:AT28 AU13 AX15:AY18">
      <formula1>0</formula1>
    </dataValidation>
    <dataValidation type="whole" operator="greaterThanOrEqual" allowBlank="1" showInputMessage="1" showErrorMessage="1" promptTitle="Cifras completas en pesos" prompt="Sin decimales" sqref="U26:U51 U58:U66 U69:U81 U85 U94:U99 U101:U103 U106 U83">
      <formula1>0</formula1>
    </dataValidation>
    <dataValidation type="list" allowBlank="1" showInputMessage="1" showErrorMessage="1" sqref="G107:G112 G12:G102">
      <formula1>planes</formula1>
    </dataValidation>
    <dataValidation type="whole" operator="greaterThanOrEqual" allowBlank="1" showInputMessage="1" showErrorMessage="1" promptTitle="solo permite número entero" prompt="Registrar número entero, sin decimales ni signo %" sqref="AI12 AH12:AH18 AH103:AH106">
      <formula1>0</formula1>
    </dataValidation>
    <dataValidation type="whole" operator="greaterThanOrEqual" allowBlank="1" showInputMessage="1" showErrorMessage="1" sqref="AN59:AN64 AN104:AN106 AM78:AN78 AL87:AM87 AL90:AM91 AL93:AM93 AL28:AL29 AL31 AL35 AL38 AN101 AK12:AK106">
      <formula1>0</formula1>
    </dataValidation>
    <dataValidation type="whole" operator="greaterThanOrEqual" allowBlank="1" showInputMessage="1" showErrorMessage="1" sqref="AM74:AM75 AM50 AX19:AY27 AN102:AN103 AN74:AN77 AX30:AY31 AM100 AM86 AN93:AN100 AV106:AV115 AM82:AM83 AM31:AN31 AN12:AN25 AM28:AN29 AM17 AJ17 AN50:AN57 AN44:AN45 AN35:AN39 AM35 AX12:AY14 AM44 AN33 AN42 AN48 AM38 AN72 AM14 AX93:AY106 AM70 AU106 AN65 AU12 AM12 AU14:AU52 AN67:AN70 AM22:AM25 AM80 AM88 AN80:AN91 AU56:AU103 AV12:AV103 AW12:AW106 AX33:AY91">
      <formula1>AI12</formula1>
    </dataValidation>
    <dataValidation operator="greaterThanOrEqual" allowBlank="1" showInputMessage="1" showErrorMessage="1" sqref="AM101"/>
    <dataValidation type="list" allowBlank="1" showInputMessage="1" showErrorMessage="1" sqref="A12:A112">
      <formula1>Dependencias</formula1>
    </dataValidation>
    <dataValidation type="list" allowBlank="1" showInputMessage="1" showErrorMessage="1" sqref="E12:E112">
      <formula1>DESCRIPCION</formula1>
    </dataValidation>
    <dataValidation type="list" allowBlank="1" showInputMessage="1" showErrorMessage="1" sqref="C12:C112">
      <formula1>Políticas</formula1>
    </dataValidation>
    <dataValidation type="list" allowBlank="1" showInputMessage="1" showErrorMessage="1" sqref="I12:I112">
      <formula1>iniciativas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6DA7F13-C1B2-458F-8C2E-4E937EDE682B}">
            <x14:dataBar minLength="0" maxLength="100" border="1" negativeBarBorderColorSameAsPositive="0">
              <x14:cfvo type="autoMin"/>
              <x14:cfvo type="autoMax"/>
              <x14:borderColor rgb="FF63C384"/>
              <x14:negativeFillColor rgb="FFFF0000"/>
              <x14:negativeBorderColor rgb="FFFF0000"/>
              <x14:axisColor rgb="FF000000"/>
            </x14:dataBar>
          </x14:cfRule>
          <xm:sqref>BD12:BD106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topLeftCell="A61" workbookViewId="0">
      <selection activeCell="E1" sqref="E1"/>
    </sheetView>
  </sheetViews>
  <sheetFormatPr baseColWidth="10" defaultRowHeight="15" x14ac:dyDescent="0.25"/>
  <sheetData>
    <row r="1" spans="2:4" x14ac:dyDescent="0.25">
      <c r="C1" t="s">
        <v>537</v>
      </c>
      <c r="D1" t="s">
        <v>538</v>
      </c>
    </row>
    <row r="2" spans="2:4" x14ac:dyDescent="0.25">
      <c r="B2" s="69"/>
      <c r="C2" s="69">
        <v>1.0125</v>
      </c>
      <c r="D2" s="69">
        <v>0.9</v>
      </c>
    </row>
    <row r="3" spans="2:4" x14ac:dyDescent="0.25">
      <c r="B3" s="69"/>
      <c r="C3" s="69">
        <v>1.0833333333333333</v>
      </c>
      <c r="D3" s="69">
        <v>0.8125</v>
      </c>
    </row>
    <row r="4" spans="2:4" x14ac:dyDescent="0.25">
      <c r="B4" s="69"/>
      <c r="C4" s="69">
        <v>1</v>
      </c>
      <c r="D4" s="69">
        <v>0.9375</v>
      </c>
    </row>
    <row r="5" spans="2:4" x14ac:dyDescent="0.25">
      <c r="B5" s="69"/>
      <c r="C5" s="69">
        <v>6.6666666666666666E-2</v>
      </c>
      <c r="D5" s="69">
        <v>0.04</v>
      </c>
    </row>
    <row r="6" spans="2:4" x14ac:dyDescent="0.25">
      <c r="B6" s="69"/>
      <c r="C6" s="69">
        <v>1</v>
      </c>
      <c r="D6" s="69">
        <v>0.4</v>
      </c>
    </row>
    <row r="7" spans="2:4" x14ac:dyDescent="0.25">
      <c r="B7" s="69"/>
      <c r="C7" s="69">
        <v>0.8</v>
      </c>
      <c r="D7" s="69">
        <v>0.8</v>
      </c>
    </row>
    <row r="8" spans="2:4" x14ac:dyDescent="0.25">
      <c r="B8" s="69"/>
      <c r="C8" s="69">
        <v>0.5</v>
      </c>
      <c r="D8" s="69">
        <v>0.1</v>
      </c>
    </row>
    <row r="9" spans="2:4" x14ac:dyDescent="0.25">
      <c r="B9" s="69"/>
      <c r="C9" s="69"/>
      <c r="D9" s="69"/>
    </row>
    <row r="10" spans="2:4" x14ac:dyDescent="0.25">
      <c r="B10" s="69"/>
      <c r="C10" s="69">
        <v>1</v>
      </c>
      <c r="D10" s="69">
        <v>0.6</v>
      </c>
    </row>
    <row r="11" spans="2:4" x14ac:dyDescent="0.25">
      <c r="B11" s="69"/>
      <c r="C11" s="69">
        <v>0.69230769230769229</v>
      </c>
      <c r="D11" s="69">
        <v>0.69230769230769229</v>
      </c>
    </row>
    <row r="12" spans="2:4" x14ac:dyDescent="0.25">
      <c r="B12" s="69"/>
      <c r="C12" s="69">
        <v>0.56000000000000005</v>
      </c>
      <c r="D12" s="69">
        <v>0.14000000000000001</v>
      </c>
    </row>
    <row r="13" spans="2:4" x14ac:dyDescent="0.25">
      <c r="B13" s="69"/>
      <c r="C13" s="69">
        <v>0.16666666666666666</v>
      </c>
      <c r="D13" s="69">
        <v>0.1</v>
      </c>
    </row>
    <row r="14" spans="2:4" x14ac:dyDescent="0.25">
      <c r="B14" s="69"/>
      <c r="C14" s="69">
        <v>0.91666666666666663</v>
      </c>
      <c r="D14" s="69">
        <v>0.24444444444444444</v>
      </c>
    </row>
    <row r="15" spans="2:4" x14ac:dyDescent="0.25">
      <c r="B15" s="69"/>
      <c r="C15" s="69">
        <v>1</v>
      </c>
      <c r="D15" s="69">
        <v>1</v>
      </c>
    </row>
    <row r="16" spans="2:4" x14ac:dyDescent="0.25">
      <c r="B16" s="69"/>
      <c r="C16" s="69">
        <v>1</v>
      </c>
      <c r="D16" s="69">
        <v>1</v>
      </c>
    </row>
    <row r="17" spans="2:4" x14ac:dyDescent="0.25">
      <c r="B17" s="69"/>
      <c r="C17" s="69">
        <v>0.97433749999999997</v>
      </c>
      <c r="D17" s="69">
        <v>0.77947</v>
      </c>
    </row>
    <row r="18" spans="2:4" x14ac:dyDescent="0.25">
      <c r="B18" s="69"/>
      <c r="C18" s="69">
        <v>0.97433749999999997</v>
      </c>
      <c r="D18" s="69">
        <v>0.77947</v>
      </c>
    </row>
    <row r="19" spans="2:4" x14ac:dyDescent="0.25">
      <c r="B19" s="69"/>
      <c r="C19" s="69">
        <v>1</v>
      </c>
      <c r="D19" s="69">
        <v>1</v>
      </c>
    </row>
    <row r="20" spans="2:4" x14ac:dyDescent="0.25">
      <c r="B20" s="69"/>
      <c r="C20" s="69">
        <v>0.33333333333333331</v>
      </c>
      <c r="D20" s="69">
        <v>0.33333333333333331</v>
      </c>
    </row>
    <row r="21" spans="2:4" x14ac:dyDescent="0.25">
      <c r="B21" s="69"/>
      <c r="C21" s="69">
        <v>1</v>
      </c>
      <c r="D21" s="69">
        <v>1</v>
      </c>
    </row>
    <row r="22" spans="2:4" x14ac:dyDescent="0.25">
      <c r="B22" s="69"/>
      <c r="C22" s="69">
        <v>1</v>
      </c>
      <c r="D22" s="69">
        <v>1</v>
      </c>
    </row>
    <row r="23" spans="2:4" x14ac:dyDescent="0.25">
      <c r="B23" s="69"/>
      <c r="C23" s="69"/>
      <c r="D23" s="69"/>
    </row>
    <row r="24" spans="2:4" x14ac:dyDescent="0.25">
      <c r="B24" s="69"/>
      <c r="C24" s="69">
        <v>1</v>
      </c>
      <c r="D24" s="69">
        <v>1</v>
      </c>
    </row>
    <row r="25" spans="2:4" x14ac:dyDescent="0.25">
      <c r="B25" s="69"/>
      <c r="C25" s="69"/>
      <c r="D25" s="69"/>
    </row>
    <row r="26" spans="2:4" x14ac:dyDescent="0.25">
      <c r="B26" s="69"/>
      <c r="C26" s="69">
        <v>1</v>
      </c>
      <c r="D26" s="69">
        <v>1</v>
      </c>
    </row>
    <row r="27" spans="2:4" x14ac:dyDescent="0.25">
      <c r="B27" s="69"/>
      <c r="C27" s="69">
        <v>1</v>
      </c>
      <c r="D27" s="69">
        <v>1</v>
      </c>
    </row>
    <row r="28" spans="2:4" x14ac:dyDescent="0.25">
      <c r="B28" s="69"/>
      <c r="C28" s="69">
        <v>1</v>
      </c>
      <c r="D28" s="69">
        <v>1</v>
      </c>
    </row>
    <row r="29" spans="2:4" x14ac:dyDescent="0.25">
      <c r="B29" s="69"/>
      <c r="C29" s="69"/>
      <c r="D29" s="69"/>
    </row>
    <row r="30" spans="2:4" x14ac:dyDescent="0.25">
      <c r="B30" s="69"/>
      <c r="C30" s="69">
        <v>1</v>
      </c>
      <c r="D30" s="69">
        <v>1</v>
      </c>
    </row>
    <row r="31" spans="2:4" x14ac:dyDescent="0.25">
      <c r="B31" s="69"/>
      <c r="C31" s="69">
        <v>1</v>
      </c>
      <c r="D31" s="69">
        <v>1</v>
      </c>
    </row>
    <row r="32" spans="2:4" x14ac:dyDescent="0.25">
      <c r="B32" s="69"/>
      <c r="C32" s="69">
        <v>1</v>
      </c>
      <c r="D32" s="69">
        <v>1</v>
      </c>
    </row>
    <row r="33" spans="2:4" x14ac:dyDescent="0.25">
      <c r="B33" s="69"/>
      <c r="C33" s="69"/>
      <c r="D33" s="69"/>
    </row>
    <row r="34" spans="2:4" x14ac:dyDescent="0.25">
      <c r="B34" s="69"/>
      <c r="C34" s="69">
        <v>1.25</v>
      </c>
      <c r="D34" s="69">
        <v>0.9375</v>
      </c>
    </row>
    <row r="35" spans="2:4" x14ac:dyDescent="0.25">
      <c r="B35" s="69"/>
      <c r="C35" s="69">
        <v>1.4</v>
      </c>
      <c r="D35" s="69">
        <v>0.77777777777777779</v>
      </c>
    </row>
    <row r="36" spans="2:4" x14ac:dyDescent="0.25">
      <c r="B36" s="69"/>
      <c r="C36" s="69">
        <v>0.36363636363636365</v>
      </c>
      <c r="D36" s="69">
        <v>0.2857142857142857</v>
      </c>
    </row>
    <row r="37" spans="2:4" x14ac:dyDescent="0.25">
      <c r="B37" s="69"/>
      <c r="C37" s="69">
        <v>1</v>
      </c>
      <c r="D37" s="69">
        <v>1</v>
      </c>
    </row>
    <row r="38" spans="2:4" x14ac:dyDescent="0.25">
      <c r="B38" s="69"/>
      <c r="C38" s="69">
        <v>1.043956043956044</v>
      </c>
      <c r="D38" s="69">
        <v>1.043956043956044</v>
      </c>
    </row>
    <row r="39" spans="2:4" x14ac:dyDescent="0.25">
      <c r="B39" s="69"/>
      <c r="C39" s="69">
        <v>4.41</v>
      </c>
      <c r="D39" s="69">
        <v>4.41</v>
      </c>
    </row>
    <row r="40" spans="2:4" x14ac:dyDescent="0.25">
      <c r="B40" s="69"/>
      <c r="C40" s="69">
        <v>1.2446808510638299</v>
      </c>
      <c r="D40" s="69">
        <v>1.2446808510638299</v>
      </c>
    </row>
    <row r="41" spans="2:4" x14ac:dyDescent="0.25">
      <c r="B41" s="69"/>
      <c r="C41" s="69">
        <v>1</v>
      </c>
      <c r="D41" s="69">
        <v>1</v>
      </c>
    </row>
    <row r="42" spans="2:4" x14ac:dyDescent="0.25">
      <c r="B42" s="69"/>
      <c r="C42" s="69">
        <v>1</v>
      </c>
      <c r="D42" s="69">
        <v>1</v>
      </c>
    </row>
    <row r="43" spans="2:4" x14ac:dyDescent="0.25">
      <c r="B43" s="69"/>
      <c r="C43" s="69">
        <v>1.2124999999999999</v>
      </c>
      <c r="D43" s="69">
        <v>1.2124999999999999</v>
      </c>
    </row>
    <row r="44" spans="2:4" x14ac:dyDescent="0.25">
      <c r="B44" s="69"/>
      <c r="C44" s="69"/>
      <c r="D44" s="69"/>
    </row>
    <row r="45" spans="2:4" x14ac:dyDescent="0.25">
      <c r="B45" s="69"/>
      <c r="C45" s="69">
        <v>1.02</v>
      </c>
      <c r="D45" s="69">
        <v>0.6</v>
      </c>
    </row>
    <row r="46" spans="2:4" x14ac:dyDescent="0.25">
      <c r="B46" s="69"/>
      <c r="C46" s="69">
        <v>1</v>
      </c>
      <c r="D46" s="69">
        <v>1</v>
      </c>
    </row>
    <row r="47" spans="2:4" x14ac:dyDescent="0.25">
      <c r="B47" s="69"/>
      <c r="C47" s="69">
        <v>1</v>
      </c>
      <c r="D47" s="69">
        <v>0.7</v>
      </c>
    </row>
    <row r="48" spans="2:4" x14ac:dyDescent="0.25">
      <c r="B48" s="69"/>
      <c r="C48" s="69">
        <v>1</v>
      </c>
      <c r="D48" s="69">
        <v>1</v>
      </c>
    </row>
    <row r="49" spans="2:4" x14ac:dyDescent="0.25">
      <c r="B49" s="69"/>
      <c r="C49" s="69">
        <v>1</v>
      </c>
      <c r="D49" s="69">
        <v>1</v>
      </c>
    </row>
    <row r="50" spans="2:4" x14ac:dyDescent="0.25">
      <c r="B50" s="69"/>
      <c r="C50" s="69">
        <v>1</v>
      </c>
      <c r="D50" s="69">
        <v>1</v>
      </c>
    </row>
    <row r="51" spans="2:4" x14ac:dyDescent="0.25">
      <c r="C51" s="69">
        <v>1</v>
      </c>
      <c r="D51" s="69">
        <v>1</v>
      </c>
    </row>
    <row r="52" spans="2:4" x14ac:dyDescent="0.25">
      <c r="C52" s="69">
        <v>1</v>
      </c>
      <c r="D52" s="69">
        <v>1</v>
      </c>
    </row>
    <row r="53" spans="2:4" x14ac:dyDescent="0.25">
      <c r="C53" s="69">
        <v>1</v>
      </c>
      <c r="D53" s="69">
        <v>1</v>
      </c>
    </row>
    <row r="54" spans="2:4" x14ac:dyDescent="0.25">
      <c r="C54" s="69">
        <v>1</v>
      </c>
      <c r="D54" s="69">
        <v>0.33333333333333331</v>
      </c>
    </row>
    <row r="55" spans="2:4" x14ac:dyDescent="0.25">
      <c r="C55" s="69"/>
      <c r="D55" s="69"/>
    </row>
    <row r="56" spans="2:4" x14ac:dyDescent="0.25">
      <c r="C56" s="69">
        <v>1</v>
      </c>
      <c r="D56" s="69">
        <v>0.66666666666666696</v>
      </c>
    </row>
    <row r="57" spans="2:4" x14ac:dyDescent="0.25">
      <c r="C57" s="69"/>
      <c r="D57" s="69"/>
    </row>
    <row r="58" spans="2:4" x14ac:dyDescent="0.25">
      <c r="C58" s="69"/>
      <c r="D58" s="69"/>
    </row>
    <row r="59" spans="2:4" x14ac:dyDescent="0.25">
      <c r="C59" s="69"/>
      <c r="D59" s="69"/>
    </row>
    <row r="60" spans="2:4" x14ac:dyDescent="0.25">
      <c r="C60" s="69"/>
      <c r="D60" s="69"/>
    </row>
    <row r="61" spans="2:4" x14ac:dyDescent="0.25">
      <c r="C61" s="69">
        <v>1</v>
      </c>
      <c r="D61" s="69">
        <v>0.33</v>
      </c>
    </row>
    <row r="62" spans="2:4" x14ac:dyDescent="0.25">
      <c r="C62" s="69">
        <v>1</v>
      </c>
      <c r="D62" s="69">
        <v>1</v>
      </c>
    </row>
    <row r="63" spans="2:4" x14ac:dyDescent="0.25">
      <c r="C63" s="69">
        <v>1</v>
      </c>
      <c r="D63" s="69">
        <v>0.25</v>
      </c>
    </row>
    <row r="64" spans="2:4" x14ac:dyDescent="0.25">
      <c r="C64" s="69">
        <v>0.989247311827957</v>
      </c>
      <c r="D64" s="69">
        <v>0.92</v>
      </c>
    </row>
    <row r="65" spans="2:4" x14ac:dyDescent="0.25">
      <c r="C65" s="69">
        <v>0.55000000000000004</v>
      </c>
      <c r="D65" s="69">
        <v>0.55000000000000004</v>
      </c>
    </row>
    <row r="66" spans="2:4" x14ac:dyDescent="0.25">
      <c r="C66" s="69">
        <v>1.1403508771929824</v>
      </c>
      <c r="D66" s="69">
        <v>0.65</v>
      </c>
    </row>
    <row r="67" spans="2:4" x14ac:dyDescent="0.25">
      <c r="C67" s="69">
        <v>0.8571428571428571</v>
      </c>
      <c r="D67" s="69">
        <v>0.66</v>
      </c>
    </row>
    <row r="68" spans="2:4" x14ac:dyDescent="0.25">
      <c r="C68" s="69">
        <v>0.5</v>
      </c>
      <c r="D68" s="69">
        <v>0.44</v>
      </c>
    </row>
    <row r="69" spans="2:4" x14ac:dyDescent="0.25">
      <c r="C69" s="69">
        <v>1</v>
      </c>
      <c r="D69" s="69">
        <v>0.6</v>
      </c>
    </row>
    <row r="70" spans="2:4" x14ac:dyDescent="0.25">
      <c r="C70" s="69">
        <v>0.93</v>
      </c>
      <c r="D70" s="69">
        <v>0.93</v>
      </c>
    </row>
    <row r="71" spans="2:4" x14ac:dyDescent="0.25">
      <c r="C71" s="69">
        <v>0.91</v>
      </c>
      <c r="D71" s="69">
        <v>0.91</v>
      </c>
    </row>
    <row r="72" spans="2:4" x14ac:dyDescent="0.25">
      <c r="C72" s="69">
        <v>0.98888888888888893</v>
      </c>
      <c r="D72" s="69">
        <v>0.98888888888888893</v>
      </c>
    </row>
    <row r="73" spans="2:4" x14ac:dyDescent="0.25">
      <c r="C73" s="119">
        <f>GEOMEAN(C2:C72)</f>
        <v>0.882420591354936</v>
      </c>
      <c r="D73" s="119">
        <f>GEOMEAN(D2:D72)</f>
        <v>0.6847120147564576</v>
      </c>
    </row>
    <row r="76" spans="2:4" x14ac:dyDescent="0.25">
      <c r="B76">
        <f>21+42+8</f>
        <v>71</v>
      </c>
      <c r="C76" s="69">
        <f>27/99</f>
        <v>0.27272727272727271</v>
      </c>
    </row>
    <row r="77" spans="2:4" x14ac:dyDescent="0.25">
      <c r="B77">
        <f>+B76-99</f>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13" workbookViewId="0">
      <selection activeCell="N21" sqref="N21"/>
    </sheetView>
  </sheetViews>
  <sheetFormatPr baseColWidth="10" defaultRowHeight="15" x14ac:dyDescent="0.25"/>
  <cols>
    <col min="2" max="2" width="31.140625" style="123" customWidth="1"/>
    <col min="3" max="3" width="10.7109375" customWidth="1"/>
    <col min="4" max="4" width="12.5703125" customWidth="1"/>
    <col min="5" max="5" width="13.140625" customWidth="1"/>
    <col min="6" max="6" width="13" customWidth="1"/>
    <col min="7" max="7" width="12.5703125" customWidth="1"/>
    <col min="8" max="8" width="12.28515625" customWidth="1"/>
    <col min="9" max="9" width="11.85546875" customWidth="1"/>
    <col min="10" max="10" width="12.85546875" customWidth="1"/>
    <col min="11" max="11" width="13.7109375" bestFit="1" customWidth="1"/>
  </cols>
  <sheetData>
    <row r="1" spans="2:11" x14ac:dyDescent="0.25">
      <c r="B1" s="123" t="s">
        <v>545</v>
      </c>
    </row>
    <row r="2" spans="2:11" ht="30.75" thickBot="1" x14ac:dyDescent="0.3">
      <c r="B2" s="123" t="s">
        <v>546</v>
      </c>
    </row>
    <row r="3" spans="2:11" ht="105.75" thickBot="1" x14ac:dyDescent="0.3">
      <c r="B3" s="125" t="s">
        <v>541</v>
      </c>
      <c r="C3" s="126" t="s">
        <v>532</v>
      </c>
      <c r="D3" s="126" t="s">
        <v>542</v>
      </c>
      <c r="E3" s="126" t="s">
        <v>544</v>
      </c>
      <c r="F3" s="126" t="s">
        <v>548</v>
      </c>
      <c r="G3" s="126" t="s">
        <v>549</v>
      </c>
      <c r="H3" s="126" t="s">
        <v>547</v>
      </c>
      <c r="I3" s="126" t="s">
        <v>543</v>
      </c>
      <c r="J3" s="133" t="s">
        <v>550</v>
      </c>
      <c r="K3" s="137" t="s">
        <v>551</v>
      </c>
    </row>
    <row r="4" spans="2:11" ht="45" x14ac:dyDescent="0.25">
      <c r="B4" s="128" t="s">
        <v>204</v>
      </c>
      <c r="C4" s="129">
        <v>10000</v>
      </c>
      <c r="D4" s="129">
        <v>10000</v>
      </c>
      <c r="E4" s="129">
        <v>0</v>
      </c>
      <c r="F4" s="129">
        <v>597.60956199999998</v>
      </c>
      <c r="G4" s="129">
        <v>9402.3904380000004</v>
      </c>
      <c r="H4" s="129">
        <v>0</v>
      </c>
      <c r="I4" s="129">
        <v>0</v>
      </c>
      <c r="J4" s="134">
        <v>597.60956199999998</v>
      </c>
      <c r="K4" s="138">
        <v>10000</v>
      </c>
    </row>
    <row r="5" spans="2:11" ht="60" x14ac:dyDescent="0.25">
      <c r="B5" s="130" t="s">
        <v>67</v>
      </c>
      <c r="C5" s="127">
        <v>49123</v>
      </c>
      <c r="D5" s="127">
        <v>48992.243000000002</v>
      </c>
      <c r="E5" s="127">
        <v>130.75700000000001</v>
      </c>
      <c r="F5" s="127">
        <v>47325.037082000003</v>
      </c>
      <c r="G5" s="127">
        <v>1797.9629179999999</v>
      </c>
      <c r="H5" s="127">
        <v>0</v>
      </c>
      <c r="I5" s="127">
        <v>44699.243000000002</v>
      </c>
      <c r="J5" s="135">
        <v>2625.7940819999999</v>
      </c>
      <c r="K5" s="139">
        <v>4423.7569999999996</v>
      </c>
    </row>
    <row r="6" spans="2:11" ht="75" x14ac:dyDescent="0.25">
      <c r="B6" s="130" t="s">
        <v>178</v>
      </c>
      <c r="C6" s="127">
        <v>10082</v>
      </c>
      <c r="D6" s="127">
        <v>10082</v>
      </c>
      <c r="E6" s="127">
        <v>0</v>
      </c>
      <c r="F6" s="127">
        <v>6087.7566829999996</v>
      </c>
      <c r="G6" s="127">
        <v>3994.2433169999999</v>
      </c>
      <c r="H6" s="127">
        <v>0</v>
      </c>
      <c r="I6" s="127">
        <v>5557.48738005</v>
      </c>
      <c r="J6" s="135">
        <v>530.26930294999977</v>
      </c>
      <c r="K6" s="139">
        <v>4524.51261995</v>
      </c>
    </row>
    <row r="7" spans="2:11" ht="45" x14ac:dyDescent="0.25">
      <c r="B7" s="130" t="s">
        <v>121</v>
      </c>
      <c r="C7" s="127">
        <v>187000</v>
      </c>
      <c r="D7" s="127">
        <v>122547.589831</v>
      </c>
      <c r="E7" s="127">
        <v>64452.410169000002</v>
      </c>
      <c r="F7" s="127">
        <v>182147.984279</v>
      </c>
      <c r="G7" s="127">
        <v>4852.0157209999998</v>
      </c>
      <c r="H7" s="127">
        <v>59600.394447999999</v>
      </c>
      <c r="I7" s="127">
        <v>111423.94206299999</v>
      </c>
      <c r="J7" s="135">
        <v>70724.042216000002</v>
      </c>
      <c r="K7" s="139">
        <v>75576.057937000005</v>
      </c>
    </row>
    <row r="8" spans="2:11" ht="45.75" thickBot="1" x14ac:dyDescent="0.3">
      <c r="B8" s="131" t="s">
        <v>380</v>
      </c>
      <c r="C8" s="132">
        <v>14166</v>
      </c>
      <c r="D8" s="132">
        <v>14118.173633</v>
      </c>
      <c r="E8" s="132">
        <v>47.826366999999998</v>
      </c>
      <c r="F8" s="132">
        <v>14107.019071530001</v>
      </c>
      <c r="G8" s="132">
        <v>58.980928470000002</v>
      </c>
      <c r="H8" s="132">
        <v>0</v>
      </c>
      <c r="I8" s="132">
        <v>7931.2836905300001</v>
      </c>
      <c r="J8" s="136">
        <v>6175.7353810000013</v>
      </c>
      <c r="K8" s="140">
        <v>6234.7163094700009</v>
      </c>
    </row>
    <row r="9" spans="2:11" x14ac:dyDescent="0.25">
      <c r="C9" s="141">
        <f>SUM(C4:C8)</f>
        <v>270371</v>
      </c>
      <c r="D9" s="141">
        <f t="shared" ref="D9:J9" si="0">SUM(D4:D8)</f>
        <v>205740.00646400001</v>
      </c>
      <c r="E9" s="141">
        <f t="shared" si="0"/>
        <v>64630.993536000002</v>
      </c>
      <c r="F9" s="141">
        <f t="shared" si="0"/>
        <v>250265.40667753</v>
      </c>
      <c r="G9" s="141">
        <f t="shared" si="0"/>
        <v>20105.593322469998</v>
      </c>
      <c r="H9" s="141">
        <f t="shared" si="0"/>
        <v>59600.394447999999</v>
      </c>
      <c r="I9" s="141">
        <f t="shared" si="0"/>
        <v>169611.95613357998</v>
      </c>
      <c r="J9" s="141">
        <f t="shared" si="0"/>
        <v>80653.450543950006</v>
      </c>
      <c r="K9" s="142">
        <f>SUM(K4:K8)</f>
        <v>100759.04386642002</v>
      </c>
    </row>
    <row r="11" spans="2:11" x14ac:dyDescent="0.25">
      <c r="C11" s="124">
        <v>1000000</v>
      </c>
    </row>
    <row r="12" spans="2:11" x14ac:dyDescent="0.25">
      <c r="C12" s="85">
        <f t="shared" ref="C12:K12" si="1">+C4/$C$11</f>
        <v>0.01</v>
      </c>
      <c r="D12" s="85">
        <f t="shared" si="1"/>
        <v>0.01</v>
      </c>
      <c r="E12" s="85">
        <f t="shared" si="1"/>
        <v>0</v>
      </c>
      <c r="F12" s="85">
        <f t="shared" si="1"/>
        <v>5.9760956199999995E-4</v>
      </c>
      <c r="G12" s="85">
        <f t="shared" si="1"/>
        <v>9.4023904380000009E-3</v>
      </c>
      <c r="H12" s="85">
        <f t="shared" si="1"/>
        <v>0</v>
      </c>
      <c r="I12" s="85">
        <f t="shared" si="1"/>
        <v>0</v>
      </c>
      <c r="J12" s="85">
        <f t="shared" si="1"/>
        <v>5.9760956199999995E-4</v>
      </c>
      <c r="K12" s="85">
        <f t="shared" si="1"/>
        <v>0.01</v>
      </c>
    </row>
    <row r="13" spans="2:11" x14ac:dyDescent="0.25">
      <c r="C13" s="85">
        <f t="shared" ref="C13:K13" si="2">+C5/$C$11</f>
        <v>4.9123E-2</v>
      </c>
      <c r="D13" s="85">
        <f t="shared" si="2"/>
        <v>4.8992243000000005E-2</v>
      </c>
      <c r="E13" s="85">
        <f t="shared" si="2"/>
        <v>1.3075700000000001E-4</v>
      </c>
      <c r="F13" s="85">
        <f t="shared" si="2"/>
        <v>4.7325037082000004E-2</v>
      </c>
      <c r="G13" s="85">
        <f t="shared" si="2"/>
        <v>1.797962918E-3</v>
      </c>
      <c r="H13" s="85">
        <f t="shared" si="2"/>
        <v>0</v>
      </c>
      <c r="I13" s="85">
        <f t="shared" si="2"/>
        <v>4.4699243E-2</v>
      </c>
      <c r="J13" s="85">
        <f t="shared" si="2"/>
        <v>2.625794082E-3</v>
      </c>
      <c r="K13" s="85">
        <f t="shared" si="2"/>
        <v>4.4237569999999995E-3</v>
      </c>
    </row>
    <row r="14" spans="2:11" x14ac:dyDescent="0.25">
      <c r="C14" s="85">
        <f t="shared" ref="C14:K14" si="3">+C6/$C$11</f>
        <v>1.0082000000000001E-2</v>
      </c>
      <c r="D14" s="85">
        <f t="shared" si="3"/>
        <v>1.0082000000000001E-2</v>
      </c>
      <c r="E14" s="85">
        <f t="shared" si="3"/>
        <v>0</v>
      </c>
      <c r="F14" s="85">
        <f t="shared" si="3"/>
        <v>6.087756683E-3</v>
      </c>
      <c r="G14" s="85">
        <f t="shared" si="3"/>
        <v>3.9942433169999998E-3</v>
      </c>
      <c r="H14" s="85">
        <f t="shared" si="3"/>
        <v>0</v>
      </c>
      <c r="I14" s="85">
        <f t="shared" si="3"/>
        <v>5.55748738005E-3</v>
      </c>
      <c r="J14" s="85">
        <f t="shared" si="3"/>
        <v>5.3026930294999982E-4</v>
      </c>
      <c r="K14" s="85">
        <f t="shared" si="3"/>
        <v>4.5245126199499998E-3</v>
      </c>
    </row>
    <row r="15" spans="2:11" x14ac:dyDescent="0.25">
      <c r="C15" s="85">
        <f t="shared" ref="C15:G16" si="4">+C7/$C$11</f>
        <v>0.187</v>
      </c>
      <c r="D15" s="85">
        <f t="shared" si="4"/>
        <v>0.122547589831</v>
      </c>
      <c r="E15" s="85">
        <f t="shared" si="4"/>
        <v>6.4452410168999996E-2</v>
      </c>
      <c r="F15" s="85">
        <f t="shared" si="4"/>
        <v>0.182147984279</v>
      </c>
      <c r="G15" s="85">
        <f t="shared" si="4"/>
        <v>4.8520157209999996E-3</v>
      </c>
      <c r="H15" s="85">
        <f t="shared" ref="H15:K16" si="5">+H7/$C$11</f>
        <v>5.9600394447999999E-2</v>
      </c>
      <c r="I15" s="85">
        <f t="shared" si="5"/>
        <v>0.11142394206299999</v>
      </c>
      <c r="J15" s="85">
        <f t="shared" si="5"/>
        <v>7.0724042215999997E-2</v>
      </c>
      <c r="K15" s="85">
        <f t="shared" si="5"/>
        <v>7.5576057937000007E-2</v>
      </c>
    </row>
    <row r="16" spans="2:11" x14ac:dyDescent="0.25">
      <c r="C16" s="85">
        <f>+C8/$C$11</f>
        <v>1.4166E-2</v>
      </c>
      <c r="D16" s="85">
        <f t="shared" si="4"/>
        <v>1.4118173633000001E-2</v>
      </c>
      <c r="E16" s="85">
        <f t="shared" si="4"/>
        <v>4.7826366999999996E-5</v>
      </c>
      <c r="F16" s="85">
        <f t="shared" si="4"/>
        <v>1.4107019071530001E-2</v>
      </c>
      <c r="G16" s="85">
        <f t="shared" si="4"/>
        <v>5.8980928470000002E-5</v>
      </c>
      <c r="H16" s="85">
        <f t="shared" si="5"/>
        <v>0</v>
      </c>
      <c r="I16" s="85">
        <f t="shared" si="5"/>
        <v>7.9312836905300003E-3</v>
      </c>
      <c r="J16" s="85">
        <f t="shared" si="5"/>
        <v>6.1757353810000014E-3</v>
      </c>
      <c r="K16" s="85">
        <f t="shared" si="5"/>
        <v>6.2347163094700012E-3</v>
      </c>
    </row>
    <row r="19" spans="2:11" ht="15.75" thickBot="1" x14ac:dyDescent="0.3"/>
    <row r="20" spans="2:11" ht="21.75" customHeight="1" x14ac:dyDescent="0.25">
      <c r="B20" s="194" t="s">
        <v>541</v>
      </c>
      <c r="C20" s="194" t="s">
        <v>532</v>
      </c>
      <c r="D20" s="149" t="s">
        <v>552</v>
      </c>
      <c r="E20" s="149" t="s">
        <v>555</v>
      </c>
      <c r="F20" s="194" t="s">
        <v>557</v>
      </c>
      <c r="G20" s="194" t="s">
        <v>564</v>
      </c>
      <c r="H20" s="194" t="s">
        <v>547</v>
      </c>
      <c r="I20" s="194" t="s">
        <v>565</v>
      </c>
      <c r="J20" s="194" t="s">
        <v>550</v>
      </c>
      <c r="K20" s="197" t="s">
        <v>551</v>
      </c>
    </row>
    <row r="21" spans="2:11" x14ac:dyDescent="0.25">
      <c r="B21" s="195"/>
      <c r="C21" s="195"/>
      <c r="D21" s="150" t="s">
        <v>553</v>
      </c>
      <c r="E21" s="150" t="s">
        <v>556</v>
      </c>
      <c r="F21" s="195"/>
      <c r="G21" s="195"/>
      <c r="H21" s="195"/>
      <c r="I21" s="195"/>
      <c r="J21" s="195"/>
      <c r="K21" s="198"/>
    </row>
    <row r="22" spans="2:11" ht="15.75" thickBot="1" x14ac:dyDescent="0.3">
      <c r="B22" s="196"/>
      <c r="C22" s="196"/>
      <c r="D22" s="151" t="s">
        <v>554</v>
      </c>
      <c r="E22" s="151" t="s">
        <v>554</v>
      </c>
      <c r="F22" s="196"/>
      <c r="G22" s="196"/>
      <c r="H22" s="196"/>
      <c r="I22" s="196"/>
      <c r="J22" s="196"/>
      <c r="K22" s="199"/>
    </row>
    <row r="23" spans="2:11" ht="15.75" thickBot="1" x14ac:dyDescent="0.3">
      <c r="B23" s="143" t="s">
        <v>558</v>
      </c>
      <c r="C23" s="144">
        <v>10000</v>
      </c>
      <c r="D23" s="144">
        <v>10000</v>
      </c>
      <c r="E23" s="144">
        <v>0</v>
      </c>
      <c r="F23" s="144">
        <v>598</v>
      </c>
      <c r="G23" s="144">
        <v>9402</v>
      </c>
      <c r="H23" s="144">
        <v>0</v>
      </c>
      <c r="I23" s="144">
        <v>0</v>
      </c>
      <c r="J23" s="144">
        <v>598</v>
      </c>
      <c r="K23" s="145">
        <v>10000</v>
      </c>
    </row>
    <row r="24" spans="2:11" ht="24.75" thickBot="1" x14ac:dyDescent="0.3">
      <c r="B24" s="143" t="s">
        <v>563</v>
      </c>
      <c r="C24" s="144">
        <v>49123</v>
      </c>
      <c r="D24" s="144">
        <v>48992</v>
      </c>
      <c r="E24" s="144">
        <v>131</v>
      </c>
      <c r="F24" s="144">
        <v>47325</v>
      </c>
      <c r="G24" s="144">
        <v>1798</v>
      </c>
      <c r="H24" s="144">
        <v>0</v>
      </c>
      <c r="I24" s="144">
        <v>44699</v>
      </c>
      <c r="J24" s="144">
        <v>2626</v>
      </c>
      <c r="K24" s="145">
        <v>4424</v>
      </c>
    </row>
    <row r="25" spans="2:11" ht="24.75" thickBot="1" x14ac:dyDescent="0.3">
      <c r="B25" s="143" t="s">
        <v>559</v>
      </c>
      <c r="C25" s="144">
        <v>10082</v>
      </c>
      <c r="D25" s="144">
        <v>10082</v>
      </c>
      <c r="E25" s="144">
        <v>0</v>
      </c>
      <c r="F25" s="144">
        <v>6088</v>
      </c>
      <c r="G25" s="144">
        <v>3994</v>
      </c>
      <c r="H25" s="144">
        <v>0</v>
      </c>
      <c r="I25" s="144">
        <v>5557</v>
      </c>
      <c r="J25" s="144">
        <v>530</v>
      </c>
      <c r="K25" s="145">
        <v>4525</v>
      </c>
    </row>
    <row r="26" spans="2:11" ht="24.75" thickBot="1" x14ac:dyDescent="0.3">
      <c r="B26" s="143" t="s">
        <v>560</v>
      </c>
      <c r="C26" s="144">
        <v>187000</v>
      </c>
      <c r="D26" s="144">
        <v>122548</v>
      </c>
      <c r="E26" s="146" t="s">
        <v>561</v>
      </c>
      <c r="F26" s="144">
        <v>182148</v>
      </c>
      <c r="G26" s="144">
        <v>4852</v>
      </c>
      <c r="H26" s="144">
        <v>59600</v>
      </c>
      <c r="I26" s="144">
        <v>111424</v>
      </c>
      <c r="J26" s="144">
        <v>70724</v>
      </c>
      <c r="K26" s="145">
        <v>75576</v>
      </c>
    </row>
    <row r="27" spans="2:11" ht="15.75" thickBot="1" x14ac:dyDescent="0.3">
      <c r="B27" s="143" t="s">
        <v>562</v>
      </c>
      <c r="C27" s="144">
        <v>14166</v>
      </c>
      <c r="D27" s="144">
        <v>14118</v>
      </c>
      <c r="E27" s="144">
        <v>48</v>
      </c>
      <c r="F27" s="144">
        <v>14107</v>
      </c>
      <c r="G27" s="144">
        <v>59</v>
      </c>
      <c r="H27" s="144">
        <v>0</v>
      </c>
      <c r="I27" s="144">
        <v>7931</v>
      </c>
      <c r="J27" s="144">
        <v>6176</v>
      </c>
      <c r="K27" s="145">
        <v>6235</v>
      </c>
    </row>
    <row r="28" spans="2:11" ht="15.75" thickBot="1" x14ac:dyDescent="0.3">
      <c r="B28" s="147" t="s">
        <v>528</v>
      </c>
      <c r="C28" s="148">
        <v>270371</v>
      </c>
      <c r="D28" s="148">
        <v>205740</v>
      </c>
      <c r="E28" s="148">
        <v>64631</v>
      </c>
      <c r="F28" s="148">
        <v>250265</v>
      </c>
      <c r="G28" s="148">
        <v>20106</v>
      </c>
      <c r="H28" s="148">
        <v>59600</v>
      </c>
      <c r="I28" s="148">
        <v>169612</v>
      </c>
      <c r="J28" s="148">
        <v>80653</v>
      </c>
      <c r="K28" s="145">
        <v>100759</v>
      </c>
    </row>
  </sheetData>
  <mergeCells count="8">
    <mergeCell ref="J20:J22"/>
    <mergeCell ref="K20:K22"/>
    <mergeCell ref="B20:B22"/>
    <mergeCell ref="C20:C22"/>
    <mergeCell ref="F20:F22"/>
    <mergeCell ref="G20:G22"/>
    <mergeCell ref="H20:H22"/>
    <mergeCell ref="I20:I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65" t="s">
        <v>519</v>
      </c>
      <c r="B1" t="s">
        <v>527</v>
      </c>
    </row>
    <row r="3" spans="1:2" x14ac:dyDescent="0.25">
      <c r="A3" s="65" t="s">
        <v>517</v>
      </c>
      <c r="B3" t="s">
        <v>520</v>
      </c>
    </row>
    <row r="4" spans="1:2" x14ac:dyDescent="0.25">
      <c r="A4" s="66" t="s">
        <v>379</v>
      </c>
      <c r="B4" s="67">
        <v>2</v>
      </c>
    </row>
    <row r="5" spans="1:2" x14ac:dyDescent="0.25">
      <c r="A5" s="66" t="s">
        <v>42</v>
      </c>
      <c r="B5" s="67">
        <v>4</v>
      </c>
    </row>
    <row r="6" spans="1:2" x14ac:dyDescent="0.25">
      <c r="A6" s="66" t="s">
        <v>184</v>
      </c>
      <c r="B6" s="67">
        <v>1</v>
      </c>
    </row>
    <row r="7" spans="1:2" x14ac:dyDescent="0.25">
      <c r="A7" s="66" t="s">
        <v>518</v>
      </c>
      <c r="B7" s="67">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8</v>
      </c>
      <c r="C2" t="s">
        <v>531</v>
      </c>
    </row>
    <row r="3" spans="2:3" x14ac:dyDescent="0.25">
      <c r="B3" s="90" t="s">
        <v>243</v>
      </c>
      <c r="C3" s="91">
        <v>0</v>
      </c>
    </row>
    <row r="4" spans="2:3" x14ac:dyDescent="0.25">
      <c r="B4" s="68" t="s">
        <v>46</v>
      </c>
      <c r="C4" s="85">
        <v>0</v>
      </c>
    </row>
    <row r="5" spans="2:3" x14ac:dyDescent="0.25">
      <c r="B5" s="90" t="s">
        <v>379</v>
      </c>
      <c r="C5" s="91">
        <v>9120000000</v>
      </c>
    </row>
    <row r="6" spans="2:3" x14ac:dyDescent="0.25">
      <c r="B6" s="68" t="s">
        <v>46</v>
      </c>
      <c r="C6" s="85">
        <v>9120000000</v>
      </c>
    </row>
    <row r="7" spans="2:3" x14ac:dyDescent="0.25">
      <c r="B7" s="90" t="s">
        <v>263</v>
      </c>
      <c r="C7" s="91">
        <v>1282992959</v>
      </c>
    </row>
    <row r="8" spans="2:3" x14ac:dyDescent="0.25">
      <c r="B8" s="68" t="s">
        <v>46</v>
      </c>
      <c r="C8" s="85">
        <v>1282992959</v>
      </c>
    </row>
    <row r="9" spans="2:3" x14ac:dyDescent="0.25">
      <c r="B9" s="90" t="s">
        <v>42</v>
      </c>
      <c r="C9" s="91">
        <v>10728257522</v>
      </c>
    </row>
    <row r="10" spans="2:3" x14ac:dyDescent="0.25">
      <c r="B10" s="68" t="s">
        <v>46</v>
      </c>
      <c r="C10" s="85">
        <v>10728257522</v>
      </c>
    </row>
    <row r="11" spans="2:3" x14ac:dyDescent="0.25">
      <c r="B11" s="90" t="s">
        <v>202</v>
      </c>
      <c r="C11" s="91">
        <v>0</v>
      </c>
    </row>
    <row r="12" spans="2:3" x14ac:dyDescent="0.25">
      <c r="B12" s="68" t="s">
        <v>46</v>
      </c>
      <c r="C12" s="85">
        <v>0</v>
      </c>
    </row>
    <row r="13" spans="2:3" x14ac:dyDescent="0.25">
      <c r="B13" s="68" t="s">
        <v>236</v>
      </c>
      <c r="C13" s="85">
        <v>0</v>
      </c>
    </row>
    <row r="14" spans="2:3" x14ac:dyDescent="0.25">
      <c r="B14" s="89" t="s">
        <v>518</v>
      </c>
      <c r="C14" s="92">
        <f>+C9+C7+C5</f>
        <v>21131250481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30C3B2-48DF-46E1-A195-E7D5565D790A}"/>
</file>

<file path=customXml/itemProps2.xml><?xml version="1.0" encoding="utf-8"?>
<ds:datastoreItem xmlns:ds="http://schemas.openxmlformats.org/officeDocument/2006/customXml" ds:itemID="{F5A06AFB-E328-4FFB-B97E-89CDA9671738}"/>
</file>

<file path=customXml/itemProps3.xml><?xml version="1.0" encoding="utf-8"?>
<ds:datastoreItem xmlns:ds="http://schemas.openxmlformats.org/officeDocument/2006/customXml" ds:itemID="{60217FD3-61D0-4264-8D01-C0B0623245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Monitoreo Unificado PA </vt:lpstr>
      <vt:lpstr>Hoja3</vt:lpstr>
      <vt:lpstr>Hoja7</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Seguimiento-Acumulado-Plan-de-Accion-2018-Noviembre</dc:title>
  <dc:creator>Patricia Marin Ruiz</dc:creator>
  <cp:lastModifiedBy>Patricia Marin Ruiz</cp:lastModifiedBy>
  <dcterms:created xsi:type="dcterms:W3CDTF">2018-08-17T12:50:51Z</dcterms:created>
  <dcterms:modified xsi:type="dcterms:W3CDTF">2018-12-20T17:13:22Z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