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55" windowWidth="17520" windowHeight="9375" tabRatio="692" activeTab="2"/>
  </bookViews>
  <sheets>
    <sheet name="INGRESOS CONSOLIDADO" sheetId="8" r:id="rId1"/>
    <sheet name="INGRESOS VIG ANT  " sheetId="7" r:id="rId2"/>
    <sheet name="INGRESOS" sheetId="2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51" i="7"/>
  <c r="F51"/>
  <c r="E51"/>
  <c r="F47" i="8" l="1"/>
  <c r="E37"/>
  <c r="D32"/>
  <c r="F22"/>
  <c r="E47"/>
  <c r="D37"/>
  <c r="D21"/>
  <c r="D39"/>
  <c r="F32"/>
  <c r="E23"/>
  <c r="D16"/>
  <c r="F37"/>
  <c r="E32"/>
  <c r="D23"/>
  <c r="I8"/>
  <c r="F23"/>
  <c r="F47" i="7"/>
  <c r="E37"/>
  <c r="D32"/>
  <c r="D44"/>
  <c r="E29"/>
  <c r="D47"/>
  <c r="F36"/>
  <c r="E30"/>
  <c r="D22"/>
  <c r="F44"/>
  <c r="E36"/>
  <c r="D30"/>
  <c r="F21"/>
  <c r="F29"/>
  <c r="E47"/>
  <c r="F30"/>
  <c r="H47" i="2"/>
  <c r="G40"/>
  <c r="F36"/>
  <c r="E33"/>
  <c r="D29"/>
  <c r="H22"/>
  <c r="G17"/>
  <c r="H44"/>
  <c r="G39"/>
  <c r="F35"/>
  <c r="E32"/>
  <c r="D25"/>
  <c r="H21"/>
  <c r="F47"/>
  <c r="E40"/>
  <c r="D36"/>
  <c r="H32"/>
  <c r="G25"/>
  <c r="F22"/>
  <c r="E17"/>
  <c r="G42"/>
  <c r="F37"/>
  <c r="E34"/>
  <c r="D30"/>
  <c r="H23"/>
  <c r="G18"/>
  <c r="G16"/>
  <c r="E44" i="8"/>
  <c r="D36"/>
  <c r="F29"/>
  <c r="E21"/>
  <c r="D44"/>
  <c r="F35"/>
  <c r="D47"/>
  <c r="F36"/>
  <c r="E30"/>
  <c r="D22"/>
  <c r="F44"/>
  <c r="E36"/>
  <c r="D30"/>
  <c r="F21"/>
  <c r="E34"/>
  <c r="E22"/>
  <c r="E44" i="7"/>
  <c r="D36"/>
  <c r="E25"/>
  <c r="E39"/>
  <c r="F23"/>
  <c r="F42"/>
  <c r="E35"/>
  <c r="D29"/>
  <c r="F18"/>
  <c r="E42"/>
  <c r="D35"/>
  <c r="F25"/>
  <c r="E18"/>
  <c r="F22"/>
  <c r="F40"/>
  <c r="D25"/>
  <c r="D47" i="2"/>
  <c r="H39"/>
  <c r="G35"/>
  <c r="F32"/>
  <c r="E25"/>
  <c r="D22"/>
  <c r="H16"/>
  <c r="D44"/>
  <c r="H37"/>
  <c r="G34"/>
  <c r="F30"/>
  <c r="E24"/>
  <c r="D21"/>
  <c r="G44"/>
  <c r="F39"/>
  <c r="E35"/>
  <c r="D32"/>
  <c r="H24"/>
  <c r="G21"/>
  <c r="F16"/>
  <c r="H40"/>
  <c r="G36"/>
  <c r="F33"/>
  <c r="E29"/>
  <c r="D23"/>
  <c r="H17"/>
  <c r="D42" i="8"/>
  <c r="E25"/>
  <c r="F40"/>
  <c r="F42"/>
  <c r="D29"/>
  <c r="E42"/>
  <c r="F25"/>
  <c r="F30"/>
  <c r="D42" i="7"/>
  <c r="D24"/>
  <c r="D21"/>
  <c r="D34"/>
  <c r="E17"/>
  <c r="F33"/>
  <c r="D17"/>
  <c r="D37"/>
  <c r="E44" i="2"/>
  <c r="H34"/>
  <c r="F24"/>
  <c r="D16"/>
  <c r="D37"/>
  <c r="G29"/>
  <c r="E18"/>
  <c r="G37"/>
  <c r="E30"/>
  <c r="H18"/>
  <c r="D40"/>
  <c r="G32"/>
  <c r="E22"/>
  <c r="F39" i="8"/>
  <c r="D24"/>
  <c r="E39"/>
  <c r="E40"/>
  <c r="F24"/>
  <c r="D40"/>
  <c r="E24"/>
  <c r="E29"/>
  <c r="F39" i="7"/>
  <c r="D18"/>
  <c r="E16"/>
  <c r="F32"/>
  <c r="D16"/>
  <c r="E32"/>
  <c r="G8"/>
  <c r="E34"/>
  <c r="F42" i="2"/>
  <c r="D34"/>
  <c r="G23"/>
  <c r="G47"/>
  <c r="E36"/>
  <c r="H25"/>
  <c r="F17"/>
  <c r="H36"/>
  <c r="F29"/>
  <c r="D18"/>
  <c r="E39"/>
  <c r="H30"/>
  <c r="F21"/>
  <c r="F34" i="8"/>
  <c r="D33"/>
  <c r="F18"/>
  <c r="E18"/>
  <c r="F34" i="7"/>
  <c r="E40"/>
  <c r="D40"/>
  <c r="E21"/>
  <c r="D39" i="2"/>
  <c r="E21"/>
  <c r="H33"/>
  <c r="H42"/>
  <c r="D24"/>
  <c r="H35"/>
  <c r="D17"/>
  <c r="E35" i="8"/>
  <c r="F17"/>
  <c r="F35" i="7"/>
  <c r="E24"/>
  <c r="G30" i="2"/>
  <c r="F23"/>
  <c r="E47"/>
  <c r="E33" i="8"/>
  <c r="D25"/>
  <c r="E17"/>
  <c r="D17"/>
  <c r="E33" i="7"/>
  <c r="D39"/>
  <c r="F37"/>
  <c r="F16"/>
  <c r="E37" i="2"/>
  <c r="F18"/>
  <c r="D33"/>
  <c r="D42"/>
  <c r="E23"/>
  <c r="D35"/>
  <c r="E16"/>
  <c r="D18" i="8"/>
  <c r="D35"/>
  <c r="F24" i="7"/>
  <c r="E22"/>
  <c r="E42" i="2"/>
  <c r="F34"/>
  <c r="F25"/>
  <c r="F16" i="8"/>
  <c r="D33" i="7"/>
  <c r="H29" i="2"/>
  <c r="F44"/>
  <c r="E23" i="7"/>
  <c r="F40" i="2"/>
  <c r="G24"/>
  <c r="D23" i="7"/>
  <c r="E16" i="8"/>
  <c r="F17" i="7"/>
  <c r="G33" i="2"/>
  <c r="D34" i="8"/>
  <c r="F33"/>
  <c r="G22" i="2"/>
  <c r="G22" i="8" l="1"/>
  <c r="J34"/>
  <c r="G33"/>
  <c r="G23" i="7"/>
  <c r="G24" i="8"/>
  <c r="I40" i="2"/>
  <c r="I44"/>
  <c r="I43" s="1"/>
  <c r="F43"/>
  <c r="H29" i="8"/>
  <c r="I29" s="1"/>
  <c r="H28" i="2"/>
  <c r="H27" s="1"/>
  <c r="H26" s="1"/>
  <c r="G33" i="7"/>
  <c r="I25" i="2"/>
  <c r="I34"/>
  <c r="J35" i="8"/>
  <c r="J18"/>
  <c r="J35" i="2"/>
  <c r="J42"/>
  <c r="J33"/>
  <c r="I18"/>
  <c r="G39" i="7"/>
  <c r="J17" i="8"/>
  <c r="J25"/>
  <c r="E46" i="2"/>
  <c r="E45" s="1"/>
  <c r="I23"/>
  <c r="G30" i="8"/>
  <c r="J17" i="2"/>
  <c r="H35" i="8"/>
  <c r="I35" s="1"/>
  <c r="J24" i="2"/>
  <c r="H42" i="8"/>
  <c r="I42" s="1"/>
  <c r="H33"/>
  <c r="I33" s="1"/>
  <c r="E20" i="2"/>
  <c r="J39"/>
  <c r="E20" i="7"/>
  <c r="G40"/>
  <c r="J33" i="8"/>
  <c r="I21" i="2"/>
  <c r="F20"/>
  <c r="H30" i="8"/>
  <c r="I30" s="1"/>
  <c r="J18" i="2"/>
  <c r="I29"/>
  <c r="F28"/>
  <c r="H36" i="8"/>
  <c r="I36" s="1"/>
  <c r="I17" i="2"/>
  <c r="H25" i="8"/>
  <c r="I25" s="1"/>
  <c r="G47"/>
  <c r="G46" s="1"/>
  <c r="G45" s="1"/>
  <c r="G46" i="2"/>
  <c r="G45" s="1"/>
  <c r="G23" i="8"/>
  <c r="J34" i="2"/>
  <c r="I42"/>
  <c r="F41"/>
  <c r="F38" s="1"/>
  <c r="E31" i="7"/>
  <c r="G16"/>
  <c r="F31"/>
  <c r="G18"/>
  <c r="E28" i="8"/>
  <c r="J40"/>
  <c r="J24"/>
  <c r="G32"/>
  <c r="G31" s="1"/>
  <c r="G31" i="2"/>
  <c r="J40"/>
  <c r="H18" i="8"/>
  <c r="I18" s="1"/>
  <c r="G37"/>
  <c r="G29"/>
  <c r="G28" s="1"/>
  <c r="G28" i="2"/>
  <c r="J37"/>
  <c r="J16"/>
  <c r="I24"/>
  <c r="H34" i="8"/>
  <c r="I34" s="1"/>
  <c r="E43" i="2"/>
  <c r="E41" s="1"/>
  <c r="E38" s="1"/>
  <c r="G37" i="7"/>
  <c r="G17"/>
  <c r="G34"/>
  <c r="D20"/>
  <c r="G21"/>
  <c r="G24"/>
  <c r="G42"/>
  <c r="J29" i="8"/>
  <c r="D28"/>
  <c r="J42"/>
  <c r="H17"/>
  <c r="I17" s="1"/>
  <c r="J23" i="2"/>
  <c r="E28"/>
  <c r="I33"/>
  <c r="G36" i="8"/>
  <c r="H40"/>
  <c r="I40" s="1"/>
  <c r="I16" i="2"/>
  <c r="G21" i="8"/>
  <c r="G20" i="2"/>
  <c r="H24" i="8"/>
  <c r="I24" s="1"/>
  <c r="D31" i="2"/>
  <c r="J32"/>
  <c r="J31" s="1"/>
  <c r="I39"/>
  <c r="G44" i="8"/>
  <c r="G43" s="1"/>
  <c r="G43" i="2"/>
  <c r="G41" s="1"/>
  <c r="G38" s="1"/>
  <c r="J21"/>
  <c r="J20" s="1"/>
  <c r="D20"/>
  <c r="I30"/>
  <c r="G34" i="8"/>
  <c r="H37"/>
  <c r="I37" s="1"/>
  <c r="D43" i="2"/>
  <c r="D41" s="1"/>
  <c r="D38" s="1"/>
  <c r="J44"/>
  <c r="J43" s="1"/>
  <c r="H16" i="8"/>
  <c r="J22" i="2"/>
  <c r="I32"/>
  <c r="I31" s="1"/>
  <c r="F31"/>
  <c r="G35" i="8"/>
  <c r="H39"/>
  <c r="I39" s="1"/>
  <c r="D46" i="2"/>
  <c r="G25" i="7"/>
  <c r="G35"/>
  <c r="G29"/>
  <c r="D28"/>
  <c r="G36"/>
  <c r="E43"/>
  <c r="E41" s="1"/>
  <c r="E38" s="1"/>
  <c r="F20" i="8"/>
  <c r="J30"/>
  <c r="F43"/>
  <c r="F41" s="1"/>
  <c r="F38" s="1"/>
  <c r="J22"/>
  <c r="D46"/>
  <c r="J44"/>
  <c r="J43" s="1"/>
  <c r="D43"/>
  <c r="D41" s="1"/>
  <c r="D38" s="1"/>
  <c r="E20"/>
  <c r="F28"/>
  <c r="J36"/>
  <c r="E43"/>
  <c r="E41" s="1"/>
  <c r="E38" s="1"/>
  <c r="G16"/>
  <c r="G18"/>
  <c r="H23"/>
  <c r="I23" s="1"/>
  <c r="J30" i="2"/>
  <c r="I37"/>
  <c r="G42" i="8"/>
  <c r="I22" i="2"/>
  <c r="G25" i="8"/>
  <c r="H32"/>
  <c r="H31" s="1"/>
  <c r="H31" i="2"/>
  <c r="J36"/>
  <c r="I47"/>
  <c r="I46" s="1"/>
  <c r="I45" s="1"/>
  <c r="F46"/>
  <c r="F45" s="1"/>
  <c r="H21" i="8"/>
  <c r="H20" i="2"/>
  <c r="H19" s="1"/>
  <c r="H15" s="1"/>
  <c r="H14" s="1"/>
  <c r="H50" s="1"/>
  <c r="J25"/>
  <c r="E31"/>
  <c r="I35"/>
  <c r="G39" i="8"/>
  <c r="H44"/>
  <c r="H43" i="2"/>
  <c r="H41" s="1"/>
  <c r="H38" s="1"/>
  <c r="G17" i="8"/>
  <c r="H22"/>
  <c r="I22" s="1"/>
  <c r="J29" i="2"/>
  <c r="J28" s="1"/>
  <c r="D28"/>
  <c r="D27" s="1"/>
  <c r="D26" s="1"/>
  <c r="D19" s="1"/>
  <c r="D15" s="1"/>
  <c r="D14" s="1"/>
  <c r="I36"/>
  <c r="G40" i="8"/>
  <c r="H47"/>
  <c r="H46" s="1"/>
  <c r="H45" s="1"/>
  <c r="H46" i="2"/>
  <c r="H45" s="1"/>
  <c r="E46" i="7"/>
  <c r="E45" s="1"/>
  <c r="F28"/>
  <c r="F27" s="1"/>
  <c r="F26" s="1"/>
  <c r="F20"/>
  <c r="G30"/>
  <c r="F43"/>
  <c r="F41" s="1"/>
  <c r="F38" s="1"/>
  <c r="G22"/>
  <c r="G47"/>
  <c r="D46"/>
  <c r="E28"/>
  <c r="E27" s="1"/>
  <c r="E26" s="1"/>
  <c r="E19" s="1"/>
  <c r="E15" s="1"/>
  <c r="E14" s="1"/>
  <c r="E50" s="1"/>
  <c r="D43"/>
  <c r="G43" s="1"/>
  <c r="G44"/>
  <c r="D31"/>
  <c r="G31" s="1"/>
  <c r="G32"/>
  <c r="F46"/>
  <c r="F45" s="1"/>
  <c r="J23" i="8"/>
  <c r="E31"/>
  <c r="J16"/>
  <c r="F31"/>
  <c r="J39"/>
  <c r="D20"/>
  <c r="J21"/>
  <c r="J20" s="1"/>
  <c r="J37"/>
  <c r="E46"/>
  <c r="E45" s="1"/>
  <c r="J32"/>
  <c r="J31" s="1"/>
  <c r="D31"/>
  <c r="F46"/>
  <c r="F45" s="1"/>
  <c r="I47"/>
  <c r="I46" s="1"/>
  <c r="I45" s="1"/>
  <c r="G41" l="1"/>
  <c r="G20"/>
  <c r="D45" i="7"/>
  <c r="G45" s="1"/>
  <c r="G46"/>
  <c r="D27" i="8"/>
  <c r="D26" s="1"/>
  <c r="D19" s="1"/>
  <c r="D15" s="1"/>
  <c r="D14" s="1"/>
  <c r="D50" s="1"/>
  <c r="G27"/>
  <c r="G26" s="1"/>
  <c r="E27"/>
  <c r="E26" s="1"/>
  <c r="E19" s="1"/>
  <c r="E15" s="1"/>
  <c r="E14" s="1"/>
  <c r="E50" s="1"/>
  <c r="E51" s="1"/>
  <c r="I28" i="2"/>
  <c r="I27" s="1"/>
  <c r="I26" s="1"/>
  <c r="I19" s="1"/>
  <c r="I15" s="1"/>
  <c r="I14" s="1"/>
  <c r="I50" s="1"/>
  <c r="I20"/>
  <c r="I32" i="8"/>
  <c r="I31" s="1"/>
  <c r="G20" i="7"/>
  <c r="F19"/>
  <c r="F15" s="1"/>
  <c r="F14" s="1"/>
  <c r="F50" s="1"/>
  <c r="J27" i="2"/>
  <c r="J26" s="1"/>
  <c r="I44" i="8"/>
  <c r="I43" s="1"/>
  <c r="I41" s="1"/>
  <c r="I38" s="1"/>
  <c r="H43"/>
  <c r="H41" s="1"/>
  <c r="H38" s="1"/>
  <c r="J28"/>
  <c r="J27" s="1"/>
  <c r="J26" s="1"/>
  <c r="I28"/>
  <c r="J19"/>
  <c r="J15" s="1"/>
  <c r="G38"/>
  <c r="J19" i="2"/>
  <c r="J15" s="1"/>
  <c r="J14" s="1"/>
  <c r="J41"/>
  <c r="J38" s="1"/>
  <c r="H20" i="8"/>
  <c r="H28"/>
  <c r="H27" s="1"/>
  <c r="H26" s="1"/>
  <c r="F27"/>
  <c r="F26" s="1"/>
  <c r="F19" s="1"/>
  <c r="F15" s="1"/>
  <c r="F14" s="1"/>
  <c r="F50" s="1"/>
  <c r="F51" s="1"/>
  <c r="D45"/>
  <c r="J45" s="1"/>
  <c r="J46"/>
  <c r="I21"/>
  <c r="I20" s="1"/>
  <c r="D27" i="7"/>
  <c r="G28"/>
  <c r="D45" i="2"/>
  <c r="J45" s="1"/>
  <c r="J46"/>
  <c r="I16" i="8"/>
  <c r="E27" i="2"/>
  <c r="E26" s="1"/>
  <c r="J41" i="8"/>
  <c r="J38" s="1"/>
  <c r="G27" i="2"/>
  <c r="G26" s="1"/>
  <c r="G19" s="1"/>
  <c r="G15" s="1"/>
  <c r="G14" s="1"/>
  <c r="G50" s="1"/>
  <c r="F27"/>
  <c r="F26" s="1"/>
  <c r="F19" s="1"/>
  <c r="F15" s="1"/>
  <c r="F14" s="1"/>
  <c r="F50" s="1"/>
  <c r="E19"/>
  <c r="E15" s="1"/>
  <c r="E14" s="1"/>
  <c r="E50" s="1"/>
  <c r="I41"/>
  <c r="I38" s="1"/>
  <c r="I27" i="8" l="1"/>
  <c r="I26" s="1"/>
  <c r="I19" s="1"/>
  <c r="I15" s="1"/>
  <c r="I14" s="1"/>
  <c r="I50" s="1"/>
  <c r="G19"/>
  <c r="G15" s="1"/>
  <c r="G14" s="1"/>
  <c r="G50" s="1"/>
  <c r="G51" s="1"/>
  <c r="D41" i="7"/>
  <c r="J14" i="8"/>
  <c r="J50" s="1"/>
  <c r="D50" i="2"/>
  <c r="H19" i="8"/>
  <c r="H15" s="1"/>
  <c r="J50" i="2"/>
  <c r="G27" i="7"/>
  <c r="D26"/>
  <c r="G41" l="1"/>
  <c r="D38"/>
  <c r="G38" s="1"/>
  <c r="H14" i="8"/>
  <c r="K15"/>
  <c r="G26" i="7"/>
  <c r="D19"/>
  <c r="H50" i="8" l="1"/>
  <c r="H51" s="1"/>
  <c r="K14"/>
  <c r="D15" i="7"/>
  <c r="D14" s="1"/>
  <c r="G19"/>
  <c r="G15" s="1"/>
  <c r="D50"/>
  <c r="G14" l="1"/>
  <c r="G50"/>
</calcChain>
</file>

<file path=xl/sharedStrings.xml><?xml version="1.0" encoding="utf-8"?>
<sst xmlns="http://schemas.openxmlformats.org/spreadsheetml/2006/main" count="178" uniqueCount="62">
  <si>
    <t>AGENCIA NACIONAL DE HIDROCARBUROS</t>
  </si>
  <si>
    <t>VIGENCIA FISCAL:</t>
  </si>
  <si>
    <t>FECHA:</t>
  </si>
  <si>
    <t>MES</t>
  </si>
  <si>
    <t>JEFE DE PRESUPUESTO</t>
  </si>
  <si>
    <t>INFORME DE EJECUCION DEL PRESUPUESTO DE INGRESOS</t>
  </si>
  <si>
    <t xml:space="preserve">MES RESPORTADO: </t>
  </si>
  <si>
    <t>SECCION PRNCIPAL:2111</t>
  </si>
  <si>
    <t>SECCION: 00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</si>
  <si>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</si>
  <si>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</si>
  <si>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</si>
  <si>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</si>
  <si>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</si>
  <si>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</si>
  <si>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</si>
  <si>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</si>
  <si>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</si>
  <si>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</si>
  <si>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</si>
  <si>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</si>
  <si>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</si>
  <si>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</si>
  <si>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</si>
  <si>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</si>
  <si>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</si>
  <si>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</si>
  <si>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</si>
  <si>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</si>
  <si>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</si>
  <si>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</si>
  <si>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</si>
  <si>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</si>
  <si>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</si>
  <si>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</si>
  <si>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</si>
  <si>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</si>
  <si>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</si>
  <si>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</si>
  <si>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</si>
  <si>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</si>
  <si>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</si>
  <si>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</si>
  <si>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</si>
  <si>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</si>
  <si>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</si>
  <si>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</si>
  <si>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</si>
  <si>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</si>
  <si>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</si>
  <si>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</si>
  <si>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</si>
  <si>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</si>
  <si>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</si>
  <si>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</si>
  <si>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</t>
  </si>
  <si>
    <t xml:space="preserve">              CONTRATOS TEA</t>
  </si>
  <si>
    <t xml:space="preserve">              CAMPO TELLO</t>
  </si>
  <si>
    <t>MARZO</t>
  </si>
  <si>
    <t>EJECUCION PRESUPUESTAL DE INGRESOS VIGENCIA 2014</t>
  </si>
  <si>
    <t>EJECUCION PRESUPUESTAL DE INGRESOS VIGENCIA ANTERIOR</t>
  </si>
  <si>
    <t>ENERO</t>
  </si>
</sst>
</file>

<file path=xl/styles.xml><?xml version="1.0" encoding="utf-8"?>
<styleSheet xmlns="http://schemas.openxmlformats.org/spreadsheetml/2006/main">
  <numFmts count="7"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General_)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166" fontId="3" fillId="0" borderId="1" xfId="3" applyNumberFormat="1" applyFont="1" applyFill="1" applyBorder="1" applyAlignment="1">
      <alignment horizontal="center"/>
    </xf>
    <xf numFmtId="0" fontId="2" fillId="0" borderId="0" xfId="5" applyFont="1" applyFill="1"/>
    <xf numFmtId="166" fontId="4" fillId="0" borderId="4" xfId="3" applyNumberFormat="1" applyFont="1" applyFill="1" applyBorder="1" applyAlignment="1">
      <alignment horizontal="center"/>
    </xf>
    <xf numFmtId="0" fontId="1" fillId="0" borderId="0" xfId="5" applyFont="1" applyFill="1"/>
    <xf numFmtId="165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5" fontId="6" fillId="0" borderId="4" xfId="3" applyNumberFormat="1" applyFont="1" applyFill="1" applyBorder="1" applyAlignment="1">
      <alignment horizontal="center"/>
    </xf>
    <xf numFmtId="0" fontId="2" fillId="0" borderId="0" xfId="5" applyFont="1" applyFill="1" applyBorder="1"/>
    <xf numFmtId="1" fontId="2" fillId="0" borderId="0" xfId="5" applyNumberFormat="1" applyFont="1" applyFill="1" applyBorder="1"/>
    <xf numFmtId="1" fontId="6" fillId="0" borderId="5" xfId="3" applyNumberFormat="1" applyFont="1" applyFill="1" applyBorder="1" applyAlignment="1">
      <alignment horizontal="centerContinuous"/>
    </xf>
    <xf numFmtId="1" fontId="6" fillId="0" borderId="0" xfId="3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49" fontId="6" fillId="0" borderId="4" xfId="3" applyNumberFormat="1" applyFont="1" applyFill="1" applyBorder="1" applyAlignment="1"/>
    <xf numFmtId="1" fontId="6" fillId="0" borderId="0" xfId="3" applyNumberFormat="1" applyFont="1" applyFill="1" applyBorder="1" applyAlignment="1">
      <alignment horizontal="centerContinuous"/>
    </xf>
    <xf numFmtId="1" fontId="6" fillId="0" borderId="5" xfId="3" applyNumberFormat="1" applyFont="1" applyFill="1" applyBorder="1" applyAlignment="1"/>
    <xf numFmtId="1" fontId="2" fillId="0" borderId="4" xfId="5" applyNumberFormat="1" applyFont="1" applyFill="1" applyBorder="1"/>
    <xf numFmtId="0" fontId="6" fillId="0" borderId="0" xfId="3" applyFont="1" applyFill="1" applyBorder="1" applyAlignment="1">
      <alignment horizontal="left" wrapText="1"/>
    </xf>
    <xf numFmtId="1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right"/>
    </xf>
    <xf numFmtId="1" fontId="2" fillId="0" borderId="5" xfId="5" applyNumberFormat="1" applyFont="1" applyFill="1" applyBorder="1"/>
    <xf numFmtId="0" fontId="1" fillId="0" borderId="0" xfId="5" applyFont="1" applyFill="1" applyBorder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8" fillId="0" borderId="10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wrapText="1"/>
    </xf>
    <xf numFmtId="1" fontId="8" fillId="0" borderId="13" xfId="5" applyNumberFormat="1" applyFont="1" applyFill="1" applyBorder="1" applyAlignment="1">
      <alignment horizontal="center" wrapText="1"/>
    </xf>
    <xf numFmtId="1" fontId="8" fillId="0" borderId="14" xfId="5" applyNumberFormat="1" applyFont="1" applyFill="1" applyBorder="1" applyAlignment="1">
      <alignment horizontal="center" vertical="center" wrapText="1"/>
    </xf>
    <xf numFmtId="1" fontId="8" fillId="0" borderId="14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5" applyNumberFormat="1" applyFont="1" applyFill="1" applyBorder="1" applyAlignment="1" applyProtection="1">
      <alignment horizontal="center"/>
    </xf>
    <xf numFmtId="170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3" fontId="10" fillId="0" borderId="10" xfId="1" applyNumberFormat="1" applyFont="1" applyFill="1" applyBorder="1"/>
    <xf numFmtId="3" fontId="2" fillId="0" borderId="0" xfId="5" applyNumberFormat="1" applyFont="1" applyFill="1"/>
    <xf numFmtId="170" fontId="11" fillId="0" borderId="0" xfId="5" applyNumberFormat="1" applyFont="1" applyFill="1" applyBorder="1" applyAlignment="1" applyProtection="1">
      <alignment horizontal="left"/>
    </xf>
    <xf numFmtId="3" fontId="11" fillId="0" borderId="10" xfId="1" applyNumberFormat="1" applyFont="1" applyFill="1" applyBorder="1"/>
    <xf numFmtId="4" fontId="2" fillId="0" borderId="0" xfId="5" applyNumberFormat="1" applyFont="1" applyFill="1"/>
    <xf numFmtId="170" fontId="11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0" fontId="6" fillId="0" borderId="0" xfId="5" applyFont="1" applyFill="1"/>
    <xf numFmtId="170" fontId="9" fillId="0" borderId="0" xfId="5" applyNumberFormat="1" applyFont="1" applyFill="1" applyBorder="1" applyAlignment="1" applyProtection="1"/>
    <xf numFmtId="170" fontId="11" fillId="0" borderId="0" xfId="5" applyNumberFormat="1" applyFont="1" applyFill="1" applyBorder="1" applyAlignment="1" applyProtection="1"/>
    <xf numFmtId="170" fontId="11" fillId="0" borderId="11" xfId="5" applyNumberFormat="1" applyFont="1" applyFill="1" applyBorder="1" applyProtection="1"/>
    <xf numFmtId="170" fontId="11" fillId="0" borderId="7" xfId="5" applyNumberFormat="1" applyFont="1" applyFill="1" applyBorder="1" applyAlignment="1" applyProtection="1"/>
    <xf numFmtId="3" fontId="11" fillId="0" borderId="11" xfId="1" applyNumberFormat="1" applyFont="1" applyFill="1" applyBorder="1"/>
    <xf numFmtId="3" fontId="2" fillId="0" borderId="11" xfId="1" applyNumberFormat="1" applyFont="1" applyFill="1" applyBorder="1"/>
    <xf numFmtId="0" fontId="11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7" fontId="1" fillId="0" borderId="2" xfId="1" applyFont="1" applyFill="1" applyBorder="1"/>
    <xf numFmtId="3" fontId="12" fillId="0" borderId="3" xfId="5" applyNumberFormat="1" applyFont="1" applyFill="1" applyBorder="1"/>
    <xf numFmtId="4" fontId="2" fillId="0" borderId="0" xfId="5" applyNumberFormat="1" applyFont="1" applyFill="1" applyBorder="1"/>
    <xf numFmtId="167" fontId="1" fillId="0" borderId="0" xfId="1" applyFont="1" applyFill="1" applyBorder="1"/>
    <xf numFmtId="4" fontId="2" fillId="0" borderId="5" xfId="5" applyNumberFormat="1" applyFont="1" applyFill="1" applyBorder="1"/>
    <xf numFmtId="4" fontId="1" fillId="0" borderId="0" xfId="5" applyNumberFormat="1" applyFont="1" applyFill="1" applyBorder="1"/>
    <xf numFmtId="4" fontId="1" fillId="0" borderId="5" xfId="5" applyNumberFormat="1" applyFont="1" applyFill="1" applyBorder="1"/>
    <xf numFmtId="1" fontId="1" fillId="0" borderId="0" xfId="5" applyNumberFormat="1" applyFont="1" applyFill="1" applyBorder="1"/>
    <xf numFmtId="0" fontId="13" fillId="0" borderId="0" xfId="5" applyFont="1" applyFill="1" applyBorder="1" applyAlignment="1"/>
    <xf numFmtId="3" fontId="13" fillId="0" borderId="0" xfId="5" applyNumberFormat="1" applyFont="1" applyFill="1" applyBorder="1" applyAlignment="1"/>
    <xf numFmtId="1" fontId="13" fillId="0" borderId="0" xfId="5" applyNumberFormat="1" applyFont="1" applyFill="1" applyBorder="1" applyAlignment="1">
      <alignment horizontal="center"/>
    </xf>
    <xf numFmtId="1" fontId="1" fillId="0" borderId="5" xfId="5" applyNumberFormat="1" applyFont="1" applyFill="1" applyBorder="1"/>
    <xf numFmtId="1" fontId="1" fillId="0" borderId="4" xfId="5" applyNumberFormat="1" applyFont="1" applyFill="1" applyBorder="1"/>
    <xf numFmtId="170" fontId="14" fillId="0" borderId="12" xfId="5" applyNumberFormat="1" applyFont="1" applyFill="1" applyBorder="1" applyAlignment="1" applyProtection="1"/>
    <xf numFmtId="1" fontId="14" fillId="0" borderId="12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>
      <alignment horizontal="center"/>
    </xf>
    <xf numFmtId="1" fontId="15" fillId="0" borderId="4" xfId="5" applyNumberFormat="1" applyFont="1" applyFill="1" applyBorder="1"/>
    <xf numFmtId="1" fontId="16" fillId="0" borderId="0" xfId="5" applyNumberFormat="1" applyFont="1" applyFill="1" applyBorder="1"/>
    <xf numFmtId="1" fontId="17" fillId="0" borderId="0" xfId="5" applyNumberFormat="1" applyFont="1" applyFill="1" applyBorder="1"/>
    <xf numFmtId="1" fontId="18" fillId="0" borderId="0" xfId="5" applyNumberFormat="1" applyFont="1" applyFill="1" applyBorder="1"/>
    <xf numFmtId="1" fontId="6" fillId="0" borderId="0" xfId="5" applyNumberFormat="1" applyFont="1" applyFill="1"/>
    <xf numFmtId="1" fontId="2" fillId="0" borderId="0" xfId="5" applyNumberFormat="1" applyFont="1" applyFill="1"/>
    <xf numFmtId="49" fontId="6" fillId="0" borderId="0" xfId="3" applyNumberFormat="1" applyFont="1" applyFill="1" applyBorder="1" applyAlignment="1">
      <alignment horizontal="left" wrapText="1"/>
    </xf>
    <xf numFmtId="170" fontId="10" fillId="0" borderId="0" xfId="5" applyNumberFormat="1" applyFont="1" applyFill="1" applyBorder="1" applyAlignment="1" applyProtection="1">
      <alignment horizontal="left"/>
    </xf>
    <xf numFmtId="167" fontId="2" fillId="0" borderId="2" xfId="1" applyFont="1" applyFill="1" applyBorder="1"/>
    <xf numFmtId="9" fontId="2" fillId="0" borderId="0" xfId="5" applyNumberFormat="1" applyFont="1" applyFill="1"/>
    <xf numFmtId="9" fontId="2" fillId="2" borderId="0" xfId="5" applyNumberFormat="1" applyFont="1" applyFill="1"/>
    <xf numFmtId="9" fontId="6" fillId="0" borderId="0" xfId="5" applyNumberFormat="1" applyFont="1" applyFill="1"/>
    <xf numFmtId="4" fontId="9" fillId="0" borderId="10" xfId="1" applyNumberFormat="1" applyFont="1" applyFill="1" applyBorder="1"/>
    <xf numFmtId="4" fontId="9" fillId="0" borderId="10" xfId="1" applyNumberFormat="1" applyFont="1" applyFill="1" applyBorder="1" applyProtection="1"/>
    <xf numFmtId="49" fontId="6" fillId="0" borderId="0" xfId="3" applyNumberFormat="1" applyFont="1" applyFill="1" applyBorder="1" applyAlignment="1">
      <alignment horizontal="left" wrapText="1"/>
    </xf>
    <xf numFmtId="0" fontId="19" fillId="0" borderId="0" xfId="5" applyFont="1" applyFill="1"/>
    <xf numFmtId="0" fontId="20" fillId="0" borderId="0" xfId="5" applyFont="1" applyFill="1"/>
    <xf numFmtId="0" fontId="20" fillId="0" borderId="0" xfId="5" applyFont="1" applyFill="1" applyBorder="1"/>
    <xf numFmtId="0" fontId="19" fillId="0" borderId="0" xfId="5" applyFont="1" applyFill="1" applyAlignment="1">
      <alignment horizontal="center" wrapText="1"/>
    </xf>
    <xf numFmtId="9" fontId="19" fillId="0" borderId="0" xfId="5" applyNumberFormat="1" applyFont="1" applyFill="1"/>
    <xf numFmtId="9" fontId="21" fillId="0" borderId="0" xfId="5" applyNumberFormat="1" applyFont="1" applyFill="1"/>
    <xf numFmtId="4" fontId="11" fillId="0" borderId="10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10" fillId="0" borderId="10" xfId="1" applyNumberFormat="1" applyFont="1" applyFill="1" applyBorder="1"/>
    <xf numFmtId="4" fontId="11" fillId="0" borderId="11" xfId="1" applyNumberFormat="1" applyFont="1" applyFill="1" applyBorder="1"/>
    <xf numFmtId="4" fontId="2" fillId="0" borderId="11" xfId="1" applyNumberFormat="1" applyFont="1" applyFill="1" applyBorder="1"/>
    <xf numFmtId="0" fontId="22" fillId="0" borderId="0" xfId="5" applyFont="1" applyFill="1"/>
    <xf numFmtId="0" fontId="23" fillId="0" borderId="0" xfId="5" applyFont="1" applyFill="1"/>
    <xf numFmtId="0" fontId="23" fillId="0" borderId="0" xfId="5" applyFont="1" applyFill="1" applyBorder="1"/>
    <xf numFmtId="0" fontId="22" fillId="0" borderId="0" xfId="5" applyFont="1" applyFill="1" applyAlignment="1">
      <alignment horizontal="center" wrapText="1"/>
    </xf>
    <xf numFmtId="9" fontId="22" fillId="0" borderId="0" xfId="5" applyNumberFormat="1" applyFont="1" applyFill="1"/>
    <xf numFmtId="9" fontId="24" fillId="0" borderId="0" xfId="5" applyNumberFormat="1" applyFont="1" applyFill="1"/>
    <xf numFmtId="170" fontId="25" fillId="0" borderId="0" xfId="5" applyNumberFormat="1" applyFont="1" applyFill="1" applyBorder="1" applyAlignment="1" applyProtection="1">
      <alignment horizontal="left"/>
    </xf>
    <xf numFmtId="1" fontId="8" fillId="0" borderId="3" xfId="5" applyNumberFormat="1" applyFont="1" applyFill="1" applyBorder="1" applyAlignment="1">
      <alignment horizontal="center" wrapText="1"/>
    </xf>
    <xf numFmtId="1" fontId="8" fillId="0" borderId="3" xfId="5" applyNumberFormat="1" applyFont="1" applyFill="1" applyBorder="1" applyAlignment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1" fontId="8" fillId="0" borderId="8" xfId="5" applyNumberFormat="1" applyFont="1" applyFill="1" applyBorder="1" applyAlignment="1">
      <alignment horizontal="center" wrapText="1"/>
    </xf>
    <xf numFmtId="1" fontId="8" fillId="0" borderId="9" xfId="5" applyNumberFormat="1" applyFont="1" applyFill="1" applyBorder="1" applyAlignment="1">
      <alignment horizontal="center" wrapText="1"/>
    </xf>
    <xf numFmtId="1" fontId="8" fillId="0" borderId="11" xfId="5" applyNumberFormat="1" applyFont="1" applyFill="1" applyBorder="1" applyAlignment="1">
      <alignment horizont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4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0" fontId="8" fillId="0" borderId="9" xfId="5" applyFont="1" applyFill="1" applyBorder="1" applyAlignment="1">
      <alignment horizontal="center" vertical="center" wrapText="1"/>
    </xf>
    <xf numFmtId="0" fontId="8" fillId="0" borderId="11" xfId="5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166" fontId="4" fillId="0" borderId="4" xfId="3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8" fillId="0" borderId="13" xfId="5" applyFont="1" applyFill="1" applyBorder="1" applyAlignment="1">
      <alignment horizontal="center" vertical="center" wrapText="1"/>
    </xf>
  </cellXfs>
  <cellStyles count="6">
    <cellStyle name="Millares" xfId="1" builtinId="3"/>
    <cellStyle name="Millares_INFORME RESERVA FONDO ROTATORIO 2005" xfId="2"/>
    <cellStyle name="Normal" xfId="0" builtinId="0"/>
    <cellStyle name="Normal 2" xfId="3"/>
    <cellStyle name="Normal_Libro2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ueTierClient\ZUE\ZBOX\Componentes\Asistente_Gerencial\AddInAsistenteGerencialExcel2010x86\AddInZbox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LDE~1\AppData\Local\Temp\notesF3B52A\EJ%20INGRESOS%20VIG%20ANTERIOR%20%20AL%2028%20DE%20FEB%202014%20ZBOX%20DEFINI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Sheet3"/>
      <sheetName val="Sheet1"/>
      <sheetName val="AddInZbox"/>
    </sheetNames>
    <definedNames>
      <definedName name="xFechaFinal"/>
      <definedName name="xSaldoInstanciaAcumMes"/>
      <definedName name="xSaldoInstanciaAcumulado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Ant"/>
      <sheetName val="RptEjecucionIngresosAnt (2)"/>
    </sheetNames>
    <sheetDataSet>
      <sheetData sheetId="0"/>
      <sheetData sheetId="1">
        <row r="34">
          <cell r="G34">
            <v>384829665.92000002</v>
          </cell>
          <cell r="H34">
            <v>13085128382.9</v>
          </cell>
          <cell r="I34">
            <v>271270432097.10004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L69"/>
  <sheetViews>
    <sheetView showGridLines="0" topLeftCell="C1" zoomScaleNormal="100" workbookViewId="0">
      <pane ySplit="12" topLeftCell="A34" activePane="bottomLeft" state="frozen"/>
      <selection activeCell="N7" sqref="N7"/>
      <selection pane="bottomLeft" activeCell="D22" sqref="D22"/>
    </sheetView>
  </sheetViews>
  <sheetFormatPr baseColWidth="10" defaultColWidth="11.42578125" defaultRowHeight="12.75"/>
  <cols>
    <col min="1" max="1" width="16.85546875" style="2" customWidth="1"/>
    <col min="2" max="2" width="9.28515625" style="85" customWidth="1"/>
    <col min="3" max="3" width="37.42578125" style="2" customWidth="1"/>
    <col min="4" max="5" width="17.7109375" style="85" bestFit="1" customWidth="1"/>
    <col min="6" max="6" width="19.28515625" style="85" bestFit="1" customWidth="1"/>
    <col min="7" max="7" width="16.85546875" style="85" bestFit="1" customWidth="1"/>
    <col min="8" max="8" width="20" style="85" bestFit="1" customWidth="1"/>
    <col min="9" max="9" width="16.5703125" style="85" bestFit="1" customWidth="1"/>
    <col min="10" max="10" width="17.5703125" style="85" bestFit="1" customWidth="1"/>
    <col min="11" max="11" width="15.7109375" style="2" bestFit="1" customWidth="1"/>
    <col min="12" max="16384" width="11.42578125" style="2"/>
  </cols>
  <sheetData>
    <row r="1" spans="1:11" ht="15.75">
      <c r="B1" s="1"/>
      <c r="C1" s="120" t="s">
        <v>0</v>
      </c>
      <c r="D1" s="120"/>
      <c r="E1" s="120"/>
      <c r="F1" s="120"/>
      <c r="G1" s="120"/>
      <c r="H1" s="120"/>
      <c r="I1" s="121"/>
      <c r="J1" s="122"/>
    </row>
    <row r="2" spans="1:11" s="4" customFormat="1" ht="15.75">
      <c r="B2" s="3"/>
      <c r="C2" s="123" t="s">
        <v>59</v>
      </c>
      <c r="D2" s="123"/>
      <c r="E2" s="123"/>
      <c r="F2" s="123"/>
      <c r="G2" s="123"/>
      <c r="H2" s="123"/>
      <c r="I2" s="124"/>
      <c r="J2" s="125"/>
    </row>
    <row r="3" spans="1:11" s="4" customFormat="1" ht="15.75">
      <c r="B3" s="5"/>
      <c r="C3" s="127" t="s">
        <v>5</v>
      </c>
      <c r="D3" s="127"/>
      <c r="E3" s="127"/>
      <c r="F3" s="127"/>
      <c r="G3" s="127"/>
      <c r="H3" s="127"/>
      <c r="I3" s="6"/>
      <c r="J3" s="7"/>
    </row>
    <row r="4" spans="1:11" s="4" customFormat="1" ht="18.75" thickBot="1">
      <c r="B4" s="8"/>
      <c r="C4" s="128"/>
      <c r="D4" s="128"/>
      <c r="E4" s="128"/>
      <c r="F4" s="128"/>
      <c r="G4" s="128"/>
      <c r="H4" s="128"/>
      <c r="I4" s="6"/>
      <c r="J4" s="7"/>
    </row>
    <row r="5" spans="1:11" hidden="1">
      <c r="B5" s="9"/>
      <c r="C5" s="10"/>
      <c r="D5" s="11"/>
      <c r="E5" s="11"/>
      <c r="F5" s="11"/>
      <c r="G5" s="11"/>
      <c r="H5" s="11"/>
      <c r="I5" s="11"/>
      <c r="J5" s="12"/>
    </row>
    <row r="6" spans="1:11" hidden="1">
      <c r="B6" s="9"/>
      <c r="C6" s="129" t="s">
        <v>0</v>
      </c>
      <c r="D6" s="129"/>
      <c r="E6" s="129"/>
      <c r="F6" s="11"/>
      <c r="G6" s="11"/>
      <c r="H6" s="13"/>
      <c r="I6" s="14"/>
      <c r="J6" s="12"/>
    </row>
    <row r="7" spans="1:11" hidden="1">
      <c r="B7" s="15"/>
      <c r="C7" s="86" t="s">
        <v>7</v>
      </c>
      <c r="D7" s="16"/>
      <c r="E7" s="16"/>
      <c r="F7" s="11"/>
      <c r="G7" s="11"/>
      <c r="H7" s="13" t="s">
        <v>1</v>
      </c>
      <c r="I7" s="13">
        <v>2014</v>
      </c>
      <c r="J7" s="17"/>
    </row>
    <row r="8" spans="1:11" s="23" customFormat="1" hidden="1">
      <c r="B8" s="18"/>
      <c r="C8" s="19" t="s">
        <v>8</v>
      </c>
      <c r="D8" s="20"/>
      <c r="E8" s="20"/>
      <c r="F8" s="11"/>
      <c r="G8" s="11"/>
      <c r="H8" s="13" t="s">
        <v>2</v>
      </c>
      <c r="I8" s="21">
        <f>[1]!xFechaFinal()</f>
        <v>41698.669872685183</v>
      </c>
      <c r="J8" s="22"/>
    </row>
    <row r="9" spans="1:11" ht="13.5" hidden="1" thickBot="1">
      <c r="B9" s="24"/>
      <c r="C9" s="25"/>
      <c r="D9" s="26"/>
      <c r="E9" s="26"/>
      <c r="F9" s="26"/>
      <c r="G9" s="26"/>
      <c r="H9" s="26"/>
      <c r="I9" s="26"/>
      <c r="J9" s="27"/>
    </row>
    <row r="10" spans="1:11" s="31" customFormat="1">
      <c r="B10" s="28" t="s">
        <v>9</v>
      </c>
      <c r="C10" s="130" t="s">
        <v>10</v>
      </c>
      <c r="D10" s="114" t="s">
        <v>11</v>
      </c>
      <c r="E10" s="115" t="s">
        <v>12</v>
      </c>
      <c r="F10" s="115" t="s">
        <v>13</v>
      </c>
      <c r="G10" s="115" t="s">
        <v>14</v>
      </c>
      <c r="H10" s="115" t="s">
        <v>14</v>
      </c>
      <c r="I10" s="115" t="s">
        <v>15</v>
      </c>
      <c r="J10" s="115" t="s">
        <v>16</v>
      </c>
    </row>
    <row r="11" spans="1:11" s="31" customFormat="1" ht="13.5" thickBot="1">
      <c r="B11" s="32"/>
      <c r="C11" s="131"/>
      <c r="D11" s="116" t="s">
        <v>17</v>
      </c>
      <c r="E11" s="117" t="s">
        <v>18</v>
      </c>
      <c r="F11" s="117" t="s">
        <v>19</v>
      </c>
      <c r="G11" s="117" t="s">
        <v>3</v>
      </c>
      <c r="H11" s="117" t="s">
        <v>20</v>
      </c>
      <c r="I11" s="117" t="s">
        <v>21</v>
      </c>
      <c r="J11" s="116" t="s">
        <v>22</v>
      </c>
    </row>
    <row r="12" spans="1:11" s="4" customFormat="1" ht="12" thickBot="1">
      <c r="B12" s="35">
        <v>1</v>
      </c>
      <c r="C12" s="36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</row>
    <row r="13" spans="1:11">
      <c r="B13" s="38"/>
      <c r="C13" s="39"/>
      <c r="D13" s="40"/>
      <c r="E13" s="40"/>
      <c r="F13" s="40"/>
      <c r="G13" s="40"/>
      <c r="H13" s="40"/>
      <c r="I13" s="40"/>
      <c r="J13" s="40"/>
    </row>
    <row r="14" spans="1:11">
      <c r="B14" s="41">
        <v>3000</v>
      </c>
      <c r="C14" s="42" t="s">
        <v>23</v>
      </c>
      <c r="D14" s="43">
        <f t="shared" ref="D14:J14" si="0">+D15+D38</f>
        <v>372390294001</v>
      </c>
      <c r="E14" s="43">
        <f t="shared" si="0"/>
        <v>52799449676.940002</v>
      </c>
      <c r="F14" s="43">
        <f t="shared" si="0"/>
        <v>115289800067.32001</v>
      </c>
      <c r="G14" s="43">
        <f t="shared" si="0"/>
        <v>40111312698.260002</v>
      </c>
      <c r="H14" s="43">
        <f t="shared" si="0"/>
        <v>114828187317.36</v>
      </c>
      <c r="I14" s="43">
        <f t="shared" si="0"/>
        <v>461612749.96000004</v>
      </c>
      <c r="J14" s="43">
        <f t="shared" si="0"/>
        <v>257100493933.67999</v>
      </c>
      <c r="K14" s="46">
        <f>+H14-INGRESOS!H14-'INGRESOS VIG ANT  '!F14</f>
        <v>0</v>
      </c>
    </row>
    <row r="15" spans="1:11">
      <c r="B15" s="41">
        <v>3100</v>
      </c>
      <c r="C15" s="42" t="s">
        <v>24</v>
      </c>
      <c r="D15" s="43">
        <f>+D19</f>
        <v>372390294001</v>
      </c>
      <c r="E15" s="43">
        <f t="shared" ref="E15:J15" si="1">+E16+E17+E18+E19</f>
        <v>52495206233.93</v>
      </c>
      <c r="F15" s="43">
        <f t="shared" si="1"/>
        <v>114811458963.48001</v>
      </c>
      <c r="G15" s="43">
        <f t="shared" si="1"/>
        <v>39794869137.349998</v>
      </c>
      <c r="H15" s="43">
        <f t="shared" si="1"/>
        <v>114338283708.52</v>
      </c>
      <c r="I15" s="43">
        <f t="shared" si="1"/>
        <v>473175254.96000004</v>
      </c>
      <c r="J15" s="43">
        <f t="shared" si="1"/>
        <v>257578835037.51999</v>
      </c>
      <c r="K15" s="46">
        <f>+H15-INGRESOS!H15-'INGRESOS VIG ANT  '!F15</f>
        <v>0</v>
      </c>
    </row>
    <row r="16" spans="1:11">
      <c r="A16" s="89">
        <v>9311</v>
      </c>
      <c r="B16" s="41">
        <v>3110</v>
      </c>
      <c r="C16" s="42" t="s">
        <v>25</v>
      </c>
      <c r="D16" s="92">
        <f>([1]!xSaldoInstanciaAcumulado(A16,"I2","","","","PRESINI",[1]!xFechaFinal()))+([1]!xSaldoInstanciaAcumulado(A16,"I2","","","","TSCPTO",[1]!xFechaFinal()))-([1]!xSaldoInstanciaAcumulado(A16,"I2","","","","TSCCPTO",[1]!xFechaFinal()))+([1]!xSaldoInstanciaAcumulado(A16,"I2","","","","ADIPTO",[1]!xFechaFinal()))-([1]!xSaldoInstanciaAcumulado(A16,"I2","","","","REDPTO",[1]!xFechaFinal())) +([1]!xSaldoInstanciaAcumulado(A16,"I3","","","","PRESINI",[1]!xFechaFinal()))+([1]!xSaldoInstanciaAcumulado(A16,"I3","","","","TSCPTO",[1]!xFechaFinal()))-([1]!xSaldoInstanciaAcumulado(A16,"I3","","","","TSCCPTO",[1]!xFechaFinal()))+([1]!xSaldoInstanciaAcumulado(A16,"I3","","","","ADIPTO",[1]!xFechaFinal()))-([1]!xSaldoInstanciaAcumulado(A16,"I3","","","","REDPTO",[1]!xFechaFinal()))</f>
        <v>0</v>
      </c>
      <c r="E16" s="92">
        <f>[1]!xSaldoInstanciaAcumMes(A16,"I2","","","","FACIEXP",[1]!xFechaFinal())+[1]!xSaldoInstanciaAcumMes(A16,"I3","","","","FACIEXP",[1]!xFechaFinal())+[1]!xSaldoInstanciaAcumMes(A16,"I2","","","","RECAUDO",[1]!xFechaFinal())+[1]!xSaldoInstanciaAcumMes(A16,"I3","","","","RECAUDO",[1]!xFechaFinal())</f>
        <v>0</v>
      </c>
      <c r="F16" s="92">
        <f>[1]!xSaldoInstanciaAcumulado(A16,"I2","","","","FACIEXP",[1]!xFechaFinal())+[1]!xSaldoInstanciaAcumulado(A16,"I3","","","","FACIEXP",[1]!xFechaFinal())+[1]!xSaldoInstanciaAcumulado(A16,"I2","","","","RECAUDO",[1]!xFechaFinal())+[1]!xSaldoInstanciaAcumulado(A16,"I3","","","","RECAUDO",[1]!xFechaFinal())</f>
        <v>0</v>
      </c>
      <c r="G16" s="44">
        <f>INGRESOS!G16+'INGRESOS VIG ANT  '!E16</f>
        <v>0</v>
      </c>
      <c r="H16" s="43">
        <f>INGRESOS!H16+'INGRESOS VIG ANT  '!F16</f>
        <v>0</v>
      </c>
      <c r="I16" s="45">
        <f>F16-H16</f>
        <v>0</v>
      </c>
      <c r="J16" s="48">
        <f>+D16-F16</f>
        <v>0</v>
      </c>
    </row>
    <row r="17" spans="1:12">
      <c r="A17" s="89">
        <v>9312</v>
      </c>
      <c r="B17" s="41">
        <v>3111</v>
      </c>
      <c r="C17" s="42" t="s">
        <v>26</v>
      </c>
      <c r="D17" s="92">
        <f>([1]!xSaldoInstanciaAcumulado(A17,"I2","","","","PRESINI",[1]!xFechaFinal()))+([1]!xSaldoInstanciaAcumulado(A17,"I2","","","","TSCPTO",[1]!xFechaFinal()))-([1]!xSaldoInstanciaAcumulado(A17,"I2","","","","TSCCPTO",[1]!xFechaFinal()))+([1]!xSaldoInstanciaAcumulado(A17,"I2","","","","ADIPTO",[1]!xFechaFinal()))-([1]!xSaldoInstanciaAcumulado(A17,"I2","","","","REDPTO",[1]!xFechaFinal())) +([1]!xSaldoInstanciaAcumulado(A17,"I3","","","","PRESINI",[1]!xFechaFinal()))+([1]!xSaldoInstanciaAcumulado(A17,"I3","","","","TSCPTO",[1]!xFechaFinal()))-([1]!xSaldoInstanciaAcumulado(A17,"I3","","","","TSCCPTO",[1]!xFechaFinal()))+([1]!xSaldoInstanciaAcumulado(A17,"I3","","","","ADIPTO",[1]!xFechaFinal()))-([1]!xSaldoInstanciaAcumulado(A17,"I3","","","","REDPTO",[1]!xFechaFinal()))</f>
        <v>0</v>
      </c>
      <c r="E17" s="92">
        <f>[1]!xSaldoInstanciaAcumMes(A17,"I2","","","","FACIEXP",[1]!xFechaFinal())+[1]!xSaldoInstanciaAcumMes(A17,"I3","","","","FACIEXP",[1]!xFechaFinal())+[1]!xSaldoInstanciaAcumMes(A17,"I2","","","","RECAUDO",[1]!xFechaFinal())+[1]!xSaldoInstanciaAcumMes(A17,"I3","","","","RECAUDO",[1]!xFechaFinal())</f>
        <v>0</v>
      </c>
      <c r="F17" s="92">
        <f>[1]!xSaldoInstanciaAcumulado(A17,"I2","","","","FACIEXP",[1]!xFechaFinal())+[1]!xSaldoInstanciaAcumulado(A17,"I3","","","","FACIEXP",[1]!xFechaFinal())+[1]!xSaldoInstanciaAcumulado(A17,"I2","","","","RECAUDO",[1]!xFechaFinal())+[1]!xSaldoInstanciaAcumulado(A17,"I3","","","","RECAUDO",[1]!xFechaFinal())</f>
        <v>0</v>
      </c>
      <c r="G17" s="44">
        <f>INGRESOS!G17+'INGRESOS VIG ANT  '!E17</f>
        <v>0</v>
      </c>
      <c r="H17" s="43">
        <f>INGRESOS!H17+'INGRESOS VIG ANT  '!F17</f>
        <v>0</v>
      </c>
      <c r="I17" s="45">
        <f>F17-H17</f>
        <v>0</v>
      </c>
      <c r="J17" s="48">
        <f t="shared" ref="J17:J18" si="2">+D17-F17</f>
        <v>0</v>
      </c>
    </row>
    <row r="18" spans="1:12">
      <c r="A18" s="89">
        <v>93112</v>
      </c>
      <c r="B18" s="41">
        <v>3112</v>
      </c>
      <c r="C18" s="42" t="s">
        <v>27</v>
      </c>
      <c r="D18" s="92">
        <f>([1]!xSaldoInstanciaAcumulado(A18,"I2","","","","PRESINI",[1]!xFechaFinal()))+([1]!xSaldoInstanciaAcumulado(A18,"I2","","","","TSCPTO",[1]!xFechaFinal()))-([1]!xSaldoInstanciaAcumulado(A18,"I2","","","","TSCCPTO",[1]!xFechaFinal()))+([1]!xSaldoInstanciaAcumulado(A18,"I2","","","","ADIPTO",[1]!xFechaFinal()))-([1]!xSaldoInstanciaAcumulado(A18,"I2","","","","REDPTO",[1]!xFechaFinal())) +([1]!xSaldoInstanciaAcumulado(A18,"I3","","","","PRESINI",[1]!xFechaFinal()))+([1]!xSaldoInstanciaAcumulado(A18,"I3","","","","TSCPTO",[1]!xFechaFinal()))-([1]!xSaldoInstanciaAcumulado(A18,"I3","","","","TSCCPTO",[1]!xFechaFinal()))+([1]!xSaldoInstanciaAcumulado(A18,"I3","","","","ADIPTO",[1]!xFechaFinal()))-([1]!xSaldoInstanciaAcumulado(A18,"I3","","","","REDPTO",[1]!xFechaFinal()))</f>
        <v>0</v>
      </c>
      <c r="E18" s="92">
        <f>[1]!xSaldoInstanciaAcumMes(A18,"I2","","","","FACIEXP",[1]!xFechaFinal())+[1]!xSaldoInstanciaAcumMes(A18,"I3","","","","FACIEXP",[1]!xFechaFinal())+[1]!xSaldoInstanciaAcumMes(A18,"I2","","","","RECAUDO",[1]!xFechaFinal())+[1]!xSaldoInstanciaAcumMes(A18,"I3","","","","RECAUDO",[1]!xFechaFinal())</f>
        <v>0</v>
      </c>
      <c r="F18" s="92">
        <f>[1]!xSaldoInstanciaAcumulado(A18,"I2","","","","FACIEXP",[1]!xFechaFinal())+[1]!xSaldoInstanciaAcumulado(A18,"I3","","","","FACIEXP",[1]!xFechaFinal())+[1]!xSaldoInstanciaAcumulado(A18,"I2","","","","RECAUDO",[1]!xFechaFinal())+[1]!xSaldoInstanciaAcumulado(A18,"I3","","","","RECAUDO",[1]!xFechaFinal())</f>
        <v>0</v>
      </c>
      <c r="G18" s="44">
        <f>INGRESOS!G18+'INGRESOS VIG ANT  '!E18</f>
        <v>0</v>
      </c>
      <c r="H18" s="43">
        <f>INGRESOS!H18+'INGRESOS VIG ANT  '!F18</f>
        <v>0</v>
      </c>
      <c r="I18" s="45">
        <f>F18-H18</f>
        <v>0</v>
      </c>
      <c r="J18" s="48">
        <f t="shared" si="2"/>
        <v>0</v>
      </c>
    </row>
    <row r="19" spans="1:12">
      <c r="A19" s="89">
        <v>9312</v>
      </c>
      <c r="B19" s="41">
        <v>3120</v>
      </c>
      <c r="C19" s="42" t="s">
        <v>28</v>
      </c>
      <c r="D19" s="43">
        <f t="shared" ref="D19:J19" si="3">+D20+D37+D26</f>
        <v>372390294001</v>
      </c>
      <c r="E19" s="43">
        <f t="shared" si="3"/>
        <v>52495206233.93</v>
      </c>
      <c r="F19" s="43">
        <f t="shared" si="3"/>
        <v>114811458963.48001</v>
      </c>
      <c r="G19" s="43">
        <f t="shared" si="3"/>
        <v>39794869137.349998</v>
      </c>
      <c r="H19" s="43">
        <f t="shared" ref="H19" si="4">+H20+H37+H26</f>
        <v>114338283708.52</v>
      </c>
      <c r="I19" s="43">
        <f t="shared" si="3"/>
        <v>473175254.96000004</v>
      </c>
      <c r="J19" s="43">
        <f t="shared" si="3"/>
        <v>257578835037.51999</v>
      </c>
    </row>
    <row r="20" spans="1:12">
      <c r="A20" s="89">
        <v>93121</v>
      </c>
      <c r="B20" s="41">
        <v>3121</v>
      </c>
      <c r="C20" s="42" t="s">
        <v>29</v>
      </c>
      <c r="D20" s="44">
        <f>SUM(D21:D22)</f>
        <v>7820196174</v>
      </c>
      <c r="E20" s="44">
        <f t="shared" ref="E20:I20" si="5">SUM(E21:E22)</f>
        <v>223233037.13</v>
      </c>
      <c r="F20" s="44">
        <f t="shared" si="5"/>
        <v>751945826.82999992</v>
      </c>
      <c r="G20" s="44">
        <f t="shared" si="5"/>
        <v>490051570.12</v>
      </c>
      <c r="H20" s="44">
        <f t="shared" ref="H20" si="6">SUM(H21:H22)</f>
        <v>826294509.08999991</v>
      </c>
      <c r="I20" s="44">
        <f t="shared" si="5"/>
        <v>-74348682.25999999</v>
      </c>
      <c r="J20" s="44">
        <f>SUM(J21:J22)</f>
        <v>7068250347.1700001</v>
      </c>
      <c r="K20" s="46"/>
    </row>
    <row r="21" spans="1:12">
      <c r="A21" s="89">
        <v>9312101</v>
      </c>
      <c r="B21" s="41"/>
      <c r="C21" s="47" t="s">
        <v>30</v>
      </c>
      <c r="D21" s="92">
        <f>([1]!xSaldoInstanciaAcumulado(A21,"I2","","","","PRESINI",[1]!xFechaFinal()))+([1]!xSaldoInstanciaAcumulado(A21,"I2","","","","TSCPTO",[1]!xFechaFinal()))-([1]!xSaldoInstanciaAcumulado(A21,"I2","","","","TSCCPTO",[1]!xFechaFinal()))+([1]!xSaldoInstanciaAcumulado(A21,"I2","","","","ADIPTO",[1]!xFechaFinal()))-([1]!xSaldoInstanciaAcumulado(A21,"I2","","","","REDPTO",[1]!xFechaFinal())) +([1]!xSaldoInstanciaAcumulado(A21,"I3","","","","PRESINI",[1]!xFechaFinal()))+([1]!xSaldoInstanciaAcumulado(A21,"I3","","","","TSCPTO",[1]!xFechaFinal()))-([1]!xSaldoInstanciaAcumulado(A21,"I3","","","","TSCCPTO",[1]!xFechaFinal()))+([1]!xSaldoInstanciaAcumulado(A21,"I3","","","","ADIPTO",[1]!xFechaFinal()))-([1]!xSaldoInstanciaAcumulado(A21,"I3","","","","REDPTO",[1]!xFechaFinal()))</f>
        <v>6568964786</v>
      </c>
      <c r="E21" s="92">
        <f>[1]!xSaldoInstanciaAcumMes(A21,"I2","","","","FACIEXP",[1]!xFechaFinal())+[1]!xSaldoInstanciaAcumMes(A21,"I3","","","","FACIEXP",[1]!xFechaFinal())+[1]!xSaldoInstanciaAcumMes(A21,"I2","","","","RECAUDO",[1]!xFechaFinal())+[1]!xSaldoInstanciaAcumMes(A21,"I3","","","","RECAUDO",[1]!xFechaFinal())</f>
        <v>183955037.13</v>
      </c>
      <c r="F21" s="92">
        <f>[1]!xSaldoInstanciaAcumulado(A21,"I2","","","","FACIEXP",[1]!xFechaFinal())+[1]!xSaldoInstanciaAcumulado(A21,"I3","","","","FACIEXP",[1]!xFechaFinal())+[1]!xSaldoInstanciaAcumulado(A21,"I2","","","","RECAUDO",[1]!xFechaFinal())+[1]!xSaldoInstanciaAcumulado(A21,"I3","","","","RECAUDO",[1]!xFechaFinal())</f>
        <v>695217826.82999992</v>
      </c>
      <c r="G21" s="44">
        <f>INGRESOS!G21+'INGRESOS VIG ANT  '!E21</f>
        <v>446511570.12</v>
      </c>
      <c r="H21" s="43">
        <f>INGRESOS!H21+'INGRESOS VIG ANT  '!F21</f>
        <v>734536509.08999991</v>
      </c>
      <c r="I21" s="45">
        <f>F21-H21</f>
        <v>-39318682.25999999</v>
      </c>
      <c r="J21" s="48">
        <f>+D21-F21</f>
        <v>5873746959.1700001</v>
      </c>
    </row>
    <row r="22" spans="1:12">
      <c r="A22" s="89">
        <v>9312102</v>
      </c>
      <c r="B22" s="41"/>
      <c r="C22" s="47" t="s">
        <v>31</v>
      </c>
      <c r="D22" s="92">
        <f>([1]!xSaldoInstanciaAcumulado(A22,"I2","","","","PRESINI",[1]!xFechaFinal()))+([1]!xSaldoInstanciaAcumulado(A22,"I2","","","","TSCPTO",[1]!xFechaFinal()))-([1]!xSaldoInstanciaAcumulado(A22,"I2","","","","TSCCPTO",[1]!xFechaFinal()))+([1]!xSaldoInstanciaAcumulado(A22,"I2","","","","ADIPTO",[1]!xFechaFinal()))-([1]!xSaldoInstanciaAcumulado(A22,"I2","","","","REDPTO",[1]!xFechaFinal())) +([1]!xSaldoInstanciaAcumulado(A22,"I3","","","","PRESINI",[1]!xFechaFinal()))+([1]!xSaldoInstanciaAcumulado(A22,"I3","","","","TSCPTO",[1]!xFechaFinal()))-([1]!xSaldoInstanciaAcumulado(A22,"I3","","","","TSCCPTO",[1]!xFechaFinal()))+([1]!xSaldoInstanciaAcumulado(A22,"I3","","","","ADIPTO",[1]!xFechaFinal()))-([1]!xSaldoInstanciaAcumulado(A22,"I3","","","","REDPTO",[1]!xFechaFinal()))</f>
        <v>1251231388</v>
      </c>
      <c r="E22" s="92">
        <f>[1]!xSaldoInstanciaAcumMes(A22,"I2","","","","FACIEXP",[1]!xFechaFinal())+[1]!xSaldoInstanciaAcumMes(A22,"I3","","","","FACIEXP",[1]!xFechaFinal())+[1]!xSaldoInstanciaAcumMes(A22,"I2","","","","RECAUDO",[1]!xFechaFinal())+[1]!xSaldoInstanciaAcumMes(A22,"I3","","","","RECAUDO",[1]!xFechaFinal())</f>
        <v>39278000</v>
      </c>
      <c r="F22" s="92">
        <f>[1]!xSaldoInstanciaAcumulado(A22,"I2","","","","FACIEXP",[1]!xFechaFinal())+[1]!xSaldoInstanciaAcumulado(A22,"I3","","","","FACIEXP",[1]!xFechaFinal())+[1]!xSaldoInstanciaAcumulado(A22,"I2","","","","RECAUDO",[1]!xFechaFinal())+[1]!xSaldoInstanciaAcumulado(A22,"I3","","","","RECAUDO",[1]!xFechaFinal())</f>
        <v>56728000</v>
      </c>
      <c r="G22" s="44">
        <f>INGRESOS!G22+'INGRESOS VIG ANT  '!E22</f>
        <v>43540000</v>
      </c>
      <c r="H22" s="43">
        <f>INGRESOS!H22+'INGRESOS VIG ANT  '!F22</f>
        <v>91758000</v>
      </c>
      <c r="I22" s="45">
        <f>F22-H22</f>
        <v>-35030000</v>
      </c>
      <c r="J22" s="48">
        <f>+D22-F22</f>
        <v>1194503388</v>
      </c>
      <c r="K22" s="46"/>
    </row>
    <row r="23" spans="1:12">
      <c r="A23" s="89">
        <v>931210301</v>
      </c>
      <c r="B23" s="41"/>
      <c r="C23" s="47" t="s">
        <v>35</v>
      </c>
      <c r="D23" s="92">
        <f>([1]!xSaldoInstanciaAcumulado(A23,"I2","","","","PRESINI",[1]!xFechaFinal()))+([1]!xSaldoInstanciaAcumulado(A23,"I2","","","","TSCPTO",[1]!xFechaFinal()))-([1]!xSaldoInstanciaAcumulado(A23,"I2","","","","TSCCPTO",[1]!xFechaFinal()))+([1]!xSaldoInstanciaAcumulado(A23,"I2","","","","ADIPTO",[1]!xFechaFinal()))-([1]!xSaldoInstanciaAcumulado(A23,"I2","","","","REDPTO",[1]!xFechaFinal())) +([1]!xSaldoInstanciaAcumulado(A23,"I3","","","","PRESINI",[1]!xFechaFinal()))+([1]!xSaldoInstanciaAcumulado(A23,"I3","","","","TSCPTO",[1]!xFechaFinal()))-([1]!xSaldoInstanciaAcumulado(A23,"I3","","","","TSCCPTO",[1]!xFechaFinal()))+([1]!xSaldoInstanciaAcumulado(A23,"I3","","","","ADIPTO",[1]!xFechaFinal()))-([1]!xSaldoInstanciaAcumulado(A23,"I3","","","","REDPTO",[1]!xFechaFinal()))</f>
        <v>0</v>
      </c>
      <c r="E23" s="92">
        <f>[1]!xSaldoInstanciaAcumMes(A23,"I2","","","","FACIEXP",[1]!xFechaFinal())+[1]!xSaldoInstanciaAcumMes(A23,"I3","","","","FACIEXP",[1]!xFechaFinal())+[1]!xSaldoInstanciaAcumMes(A23,"I2","","","","RECAUDO",[1]!xFechaFinal())+[1]!xSaldoInstanciaAcumMes(A23,"I3","","","","RECAUDO",[1]!xFechaFinal())</f>
        <v>0</v>
      </c>
      <c r="F23" s="92">
        <f>[1]!xSaldoInstanciaAcumulado(A23,"I2","","","","FACIEXP",[1]!xFechaFinal())+[1]!xSaldoInstanciaAcumulado(A23,"I3","","","","FACIEXP",[1]!xFechaFinal())+[1]!xSaldoInstanciaAcumulado(A23,"I2","","","","RECAUDO",[1]!xFechaFinal())+[1]!xSaldoInstanciaAcumulado(A23,"I3","","","","RECAUDO",[1]!xFechaFinal())</f>
        <v>0</v>
      </c>
      <c r="G23" s="44">
        <f>INGRESOS!G23+'INGRESOS VIG ANT  '!E23</f>
        <v>0</v>
      </c>
      <c r="H23" s="43">
        <f>INGRESOS!H23+'INGRESOS VIG ANT  '!F23</f>
        <v>0</v>
      </c>
      <c r="I23" s="45">
        <f>F23-H23</f>
        <v>0</v>
      </c>
      <c r="J23" s="48">
        <f t="shared" ref="J23:J25" si="7">+D23-F23</f>
        <v>0</v>
      </c>
      <c r="K23" s="46"/>
    </row>
    <row r="24" spans="1:12">
      <c r="A24" s="89">
        <v>931210302</v>
      </c>
      <c r="B24" s="41"/>
      <c r="C24" s="47" t="s">
        <v>56</v>
      </c>
      <c r="D24" s="92">
        <f>([1]!xSaldoInstanciaAcumulado(A24,"I2","","","","PRESINI",[1]!xFechaFinal()))+([1]!xSaldoInstanciaAcumulado(A24,"I2","","","","TSCPTO",[1]!xFechaFinal()))-([1]!xSaldoInstanciaAcumulado(A24,"I2","","","","TSCCPTO",[1]!xFechaFinal()))+([1]!xSaldoInstanciaAcumulado(A24,"I2","","","","ADIPTO",[1]!xFechaFinal()))-([1]!xSaldoInstanciaAcumulado(A24,"I2","","","","REDPTO",[1]!xFechaFinal())) +([1]!xSaldoInstanciaAcumulado(A24,"I3","","","","PRESINI",[1]!xFechaFinal()))+([1]!xSaldoInstanciaAcumulado(A24,"I3","","","","TSCPTO",[1]!xFechaFinal()))-([1]!xSaldoInstanciaAcumulado(A24,"I3","","","","TSCCPTO",[1]!xFechaFinal()))+([1]!xSaldoInstanciaAcumulado(A24,"I3","","","","ADIPTO",[1]!xFechaFinal()))-([1]!xSaldoInstanciaAcumulado(A24,"I3","","","","REDPTO",[1]!xFechaFinal()))</f>
        <v>0</v>
      </c>
      <c r="E24" s="92">
        <f>[1]!xSaldoInstanciaAcumMes(A24,"I2","","","","FACIEXP",[1]!xFechaFinal())+[1]!xSaldoInstanciaAcumMes(A24,"I3","","","","FACIEXP",[1]!xFechaFinal())+[1]!xSaldoInstanciaAcumMes(A24,"I2","","","","RECAUDO",[1]!xFechaFinal())+[1]!xSaldoInstanciaAcumMes(A24,"I3","","","","RECAUDO",[1]!xFechaFinal())</f>
        <v>0</v>
      </c>
      <c r="F24" s="92">
        <f>[1]!xSaldoInstanciaAcumulado(A24,"I2","","","","FACIEXP",[1]!xFechaFinal())+[1]!xSaldoInstanciaAcumulado(A24,"I3","","","","FACIEXP",[1]!xFechaFinal())+[1]!xSaldoInstanciaAcumulado(A24,"I2","","","","RECAUDO",[1]!xFechaFinal())+[1]!xSaldoInstanciaAcumulado(A24,"I3","","","","RECAUDO",[1]!xFechaFinal())</f>
        <v>0</v>
      </c>
      <c r="G24" s="44">
        <f>INGRESOS!G24+'INGRESOS VIG ANT  '!E24</f>
        <v>0</v>
      </c>
      <c r="H24" s="43">
        <f>INGRESOS!H24+'INGRESOS VIG ANT  '!F24</f>
        <v>0</v>
      </c>
      <c r="I24" s="45">
        <f>F24-H24</f>
        <v>0</v>
      </c>
      <c r="J24" s="48">
        <f t="shared" si="7"/>
        <v>0</v>
      </c>
      <c r="K24" s="46"/>
    </row>
    <row r="25" spans="1:12">
      <c r="A25" s="89">
        <v>931210303</v>
      </c>
      <c r="B25" s="41"/>
      <c r="C25" s="47" t="s">
        <v>57</v>
      </c>
      <c r="D25" s="92">
        <f>([1]!xSaldoInstanciaAcumulado(A25,"I2","","","","PRESINI",[1]!xFechaFinal()))+([1]!xSaldoInstanciaAcumulado(A25,"I2","","","","TSCPTO",[1]!xFechaFinal()))-([1]!xSaldoInstanciaAcumulado(A25,"I2","","","","TSCCPTO",[1]!xFechaFinal()))+([1]!xSaldoInstanciaAcumulado(A25,"I2","","","","ADIPTO",[1]!xFechaFinal()))-([1]!xSaldoInstanciaAcumulado(A25,"I2","","","","REDPTO",[1]!xFechaFinal())) +([1]!xSaldoInstanciaAcumulado(A25,"I3","","","","PRESINI",[1]!xFechaFinal()))+([1]!xSaldoInstanciaAcumulado(A25,"I3","","","","TSCPTO",[1]!xFechaFinal()))-([1]!xSaldoInstanciaAcumulado(A25,"I3","","","","TSCCPTO",[1]!xFechaFinal()))+([1]!xSaldoInstanciaAcumulado(A25,"I3","","","","ADIPTO",[1]!xFechaFinal()))-([1]!xSaldoInstanciaAcumulado(A25,"I3","","","","REDPTO",[1]!xFechaFinal()))</f>
        <v>0</v>
      </c>
      <c r="E25" s="92">
        <f>[1]!xSaldoInstanciaAcumMes(A25,"I2","","","","FACIEXP",[1]!xFechaFinal())+[1]!xSaldoInstanciaAcumMes(A25,"I3","","","","FACIEXP",[1]!xFechaFinal())+[1]!xSaldoInstanciaAcumMes(A25,"I2","","","","RECAUDO",[1]!xFechaFinal())+[1]!xSaldoInstanciaAcumMes(A25,"I3","","","","RECAUDO",[1]!xFechaFinal())</f>
        <v>0</v>
      </c>
      <c r="F25" s="92">
        <f>[1]!xSaldoInstanciaAcumulado(A25,"I2","","","","FACIEXP",[1]!xFechaFinal())+[1]!xSaldoInstanciaAcumulado(A25,"I3","","","","FACIEXP",[1]!xFechaFinal())+[1]!xSaldoInstanciaAcumulado(A25,"I2","","","","RECAUDO",[1]!xFechaFinal())+[1]!xSaldoInstanciaAcumulado(A25,"I3","","","","RECAUDO",[1]!xFechaFinal())</f>
        <v>0</v>
      </c>
      <c r="G25" s="44">
        <f>INGRESOS!G25+'INGRESOS VIG ANT  '!E25</f>
        <v>0</v>
      </c>
      <c r="H25" s="43">
        <f>INGRESOS!H25+'INGRESOS VIG ANT  '!F25</f>
        <v>0</v>
      </c>
      <c r="I25" s="45">
        <f>F25-H25</f>
        <v>0</v>
      </c>
      <c r="J25" s="48">
        <f t="shared" si="7"/>
        <v>0</v>
      </c>
      <c r="K25" s="46"/>
    </row>
    <row r="26" spans="1:12">
      <c r="A26" s="89">
        <v>93127</v>
      </c>
      <c r="B26" s="41">
        <v>3127</v>
      </c>
      <c r="C26" s="42" t="s">
        <v>32</v>
      </c>
      <c r="D26" s="44">
        <f>+D27</f>
        <v>364570097827</v>
      </c>
      <c r="E26" s="44">
        <f t="shared" ref="E26:J26" si="8">+E27</f>
        <v>52271927752.93</v>
      </c>
      <c r="F26" s="44">
        <f t="shared" si="8"/>
        <v>114038175636.38</v>
      </c>
      <c r="G26" s="44">
        <f t="shared" si="8"/>
        <v>39304772123.360001</v>
      </c>
      <c r="H26" s="44">
        <f t="shared" si="8"/>
        <v>113490651699.16</v>
      </c>
      <c r="I26" s="44">
        <f t="shared" si="8"/>
        <v>547523937.22000003</v>
      </c>
      <c r="J26" s="44">
        <f t="shared" si="8"/>
        <v>250531922190.62</v>
      </c>
      <c r="L26" s="49"/>
    </row>
    <row r="27" spans="1:12">
      <c r="A27" s="89">
        <v>93127118</v>
      </c>
      <c r="B27" s="41"/>
      <c r="C27" s="42" t="s">
        <v>33</v>
      </c>
      <c r="D27" s="44">
        <f>+D28+D31+D33+D34+D35+D36</f>
        <v>364570097827</v>
      </c>
      <c r="E27" s="44">
        <f t="shared" ref="E27:J27" si="9">+E28+E31+E33+E34+E35+E36</f>
        <v>52271927752.93</v>
      </c>
      <c r="F27" s="44">
        <f t="shared" si="9"/>
        <v>114038175636.38</v>
      </c>
      <c r="G27" s="44">
        <f t="shared" si="9"/>
        <v>39304772123.360001</v>
      </c>
      <c r="H27" s="44">
        <f t="shared" ref="H27" si="10">+H28+H31+H33+H34+H35+H36</f>
        <v>113490651699.16</v>
      </c>
      <c r="I27" s="44">
        <f t="shared" si="9"/>
        <v>547523937.22000003</v>
      </c>
      <c r="J27" s="44">
        <f t="shared" si="9"/>
        <v>250531922190.62</v>
      </c>
      <c r="L27" s="49"/>
    </row>
    <row r="28" spans="1:12">
      <c r="A28" s="89">
        <v>9312711801</v>
      </c>
      <c r="B28" s="41"/>
      <c r="C28" s="42" t="s">
        <v>34</v>
      </c>
      <c r="D28" s="44">
        <f>+D29+D30</f>
        <v>36092439685</v>
      </c>
      <c r="E28" s="44">
        <f t="shared" ref="E28:J28" si="11">+E29+E30</f>
        <v>2527126002.3299999</v>
      </c>
      <c r="F28" s="44">
        <f t="shared" si="11"/>
        <v>4585848469.8199997</v>
      </c>
      <c r="G28" s="44">
        <f t="shared" si="11"/>
        <v>840771029.8499999</v>
      </c>
      <c r="H28" s="44">
        <f t="shared" ref="H28" si="12">+H29+H30</f>
        <v>3637458964.7600002</v>
      </c>
      <c r="I28" s="44">
        <f t="shared" si="11"/>
        <v>948389505.05999994</v>
      </c>
      <c r="J28" s="44">
        <f t="shared" si="11"/>
        <v>31506591215.18</v>
      </c>
      <c r="L28" s="49"/>
    </row>
    <row r="29" spans="1:12">
      <c r="A29" s="89">
        <v>931271180101</v>
      </c>
      <c r="B29" s="41"/>
      <c r="C29" s="47" t="s">
        <v>35</v>
      </c>
      <c r="D29" s="92">
        <f>([1]!xSaldoInstanciaAcumulado(A29,"I2","","","","PRESINI",[1]!xFechaFinal()))+([1]!xSaldoInstanciaAcumulado(A29,"I2","","","","TSCPTO",[1]!xFechaFinal()))-([1]!xSaldoInstanciaAcumulado(A29,"I2","","","","TSCCPTO",[1]!xFechaFinal()))+([1]!xSaldoInstanciaAcumulado(A29,"I2","","","","ADIPTO",[1]!xFechaFinal()))-([1]!xSaldoInstanciaAcumulado(A29,"I2","","","","REDPTO",[1]!xFechaFinal())) +([1]!xSaldoInstanciaAcumulado(A29,"I3","","","","PRESINI",[1]!xFechaFinal()))+([1]!xSaldoInstanciaAcumulado(A29,"I3","","","","TSCPTO",[1]!xFechaFinal()))-([1]!xSaldoInstanciaAcumulado(A29,"I3","","","","TSCCPTO",[1]!xFechaFinal()))+([1]!xSaldoInstanciaAcumulado(A29,"I3","","","","ADIPTO",[1]!xFechaFinal()))-([1]!xSaldoInstanciaAcumulado(A29,"I3","","","","REDPTO",[1]!xFechaFinal()))</f>
        <v>21509635772</v>
      </c>
      <c r="E29" s="92">
        <f>[1]!xSaldoInstanciaAcumMes(A29,"I2","","","","FACIEXP",[1]!xFechaFinal())+[1]!xSaldoInstanciaAcumMes(A29,"I3","","","","FACIEXP",[1]!xFechaFinal())+[1]!xSaldoInstanciaAcumMes(A29,"I2","","","","RECAUDO",[1]!xFechaFinal())+[1]!xSaldoInstanciaAcumMes(A29,"I3","","","","RECAUDO",[1]!xFechaFinal())</f>
        <v>639819854.15999997</v>
      </c>
      <c r="F29" s="92">
        <f>[1]!xSaldoInstanciaAcumulado(A29,"I2","","","","FACIEXP",[1]!xFechaFinal())+[1]!xSaldoInstanciaAcumulado(A29,"I3","","","","FACIEXP",[1]!xFechaFinal())+[1]!xSaldoInstanciaAcumulado(A29,"I2","","","","RECAUDO",[1]!xFechaFinal())+[1]!xSaldoInstanciaAcumulado(A29,"I3","","","","RECAUDO",[1]!xFechaFinal())</f>
        <v>2698542321.6500001</v>
      </c>
      <c r="G29" s="44">
        <f>INGRESOS!G29+'INGRESOS VIG ANT  '!E29</f>
        <v>840771029.8499999</v>
      </c>
      <c r="H29" s="43">
        <f>INGRESOS!H29+'INGRESOS VIG ANT  '!F29</f>
        <v>3637458964.7600002</v>
      </c>
      <c r="I29" s="45">
        <f>F29-H29</f>
        <v>-938916643.11000013</v>
      </c>
      <c r="J29" s="48">
        <f t="shared" ref="J29:J30" si="13">+D29-F29</f>
        <v>18811093450.349998</v>
      </c>
      <c r="L29" s="49"/>
    </row>
    <row r="30" spans="1:12">
      <c r="A30" s="89">
        <v>931271180102</v>
      </c>
      <c r="B30" s="41"/>
      <c r="C30" s="47" t="s">
        <v>36</v>
      </c>
      <c r="D30" s="92">
        <f>([1]!xSaldoInstanciaAcumulado(A30,"I2","","","","PRESINI",[1]!xFechaFinal()))+([1]!xSaldoInstanciaAcumulado(A30,"I2","","","","TSCPTO",[1]!xFechaFinal()))-([1]!xSaldoInstanciaAcumulado(A30,"I2","","","","TSCCPTO",[1]!xFechaFinal()))+([1]!xSaldoInstanciaAcumulado(A30,"I2","","","","ADIPTO",[1]!xFechaFinal()))-([1]!xSaldoInstanciaAcumulado(A30,"I2","","","","REDPTO",[1]!xFechaFinal())) +([1]!xSaldoInstanciaAcumulado(A30,"I3","","","","PRESINI",[1]!xFechaFinal()))+([1]!xSaldoInstanciaAcumulado(A30,"I3","","","","TSCPTO",[1]!xFechaFinal()))-([1]!xSaldoInstanciaAcumulado(A30,"I3","","","","TSCCPTO",[1]!xFechaFinal()))+([1]!xSaldoInstanciaAcumulado(A30,"I3","","","","ADIPTO",[1]!xFechaFinal()))-([1]!xSaldoInstanciaAcumulado(A30,"I3","","","","REDPTO",[1]!xFechaFinal()))</f>
        <v>14582803913</v>
      </c>
      <c r="E30" s="92">
        <f>[1]!xSaldoInstanciaAcumMes(A30,"I2","","","","FACIEXP",[1]!xFechaFinal())+[1]!xSaldoInstanciaAcumMes(A30,"I3","","","","FACIEXP",[1]!xFechaFinal())+[1]!xSaldoInstanciaAcumMes(A30,"I2","","","","RECAUDO",[1]!xFechaFinal())+[1]!xSaldoInstanciaAcumMes(A30,"I3","","","","RECAUDO",[1]!xFechaFinal())</f>
        <v>1887306148.1700001</v>
      </c>
      <c r="F30" s="92">
        <f>[1]!xSaldoInstanciaAcumulado(A30,"I2","","","","FACIEXP",[1]!xFechaFinal())+[1]!xSaldoInstanciaAcumulado(A30,"I3","","","","FACIEXP",[1]!xFechaFinal())+[1]!xSaldoInstanciaAcumulado(A30,"I2","","","","RECAUDO",[1]!xFechaFinal())+[1]!xSaldoInstanciaAcumulado(A30,"I3","","","","RECAUDO",[1]!xFechaFinal())</f>
        <v>1887306148.1700001</v>
      </c>
      <c r="G30" s="44">
        <f>INGRESOS!G30+'INGRESOS VIG ANT  '!E30</f>
        <v>0</v>
      </c>
      <c r="H30" s="43">
        <f>INGRESOS!H30+'INGRESOS VIG ANT  '!F30</f>
        <v>0</v>
      </c>
      <c r="I30" s="45">
        <f>F30-H30</f>
        <v>1887306148.1700001</v>
      </c>
      <c r="J30" s="48">
        <f t="shared" si="13"/>
        <v>12695497764.83</v>
      </c>
      <c r="L30" s="49"/>
    </row>
    <row r="31" spans="1:12">
      <c r="A31" s="89">
        <v>9312711801</v>
      </c>
      <c r="B31" s="41"/>
      <c r="C31" s="42" t="s">
        <v>37</v>
      </c>
      <c r="D31" s="44">
        <f>+D32</f>
        <v>5103981370</v>
      </c>
      <c r="E31" s="44">
        <f t="shared" ref="E31:J31" si="14">+E32</f>
        <v>432040.61</v>
      </c>
      <c r="F31" s="44">
        <f t="shared" si="14"/>
        <v>511058.19</v>
      </c>
      <c r="G31" s="44">
        <f t="shared" si="14"/>
        <v>20497000.009999998</v>
      </c>
      <c r="H31" s="44">
        <f t="shared" si="14"/>
        <v>21172237.27</v>
      </c>
      <c r="I31" s="44">
        <f t="shared" si="14"/>
        <v>-20661179.079999998</v>
      </c>
      <c r="J31" s="44">
        <f t="shared" si="14"/>
        <v>5103470311.8100004</v>
      </c>
      <c r="L31" s="49"/>
    </row>
    <row r="32" spans="1:12">
      <c r="A32" s="89">
        <v>931271180301</v>
      </c>
      <c r="B32" s="41"/>
      <c r="C32" s="47" t="s">
        <v>38</v>
      </c>
      <c r="D32" s="92">
        <f>([1]!xSaldoInstanciaAcumulado(A32,"I2","","","","PRESINI",[1]!xFechaFinal()))+([1]!xSaldoInstanciaAcumulado(A32,"I2","","","","TSCPTO",[1]!xFechaFinal()))-([1]!xSaldoInstanciaAcumulado(A32,"I2","","","","TSCCPTO",[1]!xFechaFinal()))+([1]!xSaldoInstanciaAcumulado(A32,"I2","","","","ADIPTO",[1]!xFechaFinal()))-([1]!xSaldoInstanciaAcumulado(A32,"I2","","","","REDPTO",[1]!xFechaFinal())) +([1]!xSaldoInstanciaAcumulado(A32,"I3","","","","PRESINI",[1]!xFechaFinal()))+([1]!xSaldoInstanciaAcumulado(A32,"I3","","","","TSCPTO",[1]!xFechaFinal()))-([1]!xSaldoInstanciaAcumulado(A32,"I3","","","","TSCCPTO",[1]!xFechaFinal()))+([1]!xSaldoInstanciaAcumulado(A32,"I3","","","","ADIPTO",[1]!xFechaFinal()))-([1]!xSaldoInstanciaAcumulado(A32,"I3","","","","REDPTO",[1]!xFechaFinal()))</f>
        <v>5103981370</v>
      </c>
      <c r="E32" s="92">
        <f>[1]!xSaldoInstanciaAcumMes(A32,"I2","","","","FACIEXP",[1]!xFechaFinal())+[1]!xSaldoInstanciaAcumMes(A32,"I3","","","","FACIEXP",[1]!xFechaFinal())+[1]!xSaldoInstanciaAcumMes(A32,"I2","","","","RECAUDO",[1]!xFechaFinal())+[1]!xSaldoInstanciaAcumMes(A32,"I3","","","","RECAUDO",[1]!xFechaFinal())</f>
        <v>432040.61</v>
      </c>
      <c r="F32" s="92">
        <f>[1]!xSaldoInstanciaAcumulado(A32,"I2","","","","FACIEXP",[1]!xFechaFinal())+[1]!xSaldoInstanciaAcumulado(A32,"I3","","","","FACIEXP",[1]!xFechaFinal())+[1]!xSaldoInstanciaAcumulado(A32,"I2","","","","RECAUDO",[1]!xFechaFinal())+[1]!xSaldoInstanciaAcumulado(A32,"I3","","","","RECAUDO",[1]!xFechaFinal())</f>
        <v>511058.19</v>
      </c>
      <c r="G32" s="44">
        <f>INGRESOS!G32+'INGRESOS VIG ANT  '!E32</f>
        <v>20497000.009999998</v>
      </c>
      <c r="H32" s="43">
        <f>INGRESOS!H32+'INGRESOS VIG ANT  '!F32</f>
        <v>21172237.27</v>
      </c>
      <c r="I32" s="45">
        <f t="shared" ref="I32:I37" si="15">F32-H32</f>
        <v>-20661179.079999998</v>
      </c>
      <c r="J32" s="48">
        <f>+D32-F32</f>
        <v>5103470311.8100004</v>
      </c>
      <c r="L32" s="49"/>
    </row>
    <row r="33" spans="1:12">
      <c r="A33" s="90">
        <v>9312711802</v>
      </c>
      <c r="B33" s="41"/>
      <c r="C33" s="42" t="s">
        <v>39</v>
      </c>
      <c r="D33" s="92">
        <f>([1]!xSaldoInstanciaAcumulado(A33,"I2","","","","PRESINI",[1]!xFechaFinal()))+([1]!xSaldoInstanciaAcumulado(A33,"I2","","","","TSCPTO",[1]!xFechaFinal()))-([1]!xSaldoInstanciaAcumulado(A33,"I2","","","","TSCCPTO",[1]!xFechaFinal()))+([1]!xSaldoInstanciaAcumulado(A33,"I2","","","","ADIPTO",[1]!xFechaFinal()))-([1]!xSaldoInstanciaAcumulado(A33,"I2","","","","REDPTO",[1]!xFechaFinal())) +([1]!xSaldoInstanciaAcumulado(A33,"I3","","","","PRESINI",[1]!xFechaFinal()))+([1]!xSaldoInstanciaAcumulado(A33,"I3","","","","TSCPTO",[1]!xFechaFinal()))-([1]!xSaldoInstanciaAcumulado(A33,"I3","","","","TSCCPTO",[1]!xFechaFinal()))+([1]!xSaldoInstanciaAcumulado(A33,"I3","","","","ADIPTO",[1]!xFechaFinal()))-([1]!xSaldoInstanciaAcumulado(A33,"I3","","","","REDPTO",[1]!xFechaFinal()))</f>
        <v>64528907315</v>
      </c>
      <c r="E33" s="92">
        <f>[1]!xSaldoInstanciaAcumMes(A33,"I2","","","","FACIEXP",[1]!xFechaFinal())+[1]!xSaldoInstanciaAcumMes(A33,"I3","","","","FACIEXP",[1]!xFechaFinal())+[1]!xSaldoInstanciaAcumMes(A33,"I2","","","","RECAUDO",[1]!xFechaFinal())+[1]!xSaldoInstanciaAcumMes(A33,"I3","","","","RECAUDO",[1]!xFechaFinal())</f>
        <v>11515087378</v>
      </c>
      <c r="F33" s="92">
        <f>[1]!xSaldoInstanciaAcumulado(A33,"I2","","","","FACIEXP",[1]!xFechaFinal())+[1]!xSaldoInstanciaAcumulado(A33,"I3","","","","FACIEXP",[1]!xFechaFinal())+[1]!xSaldoInstanciaAcumulado(A33,"I2","","","","RECAUDO",[1]!xFechaFinal())+[1]!xSaldoInstanciaAcumulado(A33,"I3","","","","RECAUDO",[1]!xFechaFinal())</f>
        <v>22074886144</v>
      </c>
      <c r="G33" s="44">
        <f>INGRESOS!G33+'INGRESOS VIG ANT  '!E33</f>
        <v>0</v>
      </c>
      <c r="H33" s="43">
        <f>INGRESOS!H33+'INGRESOS VIG ANT  '!F33</f>
        <v>22147645340</v>
      </c>
      <c r="I33" s="45">
        <f t="shared" si="15"/>
        <v>-72759196</v>
      </c>
      <c r="J33" s="48">
        <f>+D33-F33</f>
        <v>42454021171</v>
      </c>
      <c r="L33" s="49"/>
    </row>
    <row r="34" spans="1:12">
      <c r="A34" s="89">
        <v>9312711804</v>
      </c>
      <c r="B34" s="41"/>
      <c r="C34" s="42" t="s">
        <v>40</v>
      </c>
      <c r="D34" s="92">
        <f>([1]!xSaldoInstanciaAcumulado(A34,"I2","","","","PRESINI",[1]!xFechaFinal()))+([1]!xSaldoInstanciaAcumulado(A34,"I2","","","","TSCPTO",[1]!xFechaFinal()))-([1]!xSaldoInstanciaAcumulado(A34,"I2","","","","TSCCPTO",[1]!xFechaFinal()))+([1]!xSaldoInstanciaAcumulado(A34,"I2","","","","ADIPTO",[1]!xFechaFinal()))-([1]!xSaldoInstanciaAcumulado(A34,"I2","","","","REDPTO",[1]!xFechaFinal())) +([1]!xSaldoInstanciaAcumulado(A34,"I3","","","","PRESINI",[1]!xFechaFinal()))+([1]!xSaldoInstanciaAcumulado(A34,"I3","","","","TSCPTO",[1]!xFechaFinal()))-([1]!xSaldoInstanciaAcumulado(A34,"I3","","","","TSCCPTO",[1]!xFechaFinal()))+([1]!xSaldoInstanciaAcumulado(A34,"I3","","","","ADIPTO",[1]!xFechaFinal()))-([1]!xSaldoInstanciaAcumulado(A34,"I3","","","","REDPTO",[1]!xFechaFinal()))</f>
        <v>232960292511</v>
      </c>
      <c r="E34" s="92">
        <f>[1]!xSaldoInstanciaAcumMes(A34,"I2","","","","FACIEXP",[1]!xFechaFinal())+[1]!xSaldoInstanciaAcumMes(A34,"I3","","","","FACIEXP",[1]!xFechaFinal())+[1]!xSaldoInstanciaAcumMes(A34,"I2","","","","RECAUDO",[1]!xFechaFinal())+[1]!xSaldoInstanciaAcumMes(A34,"I3","","","","RECAUDO",[1]!xFechaFinal())</f>
        <v>33000013906</v>
      </c>
      <c r="F34" s="92">
        <f>[1]!xSaldoInstanciaAcumulado(A34,"I2","","","","FACIEXP",[1]!xFechaFinal())+[1]!xSaldoInstanciaAcumulado(A34,"I3","","","","FACIEXP",[1]!xFechaFinal())+[1]!xSaldoInstanciaAcumulado(A34,"I2","","","","RECAUDO",[1]!xFechaFinal())+[1]!xSaldoInstanciaAcumulado(A34,"I3","","","","RECAUDO",[1]!xFechaFinal())</f>
        <v>76776389898</v>
      </c>
      <c r="G34" s="44">
        <f>INGRESOS!G34+'INGRESOS VIG ANT  '!E34</f>
        <v>33000013906</v>
      </c>
      <c r="H34" s="43">
        <f>INGRESOS!H34+'INGRESOS VIG ANT  '!F34</f>
        <v>76776389898</v>
      </c>
      <c r="I34" s="45">
        <f t="shared" si="15"/>
        <v>0</v>
      </c>
      <c r="J34" s="48">
        <f t="shared" ref="J34:J37" si="16">+D34-F34</f>
        <v>156183902613</v>
      </c>
      <c r="L34" s="49"/>
    </row>
    <row r="35" spans="1:12">
      <c r="A35" s="89">
        <v>9312711805</v>
      </c>
      <c r="B35" s="41"/>
      <c r="C35" s="87" t="s">
        <v>41</v>
      </c>
      <c r="D35" s="92">
        <f>([1]!xSaldoInstanciaAcumulado(A35,"I2","","","","PRESINI",[1]!xFechaFinal()))+([1]!xSaldoInstanciaAcumulado(A35,"I2","","","","TSCPTO",[1]!xFechaFinal()))-([1]!xSaldoInstanciaAcumulado(A35,"I2","","","","TSCCPTO",[1]!xFechaFinal()))+([1]!xSaldoInstanciaAcumulado(A35,"I2","","","","ADIPTO",[1]!xFechaFinal()))-([1]!xSaldoInstanciaAcumulado(A35,"I2","","","","REDPTO",[1]!xFechaFinal())) +([1]!xSaldoInstanciaAcumulado(A35,"I3","","","","PRESINI",[1]!xFechaFinal()))+([1]!xSaldoInstanciaAcumulado(A35,"I3","","","","TSCPTO",[1]!xFechaFinal()))-([1]!xSaldoInstanciaAcumulado(A35,"I3","","","","TSCCPTO",[1]!xFechaFinal()))+([1]!xSaldoInstanciaAcumulado(A35,"I3","","","","ADIPTO",[1]!xFechaFinal()))-([1]!xSaldoInstanciaAcumulado(A35,"I3","","","","REDPTO",[1]!xFechaFinal()))</f>
        <v>4374841174</v>
      </c>
      <c r="E35" s="92">
        <f>[1]!xSaldoInstanciaAcumMes(A35,"I2","","","","FACIEXP",[1]!xFechaFinal())+[1]!xSaldoInstanciaAcumMes(A35,"I3","","","","FACIEXP",[1]!xFechaFinal())+[1]!xSaldoInstanciaAcumMes(A35,"I2","","","","RECAUDO",[1]!xFechaFinal())+[1]!xSaldoInstanciaAcumMes(A35,"I3","","","","RECAUDO",[1]!xFechaFinal())</f>
        <v>119977595.09</v>
      </c>
      <c r="F35" s="92">
        <f>[1]!xSaldoInstanciaAcumulado(A35,"I2","","","","FACIEXP",[1]!xFechaFinal())+[1]!xSaldoInstanciaAcumulado(A35,"I3","","","","FACIEXP",[1]!xFechaFinal())+[1]!xSaldoInstanciaAcumulado(A35,"I2","","","","RECAUDO",[1]!xFechaFinal())+[1]!xSaldoInstanciaAcumulado(A35,"I3","","","","RECAUDO",[1]!xFechaFinal())</f>
        <v>1035018599.33</v>
      </c>
      <c r="G35" s="44">
        <f>INGRESOS!G35+'INGRESOS VIG ANT  '!E35</f>
        <v>331566576.48000002</v>
      </c>
      <c r="H35" s="43">
        <f>INGRESOS!H35+'INGRESOS VIG ANT  '!F35</f>
        <v>1342463792.0899999</v>
      </c>
      <c r="I35" s="45">
        <f t="shared" si="15"/>
        <v>-307445192.75999987</v>
      </c>
      <c r="J35" s="48">
        <f t="shared" si="16"/>
        <v>3339822574.6700001</v>
      </c>
      <c r="L35" s="49"/>
    </row>
    <row r="36" spans="1:12">
      <c r="A36" s="89">
        <v>9312711806</v>
      </c>
      <c r="B36" s="41"/>
      <c r="C36" s="42" t="s">
        <v>42</v>
      </c>
      <c r="D36" s="92">
        <f>([1]!xSaldoInstanciaAcumulado(A36,"I2","","","","PRESINI",[1]!xFechaFinal()))+([1]!xSaldoInstanciaAcumulado(A36,"I2","","","","TSCPTO",[1]!xFechaFinal()))-([1]!xSaldoInstanciaAcumulado(A36,"I2","","","","TSCCPTO",[1]!xFechaFinal()))+([1]!xSaldoInstanciaAcumulado(A36,"I2","","","","ADIPTO",[1]!xFechaFinal()))-([1]!xSaldoInstanciaAcumulado(A36,"I2","","","","REDPTO",[1]!xFechaFinal())) +([1]!xSaldoInstanciaAcumulado(A36,"I3","","","","PRESINI",[1]!xFechaFinal()))+([1]!xSaldoInstanciaAcumulado(A36,"I3","","","","TSCPTO",[1]!xFechaFinal()))-([1]!xSaldoInstanciaAcumulado(A36,"I3","","","","TSCCPTO",[1]!xFechaFinal()))+([1]!xSaldoInstanciaAcumulado(A36,"I3","","","","ADIPTO",[1]!xFechaFinal()))-([1]!xSaldoInstanciaAcumulado(A36,"I3","","","","REDPTO",[1]!xFechaFinal()))</f>
        <v>21509635772</v>
      </c>
      <c r="E36" s="92">
        <f>[1]!xSaldoInstanciaAcumMes(A36,"I2","","","","FACIEXP",[1]!xFechaFinal())+[1]!xSaldoInstanciaAcumMes(A36,"I3","","","","FACIEXP",[1]!xFechaFinal())+[1]!xSaldoInstanciaAcumMes(A36,"I2","","","","RECAUDO",[1]!xFechaFinal())+[1]!xSaldoInstanciaAcumMes(A36,"I3","","","","RECAUDO",[1]!xFechaFinal())</f>
        <v>5109290830.8999996</v>
      </c>
      <c r="F36" s="92">
        <f>[1]!xSaldoInstanciaAcumulado(A36,"I2","","","","FACIEXP",[1]!xFechaFinal())+[1]!xSaldoInstanciaAcumulado(A36,"I3","","","","FACIEXP",[1]!xFechaFinal())+[1]!xSaldoInstanciaAcumulado(A36,"I2","","","","RECAUDO",[1]!xFechaFinal())+[1]!xSaldoInstanciaAcumulado(A36,"I3","","","","RECAUDO",[1]!xFechaFinal())</f>
        <v>9565521467.0400009</v>
      </c>
      <c r="G36" s="44">
        <f>INGRESOS!G36+'INGRESOS VIG ANT  '!E36</f>
        <v>5111923611.0200005</v>
      </c>
      <c r="H36" s="43">
        <f>INGRESOS!H36+'INGRESOS VIG ANT  '!F36</f>
        <v>9565521467.0400009</v>
      </c>
      <c r="I36" s="45">
        <f t="shared" si="15"/>
        <v>0</v>
      </c>
      <c r="J36" s="48">
        <f t="shared" si="16"/>
        <v>11944114304.959999</v>
      </c>
      <c r="L36" s="49"/>
    </row>
    <row r="37" spans="1:12">
      <c r="A37" s="89">
        <v>93128</v>
      </c>
      <c r="B37" s="41">
        <v>3128</v>
      </c>
      <c r="C37" s="42" t="s">
        <v>43</v>
      </c>
      <c r="D37" s="92">
        <f>([1]!xSaldoInstanciaAcumulado(A37,"I2","","","","PRESINI",[1]!xFechaFinal()))+([1]!xSaldoInstanciaAcumulado(A37,"I2","","","","TSCPTO",[1]!xFechaFinal()))-([1]!xSaldoInstanciaAcumulado(A37,"I2","","","","TSCCPTO",[1]!xFechaFinal()))+([1]!xSaldoInstanciaAcumulado(A37,"I2","","","","ADIPTO",[1]!xFechaFinal()))-([1]!xSaldoInstanciaAcumulado(A37,"I2","","","","REDPTO",[1]!xFechaFinal())) +([1]!xSaldoInstanciaAcumulado(A37,"I3","","","","PRESINI",[1]!xFechaFinal()))+([1]!xSaldoInstanciaAcumulado(A37,"I3","","","","TSCPTO",[1]!xFechaFinal()))-([1]!xSaldoInstanciaAcumulado(A37,"I3","","","","TSCCPTO",[1]!xFechaFinal()))+([1]!xSaldoInstanciaAcumulado(A37,"I3","","","","ADIPTO",[1]!xFechaFinal()))-([1]!xSaldoInstanciaAcumulado(A37,"I3","","","","REDPTO",[1]!xFechaFinal()))</f>
        <v>0</v>
      </c>
      <c r="E37" s="92">
        <f>[1]!xSaldoInstanciaAcumMes(A37,"I2","","","","FACIEXP",[1]!xFechaFinal())+[1]!xSaldoInstanciaAcumMes(A37,"I3","","","","FACIEXP",[1]!xFechaFinal())+[1]!xSaldoInstanciaAcumMes(A37,"I2","","","","RECAUDO",[1]!xFechaFinal())+[1]!xSaldoInstanciaAcumMes(A37,"I3","","","","RECAUDO",[1]!xFechaFinal())</f>
        <v>45443.87</v>
      </c>
      <c r="F37" s="92">
        <f>[1]!xSaldoInstanciaAcumulado(A37,"I2","","","","FACIEXP",[1]!xFechaFinal())+[1]!xSaldoInstanciaAcumulado(A37,"I3","","","","FACIEXP",[1]!xFechaFinal())+[1]!xSaldoInstanciaAcumulado(A37,"I2","","","","RECAUDO",[1]!xFechaFinal())+[1]!xSaldoInstanciaAcumulado(A37,"I3","","","","RECAUDO",[1]!xFechaFinal())</f>
        <v>21337500.27</v>
      </c>
      <c r="G37" s="44">
        <f>INGRESOS!G37+'INGRESOS VIG ANT  '!E37</f>
        <v>45443.87</v>
      </c>
      <c r="H37" s="43">
        <f>INGRESOS!H37+'INGRESOS VIG ANT  '!F37</f>
        <v>21337500.27</v>
      </c>
      <c r="I37" s="45">
        <f t="shared" si="15"/>
        <v>0</v>
      </c>
      <c r="J37" s="48">
        <f t="shared" si="16"/>
        <v>-21337500.27</v>
      </c>
      <c r="L37" s="49"/>
    </row>
    <row r="38" spans="1:12">
      <c r="A38" s="89">
        <v>932</v>
      </c>
      <c r="B38" s="41">
        <v>3200</v>
      </c>
      <c r="C38" s="42" t="s">
        <v>44</v>
      </c>
      <c r="D38" s="43">
        <f t="shared" ref="D38:J38" si="17">SUM(D39:D41)</f>
        <v>0</v>
      </c>
      <c r="E38" s="43">
        <f>+SUM(E39:E41)</f>
        <v>304243443.00999999</v>
      </c>
      <c r="F38" s="43">
        <f t="shared" ref="F38:I38" si="18">+SUM(F39:F41)</f>
        <v>478341103.84000003</v>
      </c>
      <c r="G38" s="43">
        <f t="shared" si="18"/>
        <v>316443560.91000003</v>
      </c>
      <c r="H38" s="43">
        <f t="shared" si="18"/>
        <v>489903608.84000003</v>
      </c>
      <c r="I38" s="43">
        <f t="shared" si="18"/>
        <v>-11562505</v>
      </c>
      <c r="J38" s="43">
        <f t="shared" si="17"/>
        <v>-478341103.84000003</v>
      </c>
      <c r="K38" s="46"/>
      <c r="L38" s="49"/>
    </row>
    <row r="39" spans="1:12">
      <c r="A39" s="89">
        <v>9323</v>
      </c>
      <c r="B39" s="50">
        <v>3230</v>
      </c>
      <c r="C39" s="47" t="s">
        <v>45</v>
      </c>
      <c r="D39" s="92">
        <f>([1]!xSaldoInstanciaAcumulado(A39,"I2","","","","PRESINI",[1]!xFechaFinal()))+([1]!xSaldoInstanciaAcumulado(A39,"I2","","","","TSCPTO",[1]!xFechaFinal()))-([1]!xSaldoInstanciaAcumulado(A39,"I2","","","","TSCCPTO",[1]!xFechaFinal()))+([1]!xSaldoInstanciaAcumulado(A39,"I2","","","","ADIPTO",[1]!xFechaFinal()))-([1]!xSaldoInstanciaAcumulado(A39,"I2","","","","REDPTO",[1]!xFechaFinal())) +([1]!xSaldoInstanciaAcumulado(A39,"I3","","","","PRESINI",[1]!xFechaFinal()))+([1]!xSaldoInstanciaAcumulado(A39,"I3","","","","TSCPTO",[1]!xFechaFinal()))-([1]!xSaldoInstanciaAcumulado(A39,"I3","","","","TSCCPTO",[1]!xFechaFinal()))+([1]!xSaldoInstanciaAcumulado(A39,"I3","","","","ADIPTO",[1]!xFechaFinal()))-([1]!xSaldoInstanciaAcumulado(A39,"I3","","","","REDPTO",[1]!xFechaFinal()))</f>
        <v>0</v>
      </c>
      <c r="E39" s="92">
        <f>[1]!xSaldoInstanciaAcumMes(A39,"I2","","","","FACIEXP",[1]!xFechaFinal())+[1]!xSaldoInstanciaAcumMes(A39,"I3","","","","FACIEXP",[1]!xFechaFinal())+[1]!xSaldoInstanciaAcumMes(A39,"I2","","","","RECAUDO",[1]!xFechaFinal())+[1]!xSaldoInstanciaAcumMes(A39,"I3","","","","RECAUDO",[1]!xFechaFinal())</f>
        <v>189869160.18000001</v>
      </c>
      <c r="F39" s="92">
        <f>[1]!xSaldoInstanciaAcumulado(A39,"I2","","","","FACIEXP",[1]!xFechaFinal())+[1]!xSaldoInstanciaAcumulado(A39,"I3","","","","FACIEXP",[1]!xFechaFinal())+[1]!xSaldoInstanciaAcumulado(A39,"I2","","","","RECAUDO",[1]!xFechaFinal())+[1]!xSaldoInstanciaAcumulado(A39,"I3","","","","RECAUDO",[1]!xFechaFinal())</f>
        <v>343210239.88</v>
      </c>
      <c r="G39" s="44">
        <f>INGRESOS!G39+'INGRESOS VIG ANT  '!E39</f>
        <v>189869160.18000001</v>
      </c>
      <c r="H39" s="43">
        <f>INGRESOS!H39+'INGRESOS VIG ANT  '!F39</f>
        <v>343210239.88</v>
      </c>
      <c r="I39" s="45">
        <f>F39-H39</f>
        <v>0</v>
      </c>
      <c r="J39" s="48">
        <f>+D39-F39</f>
        <v>-343210239.88</v>
      </c>
      <c r="L39" s="49"/>
    </row>
    <row r="40" spans="1:12">
      <c r="A40" s="89">
        <v>9324</v>
      </c>
      <c r="B40" s="50">
        <v>3240</v>
      </c>
      <c r="C40" s="47" t="s">
        <v>46</v>
      </c>
      <c r="D40" s="92">
        <f>([1]!xSaldoInstanciaAcumulado(A40,"I2","","","","PRESINI",[1]!xFechaFinal()))+([1]!xSaldoInstanciaAcumulado(A40,"I2","","","","TSCPTO",[1]!xFechaFinal()))-([1]!xSaldoInstanciaAcumulado(A40,"I2","","","","TSCCPTO",[1]!xFechaFinal()))+([1]!xSaldoInstanciaAcumulado(A40,"I2","","","","ADIPTO",[1]!xFechaFinal()))-([1]!xSaldoInstanciaAcumulado(A40,"I2","","","","REDPTO",[1]!xFechaFinal())) +([1]!xSaldoInstanciaAcumulado(A40,"I3","","","","PRESINI",[1]!xFechaFinal()))+([1]!xSaldoInstanciaAcumulado(A40,"I3","","","","TSCPTO",[1]!xFechaFinal()))-([1]!xSaldoInstanciaAcumulado(A40,"I3","","","","TSCCPTO",[1]!xFechaFinal()))+([1]!xSaldoInstanciaAcumulado(A40,"I3","","","","ADIPTO",[1]!xFechaFinal()))-([1]!xSaldoInstanciaAcumulado(A40,"I3","","","","REDPTO",[1]!xFechaFinal()))</f>
        <v>0</v>
      </c>
      <c r="E40" s="92">
        <f>[1]!xSaldoInstanciaAcumMes(A40,"I2","","","","FACIEXP",[1]!xFechaFinal())+[1]!xSaldoInstanciaAcumMes(A40,"I3","","","","FACIEXP",[1]!xFechaFinal())+[1]!xSaldoInstanciaAcumMes(A40,"I2","","","","RECAUDO",[1]!xFechaFinal())+[1]!xSaldoInstanciaAcumMes(A40,"I3","","","","RECAUDO",[1]!xFechaFinal())</f>
        <v>0</v>
      </c>
      <c r="F40" s="92">
        <f>[1]!xSaldoInstanciaAcumulado(A40,"I2","","","","FACIEXP",[1]!xFechaFinal())+[1]!xSaldoInstanciaAcumulado(A40,"I3","","","","FACIEXP",[1]!xFechaFinal())+[1]!xSaldoInstanciaAcumulado(A40,"I2","","","","RECAUDO",[1]!xFechaFinal())+[1]!xSaldoInstanciaAcumulado(A40,"I3","","","","RECAUDO",[1]!xFechaFinal())</f>
        <v>0</v>
      </c>
      <c r="G40" s="44">
        <f>INGRESOS!G40+'INGRESOS VIG ANT  '!E40</f>
        <v>0</v>
      </c>
      <c r="H40" s="43">
        <f>INGRESOS!H40+'INGRESOS VIG ANT  '!F40</f>
        <v>0</v>
      </c>
      <c r="I40" s="45">
        <f>F40-H40</f>
        <v>0</v>
      </c>
      <c r="J40" s="48">
        <f>+D40-F40</f>
        <v>0</v>
      </c>
      <c r="L40" s="49"/>
    </row>
    <row r="41" spans="1:12" s="52" customFormat="1">
      <c r="A41" s="91">
        <v>9325</v>
      </c>
      <c r="B41" s="41">
        <v>3250</v>
      </c>
      <c r="C41" s="42" t="s">
        <v>47</v>
      </c>
      <c r="D41" s="44">
        <f t="shared" ref="D41:J41" si="19">SUM(D42:D43)</f>
        <v>0</v>
      </c>
      <c r="E41" s="44">
        <f t="shared" si="19"/>
        <v>114374282.83</v>
      </c>
      <c r="F41" s="44">
        <f t="shared" si="19"/>
        <v>135130863.96000001</v>
      </c>
      <c r="G41" s="44">
        <f t="shared" si="19"/>
        <v>126574400.73</v>
      </c>
      <c r="H41" s="44">
        <f t="shared" si="19"/>
        <v>146693368.96000001</v>
      </c>
      <c r="I41" s="44">
        <f t="shared" si="19"/>
        <v>-11562505</v>
      </c>
      <c r="J41" s="45">
        <f t="shared" si="19"/>
        <v>-135130863.96000001</v>
      </c>
    </row>
    <row r="42" spans="1:12">
      <c r="A42" s="89">
        <v>93251</v>
      </c>
      <c r="B42" s="50">
        <v>3251</v>
      </c>
      <c r="C42" s="47" t="s">
        <v>48</v>
      </c>
      <c r="D42" s="92">
        <f>([1]!xSaldoInstanciaAcumulado(A42,"I2","","","","PRESINI",[1]!xFechaFinal()))+([1]!xSaldoInstanciaAcumulado(A42,"I2","","","","TSCPTO",[1]!xFechaFinal()))-([1]!xSaldoInstanciaAcumulado(A42,"I2","","","","TSCCPTO",[1]!xFechaFinal()))+([1]!xSaldoInstanciaAcumulado(A42,"I2","","","","ADIPTO",[1]!xFechaFinal()))-([1]!xSaldoInstanciaAcumulado(A42,"I2","","","","REDPTO",[1]!xFechaFinal())) +([1]!xSaldoInstanciaAcumulado(A42,"I3","","","","PRESINI",[1]!xFechaFinal()))+([1]!xSaldoInstanciaAcumulado(A42,"I3","","","","TSCPTO",[1]!xFechaFinal()))-([1]!xSaldoInstanciaAcumulado(A42,"I3","","","","TSCCPTO",[1]!xFechaFinal()))+([1]!xSaldoInstanciaAcumulado(A42,"I3","","","","ADIPTO",[1]!xFechaFinal()))-([1]!xSaldoInstanciaAcumulado(A42,"I3","","","","REDPTO",[1]!xFechaFinal()))</f>
        <v>0</v>
      </c>
      <c r="E42" s="92">
        <f>[1]!xSaldoInstanciaAcumMes(A42,"I2","","","","FACIEXP",[1]!xFechaFinal())+[1]!xSaldoInstanciaAcumMes(A42,"I3","","","","FACIEXP",[1]!xFechaFinal())+[1]!xSaldoInstanciaAcumMes(A42,"I2","","","","RECAUDO",[1]!xFechaFinal())+[1]!xSaldoInstanciaAcumMes(A42,"I3","","","","RECAUDO",[1]!xFechaFinal())</f>
        <v>0</v>
      </c>
      <c r="F42" s="92">
        <f>[1]!xSaldoInstanciaAcumulado(A42,"I2","","","","FACIEXP",[1]!xFechaFinal())+[1]!xSaldoInstanciaAcumulado(A42,"I3","","","","FACIEXP",[1]!xFechaFinal())+[1]!xSaldoInstanciaAcumulado(A42,"I2","","","","RECAUDO",[1]!xFechaFinal())+[1]!xSaldoInstanciaAcumulado(A42,"I3","","","","RECAUDO",[1]!xFechaFinal())</f>
        <v>0</v>
      </c>
      <c r="G42" s="44">
        <f>INGRESOS!G42+'INGRESOS VIG ANT  '!E42</f>
        <v>11512477</v>
      </c>
      <c r="H42" s="43">
        <f>INGRESOS!H42+'INGRESOS VIG ANT  '!F42</f>
        <v>11512477</v>
      </c>
      <c r="I42" s="45">
        <f>F42-H42</f>
        <v>-11512477</v>
      </c>
      <c r="J42" s="48">
        <f>+D42-F42</f>
        <v>0</v>
      </c>
    </row>
    <row r="43" spans="1:12" s="52" customFormat="1">
      <c r="A43" s="91">
        <v>93255</v>
      </c>
      <c r="B43" s="41">
        <v>3255</v>
      </c>
      <c r="C43" s="42" t="s">
        <v>49</v>
      </c>
      <c r="D43" s="44">
        <f>+D44</f>
        <v>0</v>
      </c>
      <c r="E43" s="44">
        <f t="shared" ref="E43:J43" si="20">+E44</f>
        <v>114374282.83</v>
      </c>
      <c r="F43" s="44">
        <f t="shared" si="20"/>
        <v>135130863.96000001</v>
      </c>
      <c r="G43" s="44">
        <f t="shared" si="20"/>
        <v>115061923.73</v>
      </c>
      <c r="H43" s="44">
        <f t="shared" si="20"/>
        <v>135180891.96000001</v>
      </c>
      <c r="I43" s="44">
        <f t="shared" si="20"/>
        <v>-50028</v>
      </c>
      <c r="J43" s="44">
        <f t="shared" si="20"/>
        <v>-135130863.96000001</v>
      </c>
    </row>
    <row r="44" spans="1:12">
      <c r="A44" s="89">
        <v>932552</v>
      </c>
      <c r="B44" s="50">
        <v>32552</v>
      </c>
      <c r="C44" s="47" t="s">
        <v>50</v>
      </c>
      <c r="D44" s="92">
        <f>([1]!xSaldoInstanciaAcumulado(A44,"I2","","","","PRESINI",[1]!xFechaFinal()))+([1]!xSaldoInstanciaAcumulado(A44,"I2","","","","TSCPTO",[1]!xFechaFinal()))-([1]!xSaldoInstanciaAcumulado(A44,"I2","","","","TSCCPTO",[1]!xFechaFinal()))+([1]!xSaldoInstanciaAcumulado(A44,"I2","","","","ADIPTO",[1]!xFechaFinal()))-([1]!xSaldoInstanciaAcumulado(A44,"I2","","","","REDPTO",[1]!xFechaFinal())) +([1]!xSaldoInstanciaAcumulado(A44,"I3","","","","PRESINI",[1]!xFechaFinal()))+([1]!xSaldoInstanciaAcumulado(A44,"I3","","","","TSCPTO",[1]!xFechaFinal()))-([1]!xSaldoInstanciaAcumulado(A44,"I3","","","","TSCCPTO",[1]!xFechaFinal()))+([1]!xSaldoInstanciaAcumulado(A44,"I3","","","","ADIPTO",[1]!xFechaFinal()))-([1]!xSaldoInstanciaAcumulado(A44,"I3","","","","REDPTO",[1]!xFechaFinal()))</f>
        <v>0</v>
      </c>
      <c r="E44" s="92">
        <f>[1]!xSaldoInstanciaAcumMes(A44,"I2","","","","FACIEXP",[1]!xFechaFinal())+[1]!xSaldoInstanciaAcumMes(A44,"I3","","","","FACIEXP",[1]!xFechaFinal())+[1]!xSaldoInstanciaAcumMes(A44,"I2","","","","RECAUDO",[1]!xFechaFinal())+[1]!xSaldoInstanciaAcumMes(A44,"I3","","","","RECAUDO",[1]!xFechaFinal())</f>
        <v>114374282.83</v>
      </c>
      <c r="F44" s="92">
        <f>[1]!xSaldoInstanciaAcumulado(A44,"I2","","","","FACIEXP",[1]!xFechaFinal())+[1]!xSaldoInstanciaAcumulado(A44,"I3","","","","FACIEXP",[1]!xFechaFinal())+[1]!xSaldoInstanciaAcumulado(A44,"I2","","","","RECAUDO",[1]!xFechaFinal())+[1]!xSaldoInstanciaAcumulado(A44,"I3","","","","RECAUDO",[1]!xFechaFinal())</f>
        <v>135130863.96000001</v>
      </c>
      <c r="G44" s="44">
        <f>INGRESOS!G44+'INGRESOS VIG ANT  '!E44</f>
        <v>115061923.73</v>
      </c>
      <c r="H44" s="43">
        <f>INGRESOS!H44+'INGRESOS VIG ANT  '!F44</f>
        <v>135180891.96000001</v>
      </c>
      <c r="I44" s="45">
        <f>F44-H44</f>
        <v>-50028</v>
      </c>
      <c r="J44" s="45">
        <f t="shared" ref="J44:J46" si="21">+D44-F44</f>
        <v>-135130863.96000001</v>
      </c>
    </row>
    <row r="45" spans="1:12">
      <c r="A45" s="89">
        <v>932</v>
      </c>
      <c r="B45" s="41">
        <v>3200</v>
      </c>
      <c r="C45" s="53" t="s">
        <v>51</v>
      </c>
      <c r="D45" s="43">
        <f>+D46</f>
        <v>170190000000</v>
      </c>
      <c r="E45" s="43">
        <f t="shared" ref="E45:I46" si="22">+E46</f>
        <v>0</v>
      </c>
      <c r="F45" s="43">
        <f t="shared" si="22"/>
        <v>170190000000</v>
      </c>
      <c r="G45" s="43">
        <f t="shared" si="22"/>
        <v>0</v>
      </c>
      <c r="H45" s="43">
        <f t="shared" si="22"/>
        <v>170190000000</v>
      </c>
      <c r="I45" s="43">
        <f t="shared" si="22"/>
        <v>0</v>
      </c>
      <c r="J45" s="48">
        <f>+D45-F45</f>
        <v>0</v>
      </c>
    </row>
    <row r="46" spans="1:12">
      <c r="A46" s="91">
        <v>9325</v>
      </c>
      <c r="B46" s="41">
        <v>3250</v>
      </c>
      <c r="C46" s="53" t="s">
        <v>52</v>
      </c>
      <c r="D46" s="44">
        <f>+D47</f>
        <v>170190000000</v>
      </c>
      <c r="E46" s="44">
        <f t="shared" si="22"/>
        <v>0</v>
      </c>
      <c r="F46" s="44">
        <f t="shared" si="22"/>
        <v>170190000000</v>
      </c>
      <c r="G46" s="44">
        <f t="shared" si="22"/>
        <v>0</v>
      </c>
      <c r="H46" s="44">
        <f t="shared" si="22"/>
        <v>170190000000</v>
      </c>
      <c r="I46" s="44">
        <f t="shared" si="22"/>
        <v>0</v>
      </c>
      <c r="J46" s="45">
        <f t="shared" si="21"/>
        <v>0</v>
      </c>
    </row>
    <row r="47" spans="1:12">
      <c r="A47" s="89">
        <v>93252</v>
      </c>
      <c r="B47" s="50">
        <v>3252</v>
      </c>
      <c r="C47" s="54" t="s">
        <v>53</v>
      </c>
      <c r="D47" s="92">
        <f>([1]!xSaldoInstanciaAcumulado(A47,"I2","","","","PRESINI",[1]!xFechaFinal()))+([1]!xSaldoInstanciaAcumulado(A47,"I2","","","","TSCPTO",[1]!xFechaFinal()))-([1]!xSaldoInstanciaAcumulado(A47,"I2","","","","TSCCPTO",[1]!xFechaFinal()))+([1]!xSaldoInstanciaAcumulado(A47,"I2","","","","ADIPTO",[1]!xFechaFinal()))-([1]!xSaldoInstanciaAcumulado(A47,"I2","","","","REDPTO",[1]!xFechaFinal())) +([1]!xSaldoInstanciaAcumulado(A47,"I3","","","","PRESINI",[1]!xFechaFinal()))+([1]!xSaldoInstanciaAcumulado(A47,"I3","","","","TSCPTO",[1]!xFechaFinal()))-([1]!xSaldoInstanciaAcumulado(A47,"I3","","","","TSCCPTO",[1]!xFechaFinal()))+([1]!xSaldoInstanciaAcumulado(A47,"I3","","","","ADIPTO",[1]!xFechaFinal()))-([1]!xSaldoInstanciaAcumulado(A47,"I3","","","","REDPTO",[1]!xFechaFinal()))</f>
        <v>170190000000</v>
      </c>
      <c r="E47" s="92">
        <f>[1]!xSaldoInstanciaAcumMes(A47,"I2","","","","FACIEXP",[1]!xFechaFinal())+[1]!xSaldoInstanciaAcumMes(A47,"I3","","","","FACIEXP",[1]!xFechaFinal())+[1]!xSaldoInstanciaAcumMes(A47,"I2","","","","RECAUDO",[1]!xFechaFinal())+[1]!xSaldoInstanciaAcumMes(A47,"I3","","","","RECAUDO",[1]!xFechaFinal())</f>
        <v>0</v>
      </c>
      <c r="F47" s="92">
        <f>[1]!xSaldoInstanciaAcumulado(A47,"I2","","","","FACIEXP",[1]!xFechaFinal())+[1]!xSaldoInstanciaAcumulado(A47,"I3","","","","FACIEXP",[1]!xFechaFinal())+[1]!xSaldoInstanciaAcumulado(A47,"I2","","","","RECAUDO",[1]!xFechaFinal())+[1]!xSaldoInstanciaAcumulado(A47,"I3","","","","RECAUDO",[1]!xFechaFinal())</f>
        <v>170190000000</v>
      </c>
      <c r="G47" s="44">
        <f>INGRESOS!G47+'INGRESOS VIG ANT  '!E47</f>
        <v>0</v>
      </c>
      <c r="H47" s="43">
        <f>INGRESOS!H47+'INGRESOS VIG ANT  '!F47</f>
        <v>170190000000</v>
      </c>
      <c r="I47" s="45">
        <f>F47-H47</f>
        <v>0</v>
      </c>
      <c r="J47" s="51"/>
    </row>
    <row r="48" spans="1:12">
      <c r="B48" s="41"/>
      <c r="C48" s="53"/>
      <c r="D48" s="44"/>
      <c r="E48" s="44"/>
      <c r="F48" s="44"/>
      <c r="G48" s="44"/>
      <c r="H48" s="44"/>
      <c r="I48" s="45"/>
      <c r="J48" s="45"/>
    </row>
    <row r="49" spans="2:11" ht="13.5" thickBot="1">
      <c r="B49" s="55"/>
      <c r="C49" s="56"/>
      <c r="D49" s="57"/>
      <c r="E49" s="57"/>
      <c r="F49" s="57"/>
      <c r="G49" s="57"/>
      <c r="H49" s="57"/>
      <c r="I49" s="58"/>
      <c r="J49" s="58"/>
    </row>
    <row r="50" spans="2:11" ht="13.5" thickBot="1">
      <c r="B50" s="59"/>
      <c r="C50" s="53" t="s">
        <v>54</v>
      </c>
      <c r="D50" s="43">
        <f t="shared" ref="D50:J50" si="23">+D14+D45</f>
        <v>542580294001</v>
      </c>
      <c r="E50" s="43">
        <f t="shared" si="23"/>
        <v>52799449676.940002</v>
      </c>
      <c r="F50" s="43">
        <f t="shared" si="23"/>
        <v>285479800067.32001</v>
      </c>
      <c r="G50" s="43">
        <f t="shared" si="23"/>
        <v>40111312698.260002</v>
      </c>
      <c r="H50" s="43">
        <f t="shared" si="23"/>
        <v>285018187317.35999</v>
      </c>
      <c r="I50" s="43">
        <f t="shared" si="23"/>
        <v>461612749.96000004</v>
      </c>
      <c r="J50" s="43">
        <f t="shared" si="23"/>
        <v>257100493933.67999</v>
      </c>
      <c r="K50" s="46"/>
    </row>
    <row r="51" spans="2:11">
      <c r="B51" s="60"/>
      <c r="C51" s="61"/>
      <c r="D51" s="62"/>
      <c r="E51" s="62">
        <f>+E50-INGRESOS!E50</f>
        <v>0</v>
      </c>
      <c r="F51" s="62">
        <f>+F50-INGRESOS!F50</f>
        <v>0</v>
      </c>
      <c r="G51" s="62">
        <f>+G50-'INGRESOS VIG ANT  '!E50-INGRESOS!G50</f>
        <v>0</v>
      </c>
      <c r="H51" s="88">
        <f>+H50-'INGRESOS VIG ANT  '!F50-INGRESOS!H50</f>
        <v>0</v>
      </c>
      <c r="I51" s="62"/>
      <c r="J51" s="62"/>
    </row>
    <row r="52" spans="2:11">
      <c r="B52" s="18"/>
      <c r="C52" s="10"/>
      <c r="D52" s="11"/>
      <c r="E52" s="65"/>
      <c r="F52" s="65"/>
      <c r="G52" s="65"/>
      <c r="H52" s="66"/>
      <c r="I52" s="65"/>
      <c r="J52" s="67"/>
    </row>
    <row r="53" spans="2:11">
      <c r="B53" s="18"/>
      <c r="C53" s="10"/>
      <c r="D53" s="68"/>
      <c r="E53" s="68"/>
      <c r="F53" s="68"/>
      <c r="G53" s="68"/>
      <c r="H53" s="68"/>
      <c r="I53" s="68"/>
      <c r="J53" s="69"/>
    </row>
    <row r="54" spans="2:11">
      <c r="B54" s="18"/>
      <c r="C54" s="10"/>
      <c r="D54" s="70"/>
      <c r="E54" s="66"/>
      <c r="F54" s="70"/>
      <c r="G54" s="70"/>
      <c r="H54" s="66"/>
      <c r="I54" s="70"/>
      <c r="J54" s="74"/>
    </row>
    <row r="55" spans="2:11">
      <c r="B55" s="18"/>
      <c r="C55" s="71"/>
      <c r="D55" s="71"/>
      <c r="E55" s="72"/>
      <c r="F55" s="71"/>
      <c r="G55" s="71"/>
      <c r="H55" s="71"/>
      <c r="I55" s="73"/>
      <c r="J55" s="74"/>
    </row>
    <row r="56" spans="2:11">
      <c r="B56" s="75"/>
      <c r="C56" s="76"/>
      <c r="D56" s="77"/>
      <c r="E56" s="77"/>
      <c r="F56" s="78"/>
      <c r="G56" s="78"/>
      <c r="H56" s="78"/>
      <c r="I56" s="79"/>
      <c r="J56" s="74" t="s">
        <v>55</v>
      </c>
    </row>
    <row r="57" spans="2:11" ht="15">
      <c r="B57" s="80"/>
      <c r="C57" s="126" t="s">
        <v>4</v>
      </c>
      <c r="D57" s="126"/>
      <c r="E57" s="126"/>
      <c r="F57" s="81"/>
      <c r="G57" s="82"/>
      <c r="H57" s="82"/>
      <c r="I57" s="83"/>
      <c r="J57" s="22"/>
    </row>
    <row r="58" spans="2:11" ht="13.5" thickBot="1">
      <c r="B58" s="24"/>
      <c r="C58" s="25"/>
      <c r="D58" s="26"/>
      <c r="E58" s="26"/>
      <c r="F58" s="26"/>
      <c r="G58" s="26"/>
      <c r="H58" s="26"/>
      <c r="I58" s="26"/>
      <c r="J58" s="27"/>
    </row>
    <row r="69" spans="6:6">
      <c r="F69" s="84"/>
    </row>
  </sheetData>
  <mergeCells count="7">
    <mergeCell ref="C1:J1"/>
    <mergeCell ref="C2:J2"/>
    <mergeCell ref="C57:E57"/>
    <mergeCell ref="C3:H3"/>
    <mergeCell ref="C4:H4"/>
    <mergeCell ref="C6:E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I58"/>
  <sheetViews>
    <sheetView showGridLines="0" zoomScaleNormal="100" workbookViewId="0">
      <selection activeCell="E26" sqref="E26"/>
    </sheetView>
  </sheetViews>
  <sheetFormatPr baseColWidth="10" defaultColWidth="11.42578125" defaultRowHeight="12.75"/>
  <cols>
    <col min="1" max="1" width="3.5703125" style="107" customWidth="1"/>
    <col min="2" max="2" width="9.28515625" style="85" customWidth="1"/>
    <col min="3" max="3" width="37.42578125" style="2" customWidth="1"/>
    <col min="4" max="4" width="17.7109375" style="85" bestFit="1" customWidth="1"/>
    <col min="5" max="5" width="16.85546875" style="85" bestFit="1" customWidth="1"/>
    <col min="6" max="6" width="20" style="85" bestFit="1" customWidth="1"/>
    <col min="7" max="7" width="16.5703125" style="85" bestFit="1" customWidth="1"/>
    <col min="8" max="8" width="15.7109375" style="2" bestFit="1" customWidth="1"/>
    <col min="9" max="16384" width="11.42578125" style="2"/>
  </cols>
  <sheetData>
    <row r="1" spans="1:7" ht="15">
      <c r="B1" s="132" t="s">
        <v>0</v>
      </c>
      <c r="C1" s="121"/>
      <c r="D1" s="121"/>
      <c r="E1" s="121"/>
      <c r="F1" s="121"/>
      <c r="G1" s="121"/>
    </row>
    <row r="2" spans="1:7" s="4" customFormat="1" ht="15">
      <c r="A2" s="108"/>
      <c r="B2" s="133" t="s">
        <v>60</v>
      </c>
      <c r="C2" s="124"/>
      <c r="D2" s="124"/>
      <c r="E2" s="124"/>
      <c r="F2" s="124"/>
      <c r="G2" s="124"/>
    </row>
    <row r="3" spans="1:7" s="4" customFormat="1" ht="15.75" thickBot="1">
      <c r="A3" s="108"/>
      <c r="B3" s="134" t="s">
        <v>61</v>
      </c>
      <c r="C3" s="124"/>
      <c r="D3" s="124"/>
      <c r="E3" s="124"/>
      <c r="F3" s="124"/>
      <c r="G3" s="124"/>
    </row>
    <row r="4" spans="1:7" s="4" customFormat="1" ht="18" hidden="1">
      <c r="A4" s="108"/>
      <c r="B4" s="8"/>
      <c r="C4" s="128"/>
      <c r="D4" s="128"/>
      <c r="E4" s="128"/>
      <c r="F4" s="128"/>
      <c r="G4" s="6"/>
    </row>
    <row r="5" spans="1:7" hidden="1">
      <c r="B5" s="9"/>
      <c r="C5" s="10"/>
      <c r="D5" s="11"/>
      <c r="E5" s="11"/>
      <c r="F5" s="11"/>
      <c r="G5" s="11"/>
    </row>
    <row r="6" spans="1:7" hidden="1">
      <c r="B6" s="9"/>
      <c r="C6" s="129" t="s">
        <v>0</v>
      </c>
      <c r="D6" s="129"/>
      <c r="E6" s="11"/>
      <c r="F6" s="13"/>
      <c r="G6" s="14"/>
    </row>
    <row r="7" spans="1:7" hidden="1">
      <c r="B7" s="15"/>
      <c r="C7" s="94" t="s">
        <v>7</v>
      </c>
      <c r="D7" s="16"/>
      <c r="E7" s="11"/>
      <c r="F7" s="13" t="s">
        <v>1</v>
      </c>
      <c r="G7" s="13">
        <v>2014</v>
      </c>
    </row>
    <row r="8" spans="1:7" s="23" customFormat="1" hidden="1">
      <c r="A8" s="109"/>
      <c r="B8" s="18"/>
      <c r="C8" s="19" t="s">
        <v>8</v>
      </c>
      <c r="D8" s="20"/>
      <c r="E8" s="11"/>
      <c r="F8" s="13" t="s">
        <v>2</v>
      </c>
      <c r="G8" s="21">
        <f>[1]!xFechaFinal()</f>
        <v>41698.669872685183</v>
      </c>
    </row>
    <row r="9" spans="1:7" ht="13.5" hidden="1" thickBot="1">
      <c r="B9" s="24"/>
      <c r="C9" s="25"/>
      <c r="D9" s="26"/>
      <c r="E9" s="26"/>
      <c r="F9" s="26"/>
      <c r="G9" s="26"/>
    </row>
    <row r="10" spans="1:7" s="31" customFormat="1">
      <c r="A10" s="110"/>
      <c r="B10" s="118" t="s">
        <v>9</v>
      </c>
      <c r="C10" s="130" t="s">
        <v>10</v>
      </c>
      <c r="D10" s="114" t="s">
        <v>11</v>
      </c>
      <c r="E10" s="115" t="s">
        <v>14</v>
      </c>
      <c r="F10" s="115" t="s">
        <v>14</v>
      </c>
      <c r="G10" s="115" t="s">
        <v>15</v>
      </c>
    </row>
    <row r="11" spans="1:7" s="31" customFormat="1" ht="13.5" thickBot="1">
      <c r="A11" s="110"/>
      <c r="B11" s="119"/>
      <c r="C11" s="131"/>
      <c r="D11" s="116" t="s">
        <v>17</v>
      </c>
      <c r="E11" s="117" t="s">
        <v>3</v>
      </c>
      <c r="F11" s="117" t="s">
        <v>20</v>
      </c>
      <c r="G11" s="117" t="s">
        <v>21</v>
      </c>
    </row>
    <row r="12" spans="1:7" s="4" customFormat="1" ht="12" thickBot="1">
      <c r="A12" s="108"/>
      <c r="B12" s="35">
        <v>1</v>
      </c>
      <c r="C12" s="36">
        <v>2</v>
      </c>
      <c r="D12" s="37">
        <v>3</v>
      </c>
      <c r="E12" s="37">
        <v>6</v>
      </c>
      <c r="F12" s="37">
        <v>7</v>
      </c>
      <c r="G12" s="37">
        <v>8</v>
      </c>
    </row>
    <row r="13" spans="1:7">
      <c r="B13" s="38"/>
      <c r="C13" s="39"/>
      <c r="D13" s="102"/>
      <c r="E13" s="102"/>
      <c r="F13" s="102"/>
      <c r="G13" s="102"/>
    </row>
    <row r="14" spans="1:7">
      <c r="B14" s="41">
        <v>3000</v>
      </c>
      <c r="C14" s="42" t="s">
        <v>23</v>
      </c>
      <c r="D14" s="93">
        <f>+D15+D38</f>
        <v>284355560480.45996</v>
      </c>
      <c r="E14" s="93">
        <f>+E15+E38</f>
        <v>384829665.92000002</v>
      </c>
      <c r="F14" s="93">
        <f>+F15+F38</f>
        <v>13085128382.9</v>
      </c>
      <c r="G14" s="93">
        <f>+G15+G38</f>
        <v>271270432097.56</v>
      </c>
    </row>
    <row r="15" spans="1:7">
      <c r="B15" s="41">
        <v>3100</v>
      </c>
      <c r="C15" s="42" t="s">
        <v>24</v>
      </c>
      <c r="D15" s="93">
        <f>+D19</f>
        <v>282316555780.22998</v>
      </c>
      <c r="E15" s="93">
        <f t="shared" ref="E15:G15" si="0">+E16+E17+E18+E19</f>
        <v>373317188.92000002</v>
      </c>
      <c r="F15" s="93">
        <f t="shared" si="0"/>
        <v>13073565877.9</v>
      </c>
      <c r="G15" s="93">
        <f t="shared" si="0"/>
        <v>269242989902.32999</v>
      </c>
    </row>
    <row r="16" spans="1:7">
      <c r="A16" s="111">
        <v>9311</v>
      </c>
      <c r="B16" s="50">
        <v>3110</v>
      </c>
      <c r="C16" s="47" t="s">
        <v>25</v>
      </c>
      <c r="D16" s="101">
        <f>([1]!xSaldoInstanciaAcumulado(A16,"G1","","","","FACICXC",[1]!xFechaFinal()))+([1]!xSaldoInstanciaAcumulado(A16,"G2","","","","FACICXC",[1]!xFechaFinal()))+([1]!xSaldoInstanciaAcumulado(A16,"G3","","","","FACICXC",[1]!xFechaFinal()))</f>
        <v>0</v>
      </c>
      <c r="E16" s="101">
        <f>[1]!xSaldoInstanciaAcumMes(A16,"G1","","","","RECIVA ",[1]!xFechaFinal())+[1]!xSaldoInstanciaAcumMes(A16,"G2","","","","RECIVA ",[1]!xFechaFinal())</f>
        <v>0</v>
      </c>
      <c r="F16" s="101">
        <f>[1]!xSaldoInstanciaAcumulado(A16,"G1","","","","RECIVA",[1]!xFechaFinal())+[1]!xSaldoInstanciaAcumulado(A16,"G2","","","","RECIVA",[1]!xFechaFinal())</f>
        <v>0</v>
      </c>
      <c r="G16" s="103">
        <f>D16-F16</f>
        <v>0</v>
      </c>
    </row>
    <row r="17" spans="1:9">
      <c r="A17" s="111">
        <v>9312</v>
      </c>
      <c r="B17" s="50">
        <v>3111</v>
      </c>
      <c r="C17" s="47" t="s">
        <v>26</v>
      </c>
      <c r="D17" s="101">
        <f>([1]!xSaldoInstanciaAcumulado(A17,"G1","","","","FACICXC",[1]!xFechaFinal()))+([1]!xSaldoInstanciaAcumulado(A17,"G2","","","","FACICXC",[1]!xFechaFinal()))+([1]!xSaldoInstanciaAcumulado(A17,"G3","","","","FACICXC",[1]!xFechaFinal()))</f>
        <v>0</v>
      </c>
      <c r="E17" s="101">
        <f>[1]!xSaldoInstanciaAcumMes(A17,"G1","","","","RECIVA ",[1]!xFechaFinal())+[1]!xSaldoInstanciaAcumMes(A17,"G2","","","","RECIVA ",[1]!xFechaFinal())</f>
        <v>0</v>
      </c>
      <c r="F17" s="101">
        <f>[1]!xSaldoInstanciaAcumulado(A17,"G1","","","","RECIVA",[1]!xFechaFinal())+[1]!xSaldoInstanciaAcumulado(A17,"G2","","","","RECIVA",[1]!xFechaFinal())</f>
        <v>0</v>
      </c>
      <c r="G17" s="103">
        <f t="shared" ref="G17:G20" si="1">D17-F17</f>
        <v>0</v>
      </c>
    </row>
    <row r="18" spans="1:9">
      <c r="A18" s="111">
        <v>93112</v>
      </c>
      <c r="B18" s="50">
        <v>3112</v>
      </c>
      <c r="C18" s="47" t="s">
        <v>27</v>
      </c>
      <c r="D18" s="101">
        <f>([1]!xSaldoInstanciaAcumulado(A18,"G1","","","","FACICXC",[1]!xFechaFinal()))+([1]!xSaldoInstanciaAcumulado(A18,"G2","","","","FACICXC",[1]!xFechaFinal()))+([1]!xSaldoInstanciaAcumulado(A18,"G3","","","","FACICXC",[1]!xFechaFinal()))</f>
        <v>0</v>
      </c>
      <c r="E18" s="101">
        <f>[1]!xSaldoInstanciaAcumMes(A18,"G1","","","","RECIVA ",[1]!xFechaFinal())+[1]!xSaldoInstanciaAcumMes(A18,"G2","","","","RECIVA ",[1]!xFechaFinal())</f>
        <v>0</v>
      </c>
      <c r="F18" s="101">
        <f>[1]!xSaldoInstanciaAcumulado(A18,"G1","","","","RECIVA",[1]!xFechaFinal())+[1]!xSaldoInstanciaAcumulado(A18,"G2","","","","RECIVA",[1]!xFechaFinal())</f>
        <v>0</v>
      </c>
      <c r="G18" s="103">
        <f t="shared" si="1"/>
        <v>0</v>
      </c>
    </row>
    <row r="19" spans="1:9">
      <c r="A19" s="111">
        <v>9312</v>
      </c>
      <c r="B19" s="41">
        <v>3120</v>
      </c>
      <c r="C19" s="42" t="s">
        <v>28</v>
      </c>
      <c r="D19" s="93">
        <f>+D20+D37+D26</f>
        <v>282316555780.22998</v>
      </c>
      <c r="E19" s="93">
        <f>+E20+E37+E26</f>
        <v>373317188.92000002</v>
      </c>
      <c r="F19" s="93">
        <f>+F20+F37+F26</f>
        <v>13073565877.9</v>
      </c>
      <c r="G19" s="103">
        <f t="shared" si="1"/>
        <v>269242989902.32999</v>
      </c>
    </row>
    <row r="20" spans="1:9">
      <c r="A20" s="111">
        <v>93121</v>
      </c>
      <c r="B20" s="41">
        <v>3121</v>
      </c>
      <c r="C20" s="42" t="s">
        <v>29</v>
      </c>
      <c r="D20" s="92">
        <f>SUM(D21:D25)</f>
        <v>241667692997.59</v>
      </c>
      <c r="E20" s="92">
        <f t="shared" ref="E20:F20" si="2">SUM(E21:E22)</f>
        <v>13550000</v>
      </c>
      <c r="F20" s="92">
        <f t="shared" si="2"/>
        <v>129840024.23999999</v>
      </c>
      <c r="G20" s="103">
        <f t="shared" si="1"/>
        <v>241537852973.35001</v>
      </c>
      <c r="H20" s="46"/>
    </row>
    <row r="21" spans="1:9">
      <c r="A21" s="111">
        <v>9312101</v>
      </c>
      <c r="B21" s="50"/>
      <c r="C21" s="47" t="s">
        <v>30</v>
      </c>
      <c r="D21" s="101">
        <f>([1]!xSaldoInstanciaAcumulado(A21,"G1","","","","FACICXC",[1]!xFechaFinal()))+([1]!xSaldoInstanciaAcumulado(A21,"G2","","","","FACICXC",[1]!xFechaFinal()))+([1]!xSaldoInstanciaAcumulado(A21,"G3","","","","FACICXC",[1]!xFechaFinal()))</f>
        <v>1321564998.74</v>
      </c>
      <c r="E21" s="101">
        <f>[1]!xSaldoInstanciaAcumMes(A21,"G1","","","","RECIVA ",[1]!xFechaFinal())+[1]!xSaldoInstanciaAcumMes(A21,"G2","","","","RECIVA ",[1]!xFechaFinal())</f>
        <v>0</v>
      </c>
      <c r="F21" s="101">
        <f>[1]!xSaldoInstanciaAcumulado(A21,"G1","","","","RECIVA",[1]!xFechaFinal())+[1]!xSaldoInstanciaAcumulado(A21,"G2","","","","RECIVA",[1]!xFechaFinal())</f>
        <v>68072024.239999995</v>
      </c>
      <c r="G21" s="103">
        <f t="shared" ref="G21:G28" si="3">D21-F21</f>
        <v>1253492974.5</v>
      </c>
    </row>
    <row r="22" spans="1:9">
      <c r="A22" s="111">
        <v>9312102</v>
      </c>
      <c r="B22" s="50"/>
      <c r="C22" s="47" t="s">
        <v>31</v>
      </c>
      <c r="D22" s="101">
        <f>([1]!xSaldoInstanciaAcumulado(A22,"G1","","","","FACICXC",[1]!xFechaFinal()))+([1]!xSaldoInstanciaAcumulado(A22,"G2","","","","FACICXC",[1]!xFechaFinal()))+([1]!xSaldoInstanciaAcumulado(A22,"G3","","","","FACICXC",[1]!xFechaFinal()))</f>
        <v>472827000</v>
      </c>
      <c r="E22" s="101">
        <f>[1]!xSaldoInstanciaAcumMes(A22,"G1","","","","RECIVA ",[1]!xFechaFinal())+[1]!xSaldoInstanciaAcumMes(A22,"G2","","","","RECIVA ",[1]!xFechaFinal())</f>
        <v>13550000</v>
      </c>
      <c r="F22" s="101">
        <f>[1]!xSaldoInstanciaAcumulado(A22,"G1","","","","RECIVA",[1]!xFechaFinal())+[1]!xSaldoInstanciaAcumulado(A22,"G2","","","","RECIVA",[1]!xFechaFinal())</f>
        <v>61768000</v>
      </c>
      <c r="G22" s="103">
        <f t="shared" si="3"/>
        <v>411059000</v>
      </c>
      <c r="H22" s="46"/>
    </row>
    <row r="23" spans="1:9">
      <c r="A23" s="111">
        <v>931210301</v>
      </c>
      <c r="B23" s="50"/>
      <c r="C23" s="47" t="s">
        <v>35</v>
      </c>
      <c r="D23" s="101">
        <f>([1]!xSaldoInstanciaAcumulado(A23,"G1","","","","FACICXC",[1]!xFechaFinal()))+([1]!xSaldoInstanciaAcumulado(A23,"G2","","","","FACICXC",[1]!xFechaFinal()))+([1]!xSaldoInstanciaAcumulado(A23,"G3","","","","FACICXC",[1]!xFechaFinal()))</f>
        <v>231124310743.10001</v>
      </c>
      <c r="E23" s="101">
        <f>[1]!xSaldoInstanciaAcumMes(A23,"G1","","","","RECIVA ",[1]!xFechaFinal())+[1]!xSaldoInstanciaAcumMes(A23,"G2","","","","RECIVA ",[1]!xFechaFinal())</f>
        <v>0</v>
      </c>
      <c r="F23" s="101">
        <f>[1]!xSaldoInstanciaAcumulado(A23,"G1","","","","RECIVA",[1]!xFechaFinal())+[1]!xSaldoInstanciaAcumulado(A23,"G2","","","","RECIVA",[1]!xFechaFinal())</f>
        <v>0</v>
      </c>
      <c r="G23" s="103">
        <f t="shared" si="3"/>
        <v>231124310743.10001</v>
      </c>
      <c r="I23" s="49"/>
    </row>
    <row r="24" spans="1:9">
      <c r="A24" s="111">
        <v>931210302</v>
      </c>
      <c r="B24" s="50"/>
      <c r="C24" s="47" t="s">
        <v>56</v>
      </c>
      <c r="D24" s="101">
        <f>([1]!xSaldoInstanciaAcumulado(A24,"G1","","","","FACICXC",[1]!xFechaFinal()))+([1]!xSaldoInstanciaAcumulado(A24,"G2","","","","FACICXC",[1]!xFechaFinal()))+([1]!xSaldoInstanciaAcumulado(A24,"G3","","","","FACICXC",[1]!xFechaFinal()))</f>
        <v>2200046021.8499999</v>
      </c>
      <c r="E24" s="101">
        <f>[1]!xSaldoInstanciaAcumMes(A24,"G1","","","","RECIVA ",[1]!xFechaFinal())+[1]!xSaldoInstanciaAcumMes(A24,"G2","","","","RECIVA ",[1]!xFechaFinal())</f>
        <v>0</v>
      </c>
      <c r="F24" s="101">
        <f>[1]!xSaldoInstanciaAcumulado(A24,"G1","","","","RECIVA",[1]!xFechaFinal())+[1]!xSaldoInstanciaAcumulado(A24,"G2","","","","RECIVA",[1]!xFechaFinal())</f>
        <v>0</v>
      </c>
      <c r="G24" s="103">
        <f t="shared" si="3"/>
        <v>2200046021.8499999</v>
      </c>
      <c r="H24" s="46"/>
    </row>
    <row r="25" spans="1:9">
      <c r="A25" s="111">
        <v>931210303</v>
      </c>
      <c r="B25" s="50"/>
      <c r="C25" s="47" t="s">
        <v>57</v>
      </c>
      <c r="D25" s="101">
        <f>([1]!xSaldoInstanciaAcumulado(A25,"G1","","","","FACICXC",[1]!xFechaFinal()))+([1]!xSaldoInstanciaAcumulado(A25,"G2","","","","FACICXC",[1]!xFechaFinal()))+([1]!xSaldoInstanciaAcumulado(A25,"G3","","","","FACICXC",[1]!xFechaFinal()))</f>
        <v>6548944233.8999996</v>
      </c>
      <c r="E25" s="101">
        <f>[1]!xSaldoInstanciaAcumMes(A25,"G1","","","","RECIVA ",[1]!xFechaFinal())+[1]!xSaldoInstanciaAcumMes(A25,"G2","","","","RECIVA ",[1]!xFechaFinal())</f>
        <v>0</v>
      </c>
      <c r="F25" s="101">
        <f>[1]!xSaldoInstanciaAcumulado(A25,"G1","","","","RECIVA",[1]!xFechaFinal())+[1]!xSaldoInstanciaAcumulado(A25,"G2","","","","RECIVA",[1]!xFechaFinal())</f>
        <v>0</v>
      </c>
      <c r="G25" s="103">
        <f t="shared" si="3"/>
        <v>6548944233.8999996</v>
      </c>
      <c r="H25" s="46"/>
    </row>
    <row r="26" spans="1:9">
      <c r="A26" s="111">
        <v>93127</v>
      </c>
      <c r="B26" s="41">
        <v>3127</v>
      </c>
      <c r="C26" s="42" t="s">
        <v>32</v>
      </c>
      <c r="D26" s="92">
        <f>+D27</f>
        <v>40648862782.639999</v>
      </c>
      <c r="E26" s="92">
        <f t="shared" ref="E26:F26" si="4">+E27</f>
        <v>359767188.92000002</v>
      </c>
      <c r="F26" s="92">
        <f t="shared" si="4"/>
        <v>12943725853.66</v>
      </c>
      <c r="G26" s="104">
        <f t="shared" si="3"/>
        <v>27705136928.98</v>
      </c>
      <c r="I26" s="49"/>
    </row>
    <row r="27" spans="1:9">
      <c r="A27" s="111">
        <v>93127118</v>
      </c>
      <c r="B27" s="41"/>
      <c r="C27" s="42" t="s">
        <v>33</v>
      </c>
      <c r="D27" s="92">
        <f>+D28+D31+D33+D34+D35+D36</f>
        <v>40648862782.639999</v>
      </c>
      <c r="E27" s="92">
        <f>+E28+E31+E33+E34+E35+E36</f>
        <v>359767188.92000002</v>
      </c>
      <c r="F27" s="92">
        <f>+F28+F31+F33+F34+F35+F36</f>
        <v>12943725853.66</v>
      </c>
      <c r="G27" s="104">
        <f t="shared" si="3"/>
        <v>27705136928.98</v>
      </c>
      <c r="I27" s="49"/>
    </row>
    <row r="28" spans="1:9">
      <c r="A28" s="111">
        <v>9312711801</v>
      </c>
      <c r="B28" s="41"/>
      <c r="C28" s="42" t="s">
        <v>34</v>
      </c>
      <c r="D28" s="92">
        <f>+D29+D30</f>
        <v>6904726058.6899996</v>
      </c>
      <c r="E28" s="92">
        <f>+E29+E30</f>
        <v>185686581.69</v>
      </c>
      <c r="F28" s="92">
        <f>+F29+F30</f>
        <v>939520600.64999998</v>
      </c>
      <c r="G28" s="104">
        <f t="shared" si="3"/>
        <v>5965205458.04</v>
      </c>
      <c r="I28" s="49"/>
    </row>
    <row r="29" spans="1:9">
      <c r="A29" s="111">
        <v>931271180101</v>
      </c>
      <c r="B29" s="50"/>
      <c r="C29" s="47" t="s">
        <v>35</v>
      </c>
      <c r="D29" s="101">
        <f>([1]!xSaldoInstanciaAcumulado(A29,"G1","","","","FACICXC",[1]!xFechaFinal()))+([1]!xSaldoInstanciaAcumulado(A29,"G2","","","","FACICXC",[1]!xFechaFinal()))+([1]!xSaldoInstanciaAcumulado(A29,"G3","","","","FACICXC",[1]!xFechaFinal()))</f>
        <v>6903812783.46</v>
      </c>
      <c r="E29" s="101">
        <f>[1]!xSaldoInstanciaAcumMes(A29,"G1","","","","RECIVA ",[1]!xFechaFinal())+[1]!xSaldoInstanciaAcumMes(A29,"G2","","","","RECIVA ",[1]!xFechaFinal())</f>
        <v>185686581.69</v>
      </c>
      <c r="F29" s="101">
        <f>[1]!xSaldoInstanciaAcumulado(A29,"G1","","","","RECIVA",[1]!xFechaFinal())+[1]!xSaldoInstanciaAcumulado(A29,"G2","","","","RECIVA",[1]!xFechaFinal())</f>
        <v>939520600.64999998</v>
      </c>
      <c r="G29" s="103">
        <f t="shared" ref="G29:G30" si="5">D29-F29</f>
        <v>5964292182.8100004</v>
      </c>
      <c r="I29" s="49"/>
    </row>
    <row r="30" spans="1:9">
      <c r="A30" s="111">
        <v>931271180102</v>
      </c>
      <c r="B30" s="50"/>
      <c r="C30" s="47" t="s">
        <v>36</v>
      </c>
      <c r="D30" s="101">
        <f>([1]!xSaldoInstanciaAcumulado(A30,"G1","","","","FACICXC",[1]!xFechaFinal()))+([1]!xSaldoInstanciaAcumulado(A30,"G2","","","","FACICXC",[1]!xFechaFinal()))+([1]!xSaldoInstanciaAcumulado(A30,"G3","","","","FACICXC",[1]!xFechaFinal()))</f>
        <v>913275.23</v>
      </c>
      <c r="E30" s="101">
        <f>[1]!xSaldoInstanciaAcumMes(A30,"G1","","","","RECIVA ",[1]!xFechaFinal())+[1]!xSaldoInstanciaAcumMes(A30,"G2","","","","RECIVA ",[1]!xFechaFinal())</f>
        <v>0</v>
      </c>
      <c r="F30" s="101">
        <f>[1]!xSaldoInstanciaAcumulado(A30,"G1","","","","RECIVA",[1]!xFechaFinal())+[1]!xSaldoInstanciaAcumulado(A30,"G2","","","","RECIVA",[1]!xFechaFinal())</f>
        <v>0</v>
      </c>
      <c r="G30" s="103">
        <f t="shared" si="5"/>
        <v>913275.23</v>
      </c>
      <c r="I30" s="49"/>
    </row>
    <row r="31" spans="1:9">
      <c r="A31" s="111">
        <v>9312711801</v>
      </c>
      <c r="B31" s="41"/>
      <c r="C31" s="42" t="s">
        <v>37</v>
      </c>
      <c r="D31" s="92">
        <f>+D32</f>
        <v>2393684426.8299999</v>
      </c>
      <c r="E31" s="92">
        <f t="shared" ref="E31:F31" si="6">+E32</f>
        <v>20064959.399999999</v>
      </c>
      <c r="F31" s="92">
        <f t="shared" si="6"/>
        <v>20661179.079999998</v>
      </c>
      <c r="G31" s="92">
        <f>D31-F31</f>
        <v>2373023247.75</v>
      </c>
      <c r="I31" s="49"/>
    </row>
    <row r="32" spans="1:9">
      <c r="A32" s="111">
        <v>931271180301</v>
      </c>
      <c r="B32" s="50"/>
      <c r="C32" s="47" t="s">
        <v>38</v>
      </c>
      <c r="D32" s="101">
        <f>([1]!xSaldoInstanciaAcumulado(A32,"G1","","","","FACICXC",[1]!xFechaFinal()))+([1]!xSaldoInstanciaAcumulado(A32,"G2","","","","FACICXC",[1]!xFechaFinal()))+([1]!xSaldoInstanciaAcumulado(A32,"G3","","","","FACICXC",[1]!xFechaFinal()))</f>
        <v>2393684426.8299999</v>
      </c>
      <c r="E32" s="101">
        <f>[1]!xSaldoInstanciaAcumMes(A32,"G1","","","","RECIVA ",[1]!xFechaFinal())+[1]!xSaldoInstanciaAcumMes(A32,"G2","","","","RECIVA ",[1]!xFechaFinal())</f>
        <v>20064959.399999999</v>
      </c>
      <c r="F32" s="101">
        <f>[1]!xSaldoInstanciaAcumulado(A32,"G1","","","","RECIVA",[1]!xFechaFinal())+[1]!xSaldoInstanciaAcumulado(A32,"G2","","","","RECIVA",[1]!xFechaFinal())</f>
        <v>20661179.079999998</v>
      </c>
      <c r="G32" s="103">
        <f t="shared" ref="G32:G37" si="7">D32-F32</f>
        <v>2373023247.75</v>
      </c>
      <c r="I32" s="49"/>
    </row>
    <row r="33" spans="1:9">
      <c r="A33" s="111">
        <v>9312711802</v>
      </c>
      <c r="B33" s="50"/>
      <c r="C33" s="47" t="s">
        <v>39</v>
      </c>
      <c r="D33" s="101">
        <f>([1]!xSaldoInstanciaAcumulado(A33,"G1","","","","FACICXC",[1]!xFechaFinal()))+([1]!xSaldoInstanciaAcumulado(A33,"G2","","","","FACICXC",[1]!xFechaFinal()))+([1]!xSaldoInstanciaAcumulado(A33,"G3","","","","FACICXC",[1]!xFechaFinal()))</f>
        <v>21770530537</v>
      </c>
      <c r="E33" s="101">
        <f>[1]!xSaldoInstanciaAcumMes(A33,"G1","","","","RECIVA ",[1]!xFechaFinal())+[1]!xSaldoInstanciaAcumMes(A33,"G2","","","","RECIVA ",[1]!xFechaFinal())</f>
        <v>0</v>
      </c>
      <c r="F33" s="101">
        <f>[1]!xSaldoInstanciaAcumulado(A33,"G1","","","","RECIVA",[1]!xFechaFinal())+[1]!xSaldoInstanciaAcumulado(A33,"G2","","","","RECIVA",[1]!xFechaFinal())</f>
        <v>11587846574</v>
      </c>
      <c r="G33" s="103">
        <f t="shared" si="7"/>
        <v>10182683963</v>
      </c>
      <c r="I33" s="49"/>
    </row>
    <row r="34" spans="1:9">
      <c r="A34" s="111">
        <v>9312711804</v>
      </c>
      <c r="B34" s="50"/>
      <c r="C34" s="47" t="s">
        <v>40</v>
      </c>
      <c r="D34" s="101">
        <f>([1]!xSaldoInstanciaAcumulado(A34,"G1","","","","FACICXC",[1]!xFechaFinal()))+([1]!xSaldoInstanciaAcumulado(A34,"G2","","","","FACICXC",[1]!xFechaFinal()))+([1]!xSaldoInstanciaAcumulado(A34,"G3","","","","FACICXC",[1]!xFechaFinal()))</f>
        <v>6679947334</v>
      </c>
      <c r="E34" s="101">
        <f>[1]!xSaldoInstanciaAcumMes(A34,"G1","","","","RECIVA ",[1]!xFechaFinal())+[1]!xSaldoInstanciaAcumMes(A34,"G2","","","","RECIVA ",[1]!xFechaFinal())</f>
        <v>0</v>
      </c>
      <c r="F34" s="101">
        <f>[1]!xSaldoInstanciaAcumulado(A34,"G1","","","","RECIVA",[1]!xFechaFinal())+[1]!xSaldoInstanciaAcumulado(A34,"G2","","","","RECIVA",[1]!xFechaFinal())</f>
        <v>0</v>
      </c>
      <c r="G34" s="103">
        <f t="shared" si="7"/>
        <v>6679947334</v>
      </c>
      <c r="I34" s="49"/>
    </row>
    <row r="35" spans="1:9">
      <c r="A35" s="111">
        <v>9312711805</v>
      </c>
      <c r="B35" s="50"/>
      <c r="C35" s="47" t="s">
        <v>41</v>
      </c>
      <c r="D35" s="101">
        <f>([1]!xSaldoInstanciaAcumulado(A35,"G1","","","","FACICXC",[1]!xFechaFinal()))+([1]!xSaldoInstanciaAcumulado(A35,"G2","","","","FACICXC",[1]!xFechaFinal()))+([1]!xSaldoInstanciaAcumulado(A35,"G3","","","","FACICXC",[1]!xFechaFinal()))</f>
        <v>2307255760.4499998</v>
      </c>
      <c r="E35" s="101">
        <f>[1]!xSaldoInstanciaAcumMes(A35,"G1","","","","RECIVA ",[1]!xFechaFinal())+[1]!xSaldoInstanciaAcumMes(A35,"G2","","","","RECIVA ",[1]!xFechaFinal())</f>
        <v>154015647.83000001</v>
      </c>
      <c r="F35" s="101">
        <f>[1]!xSaldoInstanciaAcumulado(A35,"G1","","","","RECIVA",[1]!xFechaFinal())+[1]!xSaldoInstanciaAcumulado(A35,"G2","","","","RECIVA",[1]!xFechaFinal())</f>
        <v>395697499.93000001</v>
      </c>
      <c r="G35" s="103">
        <f t="shared" si="7"/>
        <v>1911558260.5199997</v>
      </c>
      <c r="I35" s="49"/>
    </row>
    <row r="36" spans="1:9">
      <c r="A36" s="111">
        <v>9312711806</v>
      </c>
      <c r="B36" s="50"/>
      <c r="C36" s="47" t="s">
        <v>42</v>
      </c>
      <c r="D36" s="101">
        <f>([1]!xSaldoInstanciaAcumulado(A36,"G1","","","","FACICXC",[1]!xFechaFinal()))+([1]!xSaldoInstanciaAcumulado(A36,"G2","","","","FACICXC",[1]!xFechaFinal()))+([1]!xSaldoInstanciaAcumulado(A36,"G3","","","","FACICXC",[1]!xFechaFinal()))</f>
        <v>592718665.66999996</v>
      </c>
      <c r="E36" s="101">
        <f>[1]!xSaldoInstanciaAcumMes(A36,"G1","","","","RECIVA ",[1]!xFechaFinal())+[1]!xSaldoInstanciaAcumMes(A36,"G2","","","","RECIVA ",[1]!xFechaFinal())</f>
        <v>0</v>
      </c>
      <c r="F36" s="101">
        <f>[1]!xSaldoInstanciaAcumulado(A36,"G1","","","","RECIVA",[1]!xFechaFinal())+[1]!xSaldoInstanciaAcumulado(A36,"G2","","","","RECIVA",[1]!xFechaFinal())</f>
        <v>0</v>
      </c>
      <c r="G36" s="103">
        <f t="shared" si="7"/>
        <v>592718665.66999996</v>
      </c>
      <c r="I36" s="49"/>
    </row>
    <row r="37" spans="1:9">
      <c r="A37" s="111">
        <v>93128</v>
      </c>
      <c r="B37" s="50">
        <v>3128</v>
      </c>
      <c r="C37" s="47" t="s">
        <v>43</v>
      </c>
      <c r="D37" s="101">
        <f>([1]!xSaldoInstanciaAcumulado(A37,"G1","","","","FACICXC",[1]!xFechaFinal()))+([1]!xSaldoInstanciaAcumulado(A37,"G2","","","","FACICXC",[1]!xFechaFinal()))+([1]!xSaldoInstanciaAcumulado(A37,"G3","","","","FACICXC",[1]!xFechaFinal()))</f>
        <v>0</v>
      </c>
      <c r="E37" s="101">
        <f>[1]!xSaldoInstanciaAcumMes(A37,"G1","","","","RECIVA ",[1]!xFechaFinal())+[1]!xSaldoInstanciaAcumMes(A37,"G2","","","","RECIVA ",[1]!xFechaFinal())</f>
        <v>0</v>
      </c>
      <c r="F37" s="101">
        <f>[1]!xSaldoInstanciaAcumulado(A37,"G1","","","","RECIVA",[1]!xFechaFinal())+[1]!xSaldoInstanciaAcumulado(A37,"G2","","","","RECIVA",[1]!xFechaFinal())</f>
        <v>0</v>
      </c>
      <c r="G37" s="103">
        <f t="shared" si="7"/>
        <v>0</v>
      </c>
      <c r="I37" s="49"/>
    </row>
    <row r="38" spans="1:9">
      <c r="A38" s="111">
        <v>932</v>
      </c>
      <c r="B38" s="41">
        <v>3200</v>
      </c>
      <c r="C38" s="42" t="s">
        <v>44</v>
      </c>
      <c r="D38" s="93">
        <f t="shared" ref="D38:E38" si="8">SUM(D39:D41)</f>
        <v>2039004700.23</v>
      </c>
      <c r="E38" s="93">
        <f t="shared" si="8"/>
        <v>11512477</v>
      </c>
      <c r="F38" s="93">
        <f t="shared" ref="F38" si="9">+SUM(F39:F41)</f>
        <v>11562505</v>
      </c>
      <c r="G38" s="92">
        <f>D38-F38</f>
        <v>2027442195.23</v>
      </c>
      <c r="I38" s="49"/>
    </row>
    <row r="39" spans="1:9">
      <c r="A39" s="111">
        <v>9323</v>
      </c>
      <c r="B39" s="50">
        <v>3230</v>
      </c>
      <c r="C39" s="47" t="s">
        <v>45</v>
      </c>
      <c r="D39" s="101">
        <f>([1]!xSaldoInstanciaAcumulado(A39,"G1","","","","FACICXC",[1]!xFechaFinal()))+([1]!xSaldoInstanciaAcumulado(A39,"G2","","","","FACICXC",[1]!xFechaFinal()))+([1]!xSaldoInstanciaAcumulado(A39,"G3","","","","FACICXC",[1]!xFechaFinal()))</f>
        <v>2000000000</v>
      </c>
      <c r="E39" s="101">
        <f>[1]!xSaldoInstanciaAcumMes(A39,"G1","","","","RECIVA ",[1]!xFechaFinal())+[1]!xSaldoInstanciaAcumMes(A39,"G2","","","","RECIVA ",[1]!xFechaFinal())</f>
        <v>0</v>
      </c>
      <c r="F39" s="101">
        <f>[1]!xSaldoInstanciaAcumulado(A39,"G1","","","","RECIVA",[1]!xFechaFinal())+[1]!xSaldoInstanciaAcumulado(A39,"G2","","","","RECIVA",[1]!xFechaFinal())</f>
        <v>0</v>
      </c>
      <c r="G39" s="103">
        <f t="shared" ref="G39:G40" si="10">D39-F39</f>
        <v>2000000000</v>
      </c>
      <c r="I39" s="49"/>
    </row>
    <row r="40" spans="1:9">
      <c r="A40" s="111">
        <v>9324</v>
      </c>
      <c r="B40" s="50">
        <v>3240</v>
      </c>
      <c r="C40" s="47" t="s">
        <v>46</v>
      </c>
      <c r="D40" s="101">
        <f>([1]!xSaldoInstanciaAcumulado(A40,"G1","","","","FACICXC",[1]!xFechaFinal()))+([1]!xSaldoInstanciaAcumulado(A40,"G2","","","","FACICXC",[1]!xFechaFinal()))+([1]!xSaldoInstanciaAcumulado(A40,"G3","","","","FACICXC",[1]!xFechaFinal()))</f>
        <v>0</v>
      </c>
      <c r="E40" s="101">
        <f>[1]!xSaldoInstanciaAcumMes(A40,"G1","","","","RECIVA ",[1]!xFechaFinal())+[1]!xSaldoInstanciaAcumMes(A40,"G2","","","","RECIVA ",[1]!xFechaFinal())</f>
        <v>0</v>
      </c>
      <c r="F40" s="101">
        <f>[1]!xSaldoInstanciaAcumulado(A40,"G1","","","","RECIVA",[1]!xFechaFinal())+[1]!xSaldoInstanciaAcumulado(A40,"G2","","","","RECIVA",[1]!xFechaFinal())</f>
        <v>0</v>
      </c>
      <c r="G40" s="103">
        <f t="shared" si="10"/>
        <v>0</v>
      </c>
      <c r="I40" s="49"/>
    </row>
    <row r="41" spans="1:9" s="52" customFormat="1">
      <c r="A41" s="112">
        <v>9325</v>
      </c>
      <c r="B41" s="41">
        <v>3250</v>
      </c>
      <c r="C41" s="42" t="s">
        <v>47</v>
      </c>
      <c r="D41" s="92">
        <f>SUM(D42+D43+D45)</f>
        <v>39004700.229999997</v>
      </c>
      <c r="E41" s="92">
        <f t="shared" ref="E41:F41" si="11">SUM(E42:E43)</f>
        <v>11512477</v>
      </c>
      <c r="F41" s="92">
        <f t="shared" si="11"/>
        <v>11562505</v>
      </c>
      <c r="G41" s="92">
        <f t="shared" ref="G41:G47" si="12">D41-F41</f>
        <v>27442195.229999997</v>
      </c>
    </row>
    <row r="42" spans="1:9">
      <c r="A42" s="111">
        <v>93251</v>
      </c>
      <c r="B42" s="50">
        <v>3251</v>
      </c>
      <c r="C42" s="47" t="s">
        <v>48</v>
      </c>
      <c r="D42" s="101">
        <f>([1]!xSaldoInstanciaAcumulado(A42,"G1","","","","FACICXC",[1]!xFechaFinal()))+([1]!xSaldoInstanciaAcumulado(A42,"G2","","","","FACICXC",[1]!xFechaFinal()))+([1]!xSaldoInstanciaAcumulado(A42,"G3","","","","FACICXC",[1]!xFechaFinal()))</f>
        <v>38954672.229999997</v>
      </c>
      <c r="E42" s="101">
        <f>[1]!xSaldoInstanciaAcumMes(A42,"G1","","","","RECIVA ",[1]!xFechaFinal())+[1]!xSaldoInstanciaAcumMes(A42,"G2","","","","RECIVA ",[1]!xFechaFinal())</f>
        <v>11512477</v>
      </c>
      <c r="F42" s="101">
        <f>[1]!xSaldoInstanciaAcumulado(A42,"G1","","","","RECIVA",[1]!xFechaFinal())+[1]!xSaldoInstanciaAcumulado(A42,"G2","","","","RECIVA",[1]!xFechaFinal())</f>
        <v>11512477</v>
      </c>
      <c r="G42" s="103">
        <f t="shared" si="12"/>
        <v>27442195.229999997</v>
      </c>
    </row>
    <row r="43" spans="1:9" s="52" customFormat="1">
      <c r="A43" s="112">
        <v>93255</v>
      </c>
      <c r="B43" s="41">
        <v>3255</v>
      </c>
      <c r="C43" s="42" t="s">
        <v>49</v>
      </c>
      <c r="D43" s="92">
        <f>+D44</f>
        <v>0</v>
      </c>
      <c r="E43" s="92">
        <f t="shared" ref="E43:F43" si="13">+E44</f>
        <v>0</v>
      </c>
      <c r="F43" s="92">
        <f t="shared" si="13"/>
        <v>50028</v>
      </c>
      <c r="G43" s="92">
        <f t="shared" si="12"/>
        <v>-50028</v>
      </c>
    </row>
    <row r="44" spans="1:9">
      <c r="A44" s="111">
        <v>932552</v>
      </c>
      <c r="B44" s="50">
        <v>32552</v>
      </c>
      <c r="C44" s="47" t="s">
        <v>50</v>
      </c>
      <c r="D44" s="101">
        <f>([1]!xSaldoInstanciaAcumulado(A44,"G1","","","","FACICXC",[1]!xFechaFinal()))+([1]!xSaldoInstanciaAcumulado(A44,"G2","","","","FACICXC",[1]!xFechaFinal()))+([1]!xSaldoInstanciaAcumulado(A44,"G3","","","","FACICXC",[1]!xFechaFinal()))</f>
        <v>0</v>
      </c>
      <c r="E44" s="101">
        <f>[1]!xSaldoInstanciaAcumMes(A44,"G1","","","","RECIVA ",[1]!xFechaFinal())+[1]!xSaldoInstanciaAcumMes(A44,"G2","","","","RECIVA ",[1]!xFechaFinal())</f>
        <v>0</v>
      </c>
      <c r="F44" s="101">
        <f>[1]!xSaldoInstanciaAcumulado(A44,"G1","","","","RECIVA",[1]!xFechaFinal())+[1]!xSaldoInstanciaAcumulado(A44,"G2","","","","RECIVA",[1]!xFechaFinal())</f>
        <v>50028</v>
      </c>
      <c r="G44" s="103">
        <f t="shared" si="12"/>
        <v>-50028</v>
      </c>
    </row>
    <row r="45" spans="1:9">
      <c r="A45" s="111">
        <v>932</v>
      </c>
      <c r="B45" s="41">
        <v>3200</v>
      </c>
      <c r="C45" s="53" t="s">
        <v>51</v>
      </c>
      <c r="D45" s="93">
        <f>+D46</f>
        <v>50028</v>
      </c>
      <c r="E45" s="93">
        <f t="shared" ref="E45:F46" si="14">+E46</f>
        <v>0</v>
      </c>
      <c r="F45" s="93">
        <f t="shared" si="14"/>
        <v>0</v>
      </c>
      <c r="G45" s="92">
        <f t="shared" si="12"/>
        <v>50028</v>
      </c>
    </row>
    <row r="46" spans="1:9">
      <c r="A46" s="112">
        <v>9325</v>
      </c>
      <c r="B46" s="41">
        <v>3250</v>
      </c>
      <c r="C46" s="53" t="s">
        <v>52</v>
      </c>
      <c r="D46" s="92">
        <f>+D47</f>
        <v>50028</v>
      </c>
      <c r="E46" s="92">
        <f>+E47</f>
        <v>0</v>
      </c>
      <c r="F46" s="92">
        <f t="shared" si="14"/>
        <v>0</v>
      </c>
      <c r="G46" s="92">
        <f t="shared" si="12"/>
        <v>50028</v>
      </c>
    </row>
    <row r="47" spans="1:9">
      <c r="A47" s="111">
        <v>93252</v>
      </c>
      <c r="B47" s="50">
        <v>3252</v>
      </c>
      <c r="C47" s="54" t="s">
        <v>53</v>
      </c>
      <c r="D47" s="101">
        <f>([1]!xSaldoInstanciaAcumulado(A47,"G1","","","","FACICXC",[1]!xFechaFinal()))+([1]!xSaldoInstanciaAcumulado(A47,"G2","","","","FACICXC",[1]!xFechaFinal()))+([1]!xSaldoInstanciaAcumulado(A47,"G3","","","","FACICXC",[1]!xFechaFinal()))</f>
        <v>50028</v>
      </c>
      <c r="E47" s="101">
        <f>[1]!xSaldoInstanciaAcumMes(A47,"G1","","","","RECIVA ",[1]!xFechaFinal())+[1]!xSaldoInstanciaAcumMes(A47,"G2","","","","RECIVA ",[1]!xFechaFinal())</f>
        <v>0</v>
      </c>
      <c r="F47" s="101">
        <f>[1]!xSaldoInstanciaAcumulado(A47,"G1","","","","RECIVA",[1]!xFechaFinal())+[1]!xSaldoInstanciaAcumulado(A47,"G2","","","","RECIVA",[1]!xFechaFinal())</f>
        <v>0</v>
      </c>
      <c r="G47" s="103">
        <f t="shared" si="12"/>
        <v>50028</v>
      </c>
    </row>
    <row r="48" spans="1:9">
      <c r="B48" s="41"/>
      <c r="C48" s="53"/>
      <c r="D48" s="92"/>
      <c r="E48" s="92"/>
      <c r="F48" s="92"/>
      <c r="G48" s="104"/>
    </row>
    <row r="49" spans="2:8" ht="13.5" thickBot="1">
      <c r="B49" s="55"/>
      <c r="C49" s="56"/>
      <c r="D49" s="105"/>
      <c r="E49" s="105"/>
      <c r="F49" s="105"/>
      <c r="G49" s="106"/>
    </row>
    <row r="50" spans="2:8" ht="13.5" thickBot="1">
      <c r="B50" s="59"/>
      <c r="C50" s="53" t="s">
        <v>54</v>
      </c>
      <c r="D50" s="93">
        <f>+D19+D38</f>
        <v>284355560480.45996</v>
      </c>
      <c r="E50" s="93">
        <f>+E14+E45</f>
        <v>384829665.92000002</v>
      </c>
      <c r="F50" s="93">
        <f>+F14+F45</f>
        <v>13085128382.9</v>
      </c>
      <c r="G50" s="93">
        <f>+G15+G38</f>
        <v>271270432097.56</v>
      </c>
      <c r="H50" s="46"/>
    </row>
    <row r="51" spans="2:8">
      <c r="B51" s="60"/>
      <c r="C51" s="61"/>
      <c r="D51" s="62"/>
      <c r="E51" s="63">
        <f>+E50-'[2]RptEjecucionIngresosAnt (2)'!$G$34</f>
        <v>0</v>
      </c>
      <c r="F51" s="63">
        <f>+F50-'[2]RptEjecucionIngresosAnt (2)'!$H$34</f>
        <v>0</v>
      </c>
      <c r="G51" s="63">
        <f>+G50-'[2]RptEjecucionIngresosAnt (2)'!$I$34</f>
        <v>0.4599609375</v>
      </c>
    </row>
    <row r="52" spans="2:8">
      <c r="B52" s="18"/>
      <c r="C52" s="10"/>
      <c r="D52" s="11"/>
      <c r="E52" s="65"/>
      <c r="F52" s="66"/>
      <c r="G52" s="65"/>
    </row>
    <row r="53" spans="2:8">
      <c r="B53" s="18"/>
      <c r="C53" s="10"/>
      <c r="D53" s="68"/>
      <c r="E53" s="68"/>
      <c r="F53" s="68"/>
      <c r="G53" s="68"/>
    </row>
    <row r="54" spans="2:8">
      <c r="B54" s="18"/>
      <c r="C54" s="10"/>
      <c r="D54" s="70"/>
      <c r="E54" s="70"/>
      <c r="F54" s="70"/>
      <c r="G54" s="70"/>
    </row>
    <row r="55" spans="2:8">
      <c r="B55" s="18"/>
      <c r="C55" s="71"/>
      <c r="D55" s="71"/>
      <c r="E55" s="71"/>
      <c r="F55" s="71"/>
      <c r="G55" s="73"/>
    </row>
    <row r="56" spans="2:8">
      <c r="B56" s="75"/>
      <c r="C56" s="76"/>
      <c r="D56" s="77"/>
      <c r="E56" s="78"/>
      <c r="F56" s="78"/>
      <c r="G56" s="79"/>
    </row>
    <row r="57" spans="2:8" ht="15">
      <c r="B57" s="80"/>
      <c r="C57" s="126" t="s">
        <v>4</v>
      </c>
      <c r="D57" s="126"/>
      <c r="E57" s="82"/>
      <c r="F57" s="82"/>
      <c r="G57" s="83"/>
    </row>
    <row r="58" spans="2:8" ht="13.5" thickBot="1">
      <c r="B58" s="24"/>
      <c r="C58" s="25"/>
      <c r="D58" s="26"/>
      <c r="E58" s="26"/>
      <c r="F58" s="26"/>
      <c r="G58" s="26"/>
    </row>
  </sheetData>
  <mergeCells count="7">
    <mergeCell ref="B1:G1"/>
    <mergeCell ref="B2:G2"/>
    <mergeCell ref="B3:G3"/>
    <mergeCell ref="C57:D57"/>
    <mergeCell ref="C4:F4"/>
    <mergeCell ref="C6:D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69"/>
  <sheetViews>
    <sheetView showGridLines="0" tabSelected="1" zoomScaleNormal="100" workbookViewId="0">
      <pane ySplit="12" topLeftCell="A13" activePane="bottomLeft" state="frozen"/>
      <selection activeCell="N7" sqref="N7"/>
      <selection pane="bottomLeft" activeCell="G32" sqref="G32"/>
    </sheetView>
  </sheetViews>
  <sheetFormatPr baseColWidth="10" defaultColWidth="11.42578125" defaultRowHeight="12.75"/>
  <cols>
    <col min="1" max="1" width="2.42578125" style="95" customWidth="1"/>
    <col min="2" max="2" width="9.28515625" style="85" customWidth="1"/>
    <col min="3" max="3" width="37.42578125" style="2" customWidth="1"/>
    <col min="4" max="5" width="17.7109375" style="85" bestFit="1" customWidth="1"/>
    <col min="6" max="6" width="19.28515625" style="85" bestFit="1" customWidth="1"/>
    <col min="7" max="7" width="16.85546875" style="85" bestFit="1" customWidth="1"/>
    <col min="8" max="8" width="20" style="85" bestFit="1" customWidth="1"/>
    <col min="9" max="9" width="16.5703125" style="85" bestFit="1" customWidth="1"/>
    <col min="10" max="10" width="17.5703125" style="85" bestFit="1" customWidth="1"/>
    <col min="11" max="11" width="15.7109375" style="2" bestFit="1" customWidth="1"/>
    <col min="12" max="16384" width="11.42578125" style="2"/>
  </cols>
  <sheetData>
    <row r="1" spans="1:10" ht="15">
      <c r="B1" s="132" t="s">
        <v>0</v>
      </c>
      <c r="C1" s="121"/>
      <c r="D1" s="121"/>
      <c r="E1" s="121"/>
      <c r="F1" s="121"/>
      <c r="G1" s="121"/>
      <c r="H1" s="121"/>
      <c r="I1" s="121"/>
      <c r="J1" s="122"/>
    </row>
    <row r="2" spans="1:10" s="4" customFormat="1" ht="15">
      <c r="A2" s="96"/>
      <c r="B2" s="133" t="s">
        <v>59</v>
      </c>
      <c r="C2" s="124"/>
      <c r="D2" s="124"/>
      <c r="E2" s="124"/>
      <c r="F2" s="124"/>
      <c r="G2" s="124"/>
      <c r="H2" s="124"/>
      <c r="I2" s="124"/>
      <c r="J2" s="125"/>
    </row>
    <row r="3" spans="1:10" s="4" customFormat="1" ht="15">
      <c r="A3" s="96"/>
      <c r="B3" s="134" t="s">
        <v>61</v>
      </c>
      <c r="C3" s="124"/>
      <c r="D3" s="124"/>
      <c r="E3" s="124"/>
      <c r="F3" s="124"/>
      <c r="G3" s="124"/>
      <c r="H3" s="124"/>
      <c r="I3" s="124"/>
      <c r="J3" s="125"/>
    </row>
    <row r="4" spans="1:10" s="4" customFormat="1" ht="18">
      <c r="A4" s="96"/>
      <c r="B4" s="8"/>
      <c r="C4" s="128"/>
      <c r="D4" s="128"/>
      <c r="E4" s="128"/>
      <c r="F4" s="128"/>
      <c r="G4" s="128"/>
      <c r="H4" s="128"/>
      <c r="I4" s="6"/>
      <c r="J4" s="7"/>
    </row>
    <row r="5" spans="1:10">
      <c r="B5" s="9"/>
      <c r="C5" s="10"/>
      <c r="D5" s="11"/>
      <c r="E5" s="11"/>
      <c r="F5" s="11"/>
      <c r="G5" s="11"/>
      <c r="H5" s="11"/>
      <c r="I5" s="11"/>
      <c r="J5" s="12"/>
    </row>
    <row r="6" spans="1:10">
      <c r="B6" s="9"/>
      <c r="C6" s="129" t="s">
        <v>0</v>
      </c>
      <c r="D6" s="129"/>
      <c r="E6" s="129"/>
      <c r="F6" s="11"/>
      <c r="G6" s="11"/>
      <c r="H6" s="13" t="s">
        <v>6</v>
      </c>
      <c r="I6" s="14" t="s">
        <v>58</v>
      </c>
      <c r="J6" s="12"/>
    </row>
    <row r="7" spans="1:10">
      <c r="B7" s="15"/>
      <c r="C7" s="94" t="s">
        <v>7</v>
      </c>
      <c r="D7" s="16"/>
      <c r="E7" s="16"/>
      <c r="F7" s="11"/>
      <c r="G7" s="11"/>
      <c r="H7" s="13" t="s">
        <v>1</v>
      </c>
      <c r="I7" s="13">
        <v>2014</v>
      </c>
      <c r="J7" s="17"/>
    </row>
    <row r="8" spans="1:10" s="23" customFormat="1">
      <c r="A8" s="97"/>
      <c r="B8" s="18"/>
      <c r="C8" s="19" t="s">
        <v>8</v>
      </c>
      <c r="D8" s="20"/>
      <c r="E8" s="20"/>
      <c r="F8" s="11"/>
      <c r="G8" s="11"/>
      <c r="H8" s="13" t="s">
        <v>2</v>
      </c>
      <c r="I8" s="21">
        <v>41709</v>
      </c>
      <c r="J8" s="22"/>
    </row>
    <row r="9" spans="1:10" ht="13.5" thickBot="1">
      <c r="B9" s="24"/>
      <c r="C9" s="25"/>
      <c r="D9" s="26"/>
      <c r="E9" s="26"/>
      <c r="F9" s="26"/>
      <c r="G9" s="26"/>
      <c r="H9" s="26"/>
      <c r="I9" s="26"/>
      <c r="J9" s="27"/>
    </row>
    <row r="10" spans="1:10" s="31" customFormat="1">
      <c r="A10" s="98"/>
      <c r="B10" s="28" t="s">
        <v>9</v>
      </c>
      <c r="C10" s="130" t="s">
        <v>10</v>
      </c>
      <c r="D10" s="29" t="s">
        <v>11</v>
      </c>
      <c r="E10" s="30" t="s">
        <v>12</v>
      </c>
      <c r="F10" s="30" t="s">
        <v>13</v>
      </c>
      <c r="G10" s="30" t="s">
        <v>14</v>
      </c>
      <c r="H10" s="30" t="s">
        <v>14</v>
      </c>
      <c r="I10" s="30" t="s">
        <v>15</v>
      </c>
      <c r="J10" s="30" t="s">
        <v>16</v>
      </c>
    </row>
    <row r="11" spans="1:10" s="31" customFormat="1">
      <c r="A11" s="98"/>
      <c r="B11" s="32"/>
      <c r="C11" s="135"/>
      <c r="D11" s="33" t="s">
        <v>17</v>
      </c>
      <c r="E11" s="34" t="s">
        <v>18</v>
      </c>
      <c r="F11" s="34" t="s">
        <v>19</v>
      </c>
      <c r="G11" s="34" t="s">
        <v>3</v>
      </c>
      <c r="H11" s="34" t="s">
        <v>20</v>
      </c>
      <c r="I11" s="34" t="s">
        <v>21</v>
      </c>
      <c r="J11" s="33" t="s">
        <v>22</v>
      </c>
    </row>
    <row r="12" spans="1:10" s="4" customFormat="1" ht="12" thickBot="1">
      <c r="A12" s="96"/>
      <c r="B12" s="35">
        <v>1</v>
      </c>
      <c r="C12" s="36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</row>
    <row r="13" spans="1:10">
      <c r="B13" s="38"/>
      <c r="C13" s="39"/>
      <c r="D13" s="40"/>
      <c r="E13" s="40"/>
      <c r="F13" s="40"/>
      <c r="G13" s="40"/>
      <c r="H13" s="40"/>
      <c r="I13" s="40"/>
      <c r="J13" s="40"/>
    </row>
    <row r="14" spans="1:10">
      <c r="B14" s="41">
        <v>3000</v>
      </c>
      <c r="C14" s="42" t="s">
        <v>23</v>
      </c>
      <c r="D14" s="93">
        <f t="shared" ref="D14:J14" si="0">+D15+D38</f>
        <v>372390294001</v>
      </c>
      <c r="E14" s="93">
        <f t="shared" si="0"/>
        <v>52799449676.940002</v>
      </c>
      <c r="F14" s="93">
        <f t="shared" si="0"/>
        <v>115289800067.32001</v>
      </c>
      <c r="G14" s="93">
        <f t="shared" si="0"/>
        <v>39726483032.340004</v>
      </c>
      <c r="H14" s="93">
        <f t="shared" si="0"/>
        <v>101743058934.45999</v>
      </c>
      <c r="I14" s="43">
        <f t="shared" si="0"/>
        <v>13546741132.859999</v>
      </c>
      <c r="J14" s="43">
        <f t="shared" si="0"/>
        <v>257100493933.67999</v>
      </c>
    </row>
    <row r="15" spans="1:10">
      <c r="B15" s="41">
        <v>3100</v>
      </c>
      <c r="C15" s="42" t="s">
        <v>24</v>
      </c>
      <c r="D15" s="93">
        <f>+D19</f>
        <v>372390294001</v>
      </c>
      <c r="E15" s="93">
        <f t="shared" ref="E15:J15" si="1">+E16+E17+E18+E19</f>
        <v>52495206233.93</v>
      </c>
      <c r="F15" s="93">
        <f t="shared" si="1"/>
        <v>114811458963.48001</v>
      </c>
      <c r="G15" s="93">
        <f t="shared" si="1"/>
        <v>39421551948.43</v>
      </c>
      <c r="H15" s="93">
        <f t="shared" si="1"/>
        <v>101264717830.62</v>
      </c>
      <c r="I15" s="43">
        <f t="shared" si="1"/>
        <v>13546741132.859999</v>
      </c>
      <c r="J15" s="43">
        <f t="shared" si="1"/>
        <v>257578835037.51999</v>
      </c>
    </row>
    <row r="16" spans="1:10">
      <c r="A16" s="99">
        <v>9311</v>
      </c>
      <c r="B16" s="41">
        <v>3110</v>
      </c>
      <c r="C16" s="42" t="s">
        <v>25</v>
      </c>
      <c r="D16" s="92">
        <f>([1]!xSaldoInstanciaAcumulado(A16,"I2","","","","PRESINI",[1]!xFechaFinal()))+([1]!xSaldoInstanciaAcumulado(A16,"I2","","","","TSCPTO",[1]!xFechaFinal()))-([1]!xSaldoInstanciaAcumulado(A16,"I2","","","","TSCCPTO",[1]!xFechaFinal()))+([1]!xSaldoInstanciaAcumulado(A16,"I2","","","","ADIPTO",[1]!xFechaFinal()))-([1]!xSaldoInstanciaAcumulado(A16,"I2","","","","REDPTO",[1]!xFechaFinal())) +([1]!xSaldoInstanciaAcumulado(A16,"I3","","","","PRESINI",[1]!xFechaFinal()))+([1]!xSaldoInstanciaAcumulado(A16,"I3","","","","TSCPTO",[1]!xFechaFinal()))-([1]!xSaldoInstanciaAcumulado(A16,"I3","","","","TSCCPTO",[1]!xFechaFinal()))+([1]!xSaldoInstanciaAcumulado(A16,"I3","","","","ADIPTO",[1]!xFechaFinal()))-([1]!xSaldoInstanciaAcumulado(A16,"I3","","","","REDPTO",[1]!xFechaFinal()))</f>
        <v>0</v>
      </c>
      <c r="E16" s="92">
        <f>[1]!xSaldoInstanciaAcumMes(A16,"I2","","","","FACIEXP",[1]!xFechaFinal())+[1]!xSaldoInstanciaAcumMes(A16,"I3","","","","FACIEXP",[1]!xFechaFinal())+[1]!xSaldoInstanciaAcumMes(A16,"I2","","","","RECAUDO",[1]!xFechaFinal())+[1]!xSaldoInstanciaAcumMes(A16,"I3","","","","RECAUDO",[1]!xFechaFinal())</f>
        <v>0</v>
      </c>
      <c r="F16" s="92">
        <f>[1]!xSaldoInstanciaAcumulado(A16,"I2","","","","FACIEXP",[1]!xFechaFinal())+[1]!xSaldoInstanciaAcumulado(A16,"I3","","","","FACIEXP",[1]!xFechaFinal())+[1]!xSaldoInstanciaAcumulado(A16,"I2","","","","RECAUDO",[1]!xFechaFinal())+[1]!xSaldoInstanciaAcumulado(A16,"I3","","","","RECAUDO",[1]!xFechaFinal())</f>
        <v>0</v>
      </c>
      <c r="G16" s="92">
        <f>[1]!xSaldoInstanciaAcumMes(A16,"I2","","","","RECCXC ",[1]!xFechaFinal())+[1]!xSaldoInstanciaAcumMes(A16,"I3","","","","RECCXC ",[1]!xFechaFinal())+[1]!xSaldoInstanciaAcumMes(A16,"I2","","","","RECAUDO ",[1]!xFechaFinal())+[1]!xSaldoInstanciaAcumMes(A16,"I3","","","","RECAUDO ",[1]!xFechaFinal())</f>
        <v>0</v>
      </c>
      <c r="H16" s="92">
        <f>[1]!xSaldoInstanciaAcumulado(A16,"I2","","","","RECCXC",[1]!xFechaFinal())+[1]!xSaldoInstanciaAcumulado(A16,"I3","","","","RECCXC",[1]!xFechaFinal())+[1]!xSaldoInstanciaAcumulado(A16,"I2","","","","RECAUDO",[1]!xFechaFinal())+[1]!xSaldoInstanciaAcumulado(A16,"I3","","","","RECAUDO",[1]!xFechaFinal())</f>
        <v>0</v>
      </c>
      <c r="I16" s="45">
        <f>F16-H16</f>
        <v>0</v>
      </c>
      <c r="J16" s="45">
        <f>+D16-F16</f>
        <v>0</v>
      </c>
    </row>
    <row r="17" spans="1:12">
      <c r="A17" s="99">
        <v>9312</v>
      </c>
      <c r="B17" s="41">
        <v>3111</v>
      </c>
      <c r="C17" s="42" t="s">
        <v>26</v>
      </c>
      <c r="D17" s="92">
        <f>([1]!xSaldoInstanciaAcumulado(A17,"I2","","","","PRESINI",[1]!xFechaFinal()))+([1]!xSaldoInstanciaAcumulado(A17,"I2","","","","TSCPTO",[1]!xFechaFinal()))-([1]!xSaldoInstanciaAcumulado(A17,"I2","","","","TSCCPTO",[1]!xFechaFinal()))+([1]!xSaldoInstanciaAcumulado(A17,"I2","","","","ADIPTO",[1]!xFechaFinal()))-([1]!xSaldoInstanciaAcumulado(A17,"I2","","","","REDPTO",[1]!xFechaFinal())) +([1]!xSaldoInstanciaAcumulado(A17,"I3","","","","PRESINI",[1]!xFechaFinal()))+([1]!xSaldoInstanciaAcumulado(A17,"I3","","","","TSCPTO",[1]!xFechaFinal()))-([1]!xSaldoInstanciaAcumulado(A17,"I3","","","","TSCCPTO",[1]!xFechaFinal()))+([1]!xSaldoInstanciaAcumulado(A17,"I3","","","","ADIPTO",[1]!xFechaFinal()))-([1]!xSaldoInstanciaAcumulado(A17,"I3","","","","REDPTO",[1]!xFechaFinal()))</f>
        <v>0</v>
      </c>
      <c r="E17" s="92">
        <f>[1]!xSaldoInstanciaAcumMes(A17,"I2","","","","FACIEXP",[1]!xFechaFinal())+[1]!xSaldoInstanciaAcumMes(A17,"I3","","","","FACIEXP",[1]!xFechaFinal())+[1]!xSaldoInstanciaAcumMes(A17,"I2","","","","RECAUDO",[1]!xFechaFinal())+[1]!xSaldoInstanciaAcumMes(A17,"I3","","","","RECAUDO",[1]!xFechaFinal())</f>
        <v>0</v>
      </c>
      <c r="F17" s="92">
        <f>[1]!xSaldoInstanciaAcumulado(A17,"I2","","","","FACIEXP",[1]!xFechaFinal())+[1]!xSaldoInstanciaAcumulado(A17,"I3","","","","FACIEXP",[1]!xFechaFinal())+[1]!xSaldoInstanciaAcumulado(A17,"I2","","","","RECAUDO",[1]!xFechaFinal())+[1]!xSaldoInstanciaAcumulado(A17,"I3","","","","RECAUDO",[1]!xFechaFinal())</f>
        <v>0</v>
      </c>
      <c r="G17" s="92">
        <f>[1]!xSaldoInstanciaAcumMes(A17,"I2","","","","RECCXC ",[1]!xFechaFinal())+[1]!xSaldoInstanciaAcumMes(A17,"I3","","","","RECCXC ",[1]!xFechaFinal())+[1]!xSaldoInstanciaAcumMes(A17,"I2","","","","RECAUDO ",[1]!xFechaFinal())+[1]!xSaldoInstanciaAcumMes(A17,"I3","","","","RECAUDO ",[1]!xFechaFinal())</f>
        <v>0</v>
      </c>
      <c r="H17" s="92">
        <f>[1]!xSaldoInstanciaAcumulado(A17,"I2","","","","RECCXC",[1]!xFechaFinal())+[1]!xSaldoInstanciaAcumulado(A17,"I3","","","","RECCXC",[1]!xFechaFinal())+[1]!xSaldoInstanciaAcumulado(A17,"I2","","","","RECAUDO",[1]!xFechaFinal())+[1]!xSaldoInstanciaAcumulado(A17,"I3","","","","RECAUDO",[1]!xFechaFinal())</f>
        <v>0</v>
      </c>
      <c r="I17" s="45">
        <f t="shared" ref="I17:I18" si="2">F17-H17</f>
        <v>0</v>
      </c>
      <c r="J17" s="45">
        <f t="shared" ref="J17:J18" si="3">+D17-F17</f>
        <v>0</v>
      </c>
    </row>
    <row r="18" spans="1:12">
      <c r="A18" s="99">
        <v>93112</v>
      </c>
      <c r="B18" s="41">
        <v>3112</v>
      </c>
      <c r="C18" s="42" t="s">
        <v>27</v>
      </c>
      <c r="D18" s="92">
        <f>([1]!xSaldoInstanciaAcumulado(A18,"I2","","","","PRESINI",[1]!xFechaFinal()))+([1]!xSaldoInstanciaAcumulado(A18,"I2","","","","TSCPTO",[1]!xFechaFinal()))-([1]!xSaldoInstanciaAcumulado(A18,"I2","","","","TSCCPTO",[1]!xFechaFinal()))+([1]!xSaldoInstanciaAcumulado(A18,"I2","","","","ADIPTO",[1]!xFechaFinal()))-([1]!xSaldoInstanciaAcumulado(A18,"I2","","","","REDPTO",[1]!xFechaFinal())) +([1]!xSaldoInstanciaAcumulado(A18,"I3","","","","PRESINI",[1]!xFechaFinal()))+([1]!xSaldoInstanciaAcumulado(A18,"I3","","","","TSCPTO",[1]!xFechaFinal()))-([1]!xSaldoInstanciaAcumulado(A18,"I3","","","","TSCCPTO",[1]!xFechaFinal()))+([1]!xSaldoInstanciaAcumulado(A18,"I3","","","","ADIPTO",[1]!xFechaFinal()))-([1]!xSaldoInstanciaAcumulado(A18,"I3","","","","REDPTO",[1]!xFechaFinal()))</f>
        <v>0</v>
      </c>
      <c r="E18" s="92">
        <f>[1]!xSaldoInstanciaAcumMes(A18,"I2","","","","FACIEXP",[1]!xFechaFinal())+[1]!xSaldoInstanciaAcumMes(A18,"I3","","","","FACIEXP",[1]!xFechaFinal())+[1]!xSaldoInstanciaAcumMes(A18,"I2","","","","RECAUDO",[1]!xFechaFinal())+[1]!xSaldoInstanciaAcumMes(A18,"I3","","","","RECAUDO",[1]!xFechaFinal())</f>
        <v>0</v>
      </c>
      <c r="F18" s="92">
        <f>[1]!xSaldoInstanciaAcumulado(A18,"I2","","","","FACIEXP",[1]!xFechaFinal())+[1]!xSaldoInstanciaAcumulado(A18,"I3","","","","FACIEXP",[1]!xFechaFinal())+[1]!xSaldoInstanciaAcumulado(A18,"I2","","","","RECAUDO",[1]!xFechaFinal())+[1]!xSaldoInstanciaAcumulado(A18,"I3","","","","RECAUDO",[1]!xFechaFinal())</f>
        <v>0</v>
      </c>
      <c r="G18" s="92">
        <f>[1]!xSaldoInstanciaAcumMes(A18,"I2","","","","RECCXC ",[1]!xFechaFinal())+[1]!xSaldoInstanciaAcumMes(A18,"I3","","","","RECCXC ",[1]!xFechaFinal())+[1]!xSaldoInstanciaAcumMes(A18,"I2","","","","RECAUDO ",[1]!xFechaFinal())+[1]!xSaldoInstanciaAcumMes(A18,"I3","","","","RECAUDO ",[1]!xFechaFinal())</f>
        <v>0</v>
      </c>
      <c r="H18" s="92">
        <f>[1]!xSaldoInstanciaAcumulado(A18,"I2","","","","RECCXC",[1]!xFechaFinal())+[1]!xSaldoInstanciaAcumulado(A18,"I3","","","","RECCXC",[1]!xFechaFinal())+[1]!xSaldoInstanciaAcumulado(A18,"I2","","","","RECAUDO",[1]!xFechaFinal())+[1]!xSaldoInstanciaAcumulado(A18,"I3","","","","RECAUDO",[1]!xFechaFinal())</f>
        <v>0</v>
      </c>
      <c r="I18" s="45">
        <f t="shared" si="2"/>
        <v>0</v>
      </c>
      <c r="J18" s="45">
        <f t="shared" si="3"/>
        <v>0</v>
      </c>
    </row>
    <row r="19" spans="1:12">
      <c r="A19" s="99">
        <v>9312</v>
      </c>
      <c r="B19" s="41">
        <v>3120</v>
      </c>
      <c r="C19" s="42" t="s">
        <v>28</v>
      </c>
      <c r="D19" s="93">
        <f t="shared" ref="D19:J19" si="4">+D20+D37+D26</f>
        <v>372390294001</v>
      </c>
      <c r="E19" s="93">
        <f t="shared" si="4"/>
        <v>52495206233.93</v>
      </c>
      <c r="F19" s="93">
        <f t="shared" si="4"/>
        <v>114811458963.48001</v>
      </c>
      <c r="G19" s="93">
        <f t="shared" si="4"/>
        <v>39421551948.43</v>
      </c>
      <c r="H19" s="93">
        <f t="shared" si="4"/>
        <v>101264717830.62</v>
      </c>
      <c r="I19" s="43">
        <f t="shared" si="4"/>
        <v>13546741132.859999</v>
      </c>
      <c r="J19" s="43">
        <f t="shared" si="4"/>
        <v>257578835037.51999</v>
      </c>
    </row>
    <row r="20" spans="1:12">
      <c r="A20" s="99">
        <v>93121</v>
      </c>
      <c r="B20" s="41">
        <v>3121</v>
      </c>
      <c r="C20" s="42" t="s">
        <v>29</v>
      </c>
      <c r="D20" s="92">
        <f>SUM(D21:D22)</f>
        <v>7820196174</v>
      </c>
      <c r="E20" s="92">
        <f t="shared" ref="E20:I20" si="5">SUM(E21:E22)</f>
        <v>223233037.13</v>
      </c>
      <c r="F20" s="92">
        <f t="shared" si="5"/>
        <v>751945826.82999992</v>
      </c>
      <c r="G20" s="92">
        <f t="shared" si="5"/>
        <v>476501570.12</v>
      </c>
      <c r="H20" s="92">
        <f t="shared" si="5"/>
        <v>696454484.8499999</v>
      </c>
      <c r="I20" s="44">
        <f t="shared" si="5"/>
        <v>55491341.980000019</v>
      </c>
      <c r="J20" s="44">
        <f>SUM(J21:J22)</f>
        <v>7068250347.1700001</v>
      </c>
      <c r="K20" s="46"/>
    </row>
    <row r="21" spans="1:12">
      <c r="A21" s="99">
        <v>9312101</v>
      </c>
      <c r="B21" s="41"/>
      <c r="C21" s="47" t="s">
        <v>30</v>
      </c>
      <c r="D21" s="92">
        <f>([1]!xSaldoInstanciaAcumulado(A21,"I2","","","","PRESINI",[1]!xFechaFinal()))+([1]!xSaldoInstanciaAcumulado(A21,"I2","","","","TSCPTO",[1]!xFechaFinal()))-([1]!xSaldoInstanciaAcumulado(A21,"I2","","","","TSCCPTO",[1]!xFechaFinal()))+([1]!xSaldoInstanciaAcumulado(A21,"I2","","","","ADIPTO",[1]!xFechaFinal()))-([1]!xSaldoInstanciaAcumulado(A21,"I2","","","","REDPTO",[1]!xFechaFinal())) +([1]!xSaldoInstanciaAcumulado(A21,"I3","","","","PRESINI",[1]!xFechaFinal()))+([1]!xSaldoInstanciaAcumulado(A21,"I3","","","","TSCPTO",[1]!xFechaFinal()))-([1]!xSaldoInstanciaAcumulado(A21,"I3","","","","TSCCPTO",[1]!xFechaFinal()))+([1]!xSaldoInstanciaAcumulado(A21,"I3","","","","ADIPTO",[1]!xFechaFinal()))-([1]!xSaldoInstanciaAcumulado(A21,"I3","","","","REDPTO",[1]!xFechaFinal()))</f>
        <v>6568964786</v>
      </c>
      <c r="E21" s="92">
        <f>[1]!xSaldoInstanciaAcumMes(A21,"I2","","","","FACIEXP",[1]!xFechaFinal())+[1]!xSaldoInstanciaAcumMes(A21,"I3","","","","FACIEXP",[1]!xFechaFinal())+[1]!xSaldoInstanciaAcumMes(A21,"I2","","","","RECAUDO",[1]!xFechaFinal())+[1]!xSaldoInstanciaAcumMes(A21,"I3","","","","RECAUDO",[1]!xFechaFinal())</f>
        <v>183955037.13</v>
      </c>
      <c r="F21" s="92">
        <f>[1]!xSaldoInstanciaAcumulado(A21,"I2","","","","FACIEXP",[1]!xFechaFinal())+[1]!xSaldoInstanciaAcumulado(A21,"I3","","","","FACIEXP",[1]!xFechaFinal())+[1]!xSaldoInstanciaAcumulado(A21,"I2","","","","RECAUDO",[1]!xFechaFinal())+[1]!xSaldoInstanciaAcumulado(A21,"I3","","","","RECAUDO",[1]!xFechaFinal())</f>
        <v>695217826.82999992</v>
      </c>
      <c r="G21" s="92">
        <f>[1]!xSaldoInstanciaAcumMes(A21,"I2","","","","RECCXC ",[1]!xFechaFinal())+[1]!xSaldoInstanciaAcumMes(A21,"I3","","","","RECCXC ",[1]!xFechaFinal())+[1]!xSaldoInstanciaAcumMes(A21,"I2","","","","RECAUDO ",[1]!xFechaFinal())+[1]!xSaldoInstanciaAcumMes(A21,"I3","","","","RECAUDO ",[1]!xFechaFinal())</f>
        <v>446511570.12</v>
      </c>
      <c r="H21" s="92">
        <f>[1]!xSaldoInstanciaAcumulado(A21,"I2","","","","RECCXC",[1]!xFechaFinal())+[1]!xSaldoInstanciaAcumulado(A21,"I3","","","","RECCXC",[1]!xFechaFinal())+[1]!xSaldoInstanciaAcumulado(A21,"I2","","","","RECAUDO",[1]!xFechaFinal())+[1]!xSaldoInstanciaAcumulado(A21,"I3","","","","RECAUDO",[1]!xFechaFinal())</f>
        <v>666464484.8499999</v>
      </c>
      <c r="I21" s="45">
        <f t="shared" ref="I21:I25" si="6">F21-H21</f>
        <v>28753341.980000019</v>
      </c>
      <c r="J21" s="48">
        <f>+D21-F21</f>
        <v>5873746959.1700001</v>
      </c>
    </row>
    <row r="22" spans="1:12">
      <c r="A22" s="99">
        <v>9312102</v>
      </c>
      <c r="B22" s="41"/>
      <c r="C22" s="47" t="s">
        <v>31</v>
      </c>
      <c r="D22" s="92">
        <f>([1]!xSaldoInstanciaAcumulado(A22,"I2","","","","PRESINI",[1]!xFechaFinal()))+([1]!xSaldoInstanciaAcumulado(A22,"I2","","","","TSCPTO",[1]!xFechaFinal()))-([1]!xSaldoInstanciaAcumulado(A22,"I2","","","","TSCCPTO",[1]!xFechaFinal()))+([1]!xSaldoInstanciaAcumulado(A22,"I2","","","","ADIPTO",[1]!xFechaFinal()))-([1]!xSaldoInstanciaAcumulado(A22,"I2","","","","REDPTO",[1]!xFechaFinal())) +([1]!xSaldoInstanciaAcumulado(A22,"I3","","","","PRESINI",[1]!xFechaFinal()))+([1]!xSaldoInstanciaAcumulado(A22,"I3","","","","TSCPTO",[1]!xFechaFinal()))-([1]!xSaldoInstanciaAcumulado(A22,"I3","","","","TSCCPTO",[1]!xFechaFinal()))+([1]!xSaldoInstanciaAcumulado(A22,"I3","","","","ADIPTO",[1]!xFechaFinal()))-([1]!xSaldoInstanciaAcumulado(A22,"I3","","","","REDPTO",[1]!xFechaFinal()))</f>
        <v>1251231388</v>
      </c>
      <c r="E22" s="92">
        <f>[1]!xSaldoInstanciaAcumMes(A22,"I2","","","","FACIEXP",[1]!xFechaFinal())+[1]!xSaldoInstanciaAcumMes(A22,"I3","","","","FACIEXP",[1]!xFechaFinal())+[1]!xSaldoInstanciaAcumMes(A22,"I2","","","","RECAUDO",[1]!xFechaFinal())+[1]!xSaldoInstanciaAcumMes(A22,"I3","","","","RECAUDO",[1]!xFechaFinal())</f>
        <v>39278000</v>
      </c>
      <c r="F22" s="92">
        <f>[1]!xSaldoInstanciaAcumulado(A22,"I2","","","","FACIEXP",[1]!xFechaFinal())+[1]!xSaldoInstanciaAcumulado(A22,"I3","","","","FACIEXP",[1]!xFechaFinal())+[1]!xSaldoInstanciaAcumulado(A22,"I2","","","","RECAUDO",[1]!xFechaFinal())+[1]!xSaldoInstanciaAcumulado(A22,"I3","","","","RECAUDO",[1]!xFechaFinal())</f>
        <v>56728000</v>
      </c>
      <c r="G22" s="92">
        <f>[1]!xSaldoInstanciaAcumMes(A22,"I2","","","","RECCXC ",[1]!xFechaFinal())+[1]!xSaldoInstanciaAcumMes(A22,"I3","","","","RECCXC ",[1]!xFechaFinal())+[1]!xSaldoInstanciaAcumMes(A22,"I2","","","","RECAUDO ",[1]!xFechaFinal())+[1]!xSaldoInstanciaAcumMes(A22,"I3","","","","RECAUDO ",[1]!xFechaFinal())</f>
        <v>29990000</v>
      </c>
      <c r="H22" s="92">
        <f>[1]!xSaldoInstanciaAcumulado(A22,"I2","","","","RECCXC",[1]!xFechaFinal())+[1]!xSaldoInstanciaAcumulado(A22,"I3","","","","RECCXC",[1]!xFechaFinal())+[1]!xSaldoInstanciaAcumulado(A22,"I2","","","","RECAUDO",[1]!xFechaFinal())+[1]!xSaldoInstanciaAcumulado(A22,"I3","","","","RECAUDO",[1]!xFechaFinal())</f>
        <v>29990000</v>
      </c>
      <c r="I22" s="45">
        <f t="shared" si="6"/>
        <v>26738000</v>
      </c>
      <c r="J22" s="48">
        <f>+D22-F22</f>
        <v>1194503388</v>
      </c>
      <c r="K22" s="46"/>
    </row>
    <row r="23" spans="1:12">
      <c r="A23" s="89">
        <v>931210301</v>
      </c>
      <c r="B23" s="41"/>
      <c r="C23" s="47" t="s">
        <v>35</v>
      </c>
      <c r="D23" s="92">
        <f>([1]!xSaldoInstanciaAcumulado(A23,"I2","","","","PRESINI",[1]!xFechaFinal()))+([1]!xSaldoInstanciaAcumulado(A23,"I2","","","","TSCPTO",[1]!xFechaFinal()))-([1]!xSaldoInstanciaAcumulado(A23,"I2","","","","TSCCPTO",[1]!xFechaFinal()))+([1]!xSaldoInstanciaAcumulado(A23,"I2","","","","ADIPTO",[1]!xFechaFinal()))-([1]!xSaldoInstanciaAcumulado(A23,"I2","","","","REDPTO",[1]!xFechaFinal())) +([1]!xSaldoInstanciaAcumulado(A23,"I3","","","","PRESINI",[1]!xFechaFinal()))+([1]!xSaldoInstanciaAcumulado(A23,"I3","","","","TSCPTO",[1]!xFechaFinal()))-([1]!xSaldoInstanciaAcumulado(A23,"I3","","","","TSCCPTO",[1]!xFechaFinal()))+([1]!xSaldoInstanciaAcumulado(A23,"I3","","","","ADIPTO",[1]!xFechaFinal()))-([1]!xSaldoInstanciaAcumulado(A23,"I3","","","","REDPTO",[1]!xFechaFinal()))</f>
        <v>0</v>
      </c>
      <c r="E23" s="92">
        <f>[1]!xSaldoInstanciaAcumMes(A23,"I2","","","","FACIEXP",[1]!xFechaFinal())+[1]!xSaldoInstanciaAcumMes(A23,"I3","","","","FACIEXP",[1]!xFechaFinal())+[1]!xSaldoInstanciaAcumMes(A23,"I2","","","","RECAUDO",[1]!xFechaFinal())+[1]!xSaldoInstanciaAcumMes(A23,"I3","","","","RECAUDO",[1]!xFechaFinal())</f>
        <v>0</v>
      </c>
      <c r="F23" s="92">
        <f>[1]!xSaldoInstanciaAcumulado(A23,"I2","","","","FACIEXP",[1]!xFechaFinal())+[1]!xSaldoInstanciaAcumulado(A23,"I3","","","","FACIEXP",[1]!xFechaFinal())+[1]!xSaldoInstanciaAcumulado(A23,"I2","","","","RECAUDO",[1]!xFechaFinal())+[1]!xSaldoInstanciaAcumulado(A23,"I3","","","","RECAUDO",[1]!xFechaFinal())</f>
        <v>0</v>
      </c>
      <c r="G23" s="92">
        <f>[1]!xSaldoInstanciaAcumMes(A23,"I2","","","","RECCXC ",[1]!xFechaFinal())+[1]!xSaldoInstanciaAcumMes(A23,"I3","","","","RECCXC ",[1]!xFechaFinal())+[1]!xSaldoInstanciaAcumMes(A23,"I2","","","","RECAUDO ",[1]!xFechaFinal())+[1]!xSaldoInstanciaAcumMes(A23,"I3","","","","RECAUDO ",[1]!xFechaFinal())</f>
        <v>0</v>
      </c>
      <c r="H23" s="92">
        <f>[1]!xSaldoInstanciaAcumulado(A23,"I2","","","","RECCXC",[1]!xFechaFinal())+[1]!xSaldoInstanciaAcumulado(A23,"I3","","","","RECCXC",[1]!xFechaFinal())+[1]!xSaldoInstanciaAcumulado(A23,"I2","","","","RECAUDO",[1]!xFechaFinal())+[1]!xSaldoInstanciaAcumulado(A23,"I3","","","","RECAUDO",[1]!xFechaFinal())</f>
        <v>0</v>
      </c>
      <c r="I23" s="45">
        <f t="shared" si="6"/>
        <v>0</v>
      </c>
      <c r="J23" s="48">
        <f t="shared" ref="J23:J25" si="7">+D23-F23</f>
        <v>0</v>
      </c>
      <c r="K23" s="46"/>
    </row>
    <row r="24" spans="1:12">
      <c r="A24" s="89">
        <v>931210302</v>
      </c>
      <c r="B24" s="41"/>
      <c r="C24" s="47" t="s">
        <v>56</v>
      </c>
      <c r="D24" s="92">
        <f>([1]!xSaldoInstanciaAcumulado(A24,"I2","","","","PRESINI",[1]!xFechaFinal()))+([1]!xSaldoInstanciaAcumulado(A24,"I2","","","","TSCPTO",[1]!xFechaFinal()))-([1]!xSaldoInstanciaAcumulado(A24,"I2","","","","TSCCPTO",[1]!xFechaFinal()))+([1]!xSaldoInstanciaAcumulado(A24,"I2","","","","ADIPTO",[1]!xFechaFinal()))-([1]!xSaldoInstanciaAcumulado(A24,"I2","","","","REDPTO",[1]!xFechaFinal())) +([1]!xSaldoInstanciaAcumulado(A24,"I3","","","","PRESINI",[1]!xFechaFinal()))+([1]!xSaldoInstanciaAcumulado(A24,"I3","","","","TSCPTO",[1]!xFechaFinal()))-([1]!xSaldoInstanciaAcumulado(A24,"I3","","","","TSCCPTO",[1]!xFechaFinal()))+([1]!xSaldoInstanciaAcumulado(A24,"I3","","","","ADIPTO",[1]!xFechaFinal()))-([1]!xSaldoInstanciaAcumulado(A24,"I3","","","","REDPTO",[1]!xFechaFinal()))</f>
        <v>0</v>
      </c>
      <c r="E24" s="92">
        <f>[1]!xSaldoInstanciaAcumMes(A24,"I2","","","","FACIEXP",[1]!xFechaFinal())+[1]!xSaldoInstanciaAcumMes(A24,"I3","","","","FACIEXP",[1]!xFechaFinal())+[1]!xSaldoInstanciaAcumMes(A24,"I2","","","","RECAUDO",[1]!xFechaFinal())+[1]!xSaldoInstanciaAcumMes(A24,"I3","","","","RECAUDO",[1]!xFechaFinal())</f>
        <v>0</v>
      </c>
      <c r="F24" s="92">
        <f>[1]!xSaldoInstanciaAcumulado(A24,"I2","","","","FACIEXP",[1]!xFechaFinal())+[1]!xSaldoInstanciaAcumulado(A24,"I3","","","","FACIEXP",[1]!xFechaFinal())+[1]!xSaldoInstanciaAcumulado(A24,"I2","","","","RECAUDO",[1]!xFechaFinal())+[1]!xSaldoInstanciaAcumulado(A24,"I3","","","","RECAUDO",[1]!xFechaFinal())</f>
        <v>0</v>
      </c>
      <c r="G24" s="92">
        <f>[1]!xSaldoInstanciaAcumMes(A24,"I2","","","","RECCXC ",[1]!xFechaFinal())+[1]!xSaldoInstanciaAcumMes(A24,"I3","","","","RECCXC ",[1]!xFechaFinal())+[1]!xSaldoInstanciaAcumMes(A24,"I2","","","","RECAUDO ",[1]!xFechaFinal())+[1]!xSaldoInstanciaAcumMes(A24,"I3","","","","RECAUDO ",[1]!xFechaFinal())</f>
        <v>0</v>
      </c>
      <c r="H24" s="92">
        <f>[1]!xSaldoInstanciaAcumulado(A24,"I2","","","","RECCXC",[1]!xFechaFinal())+[1]!xSaldoInstanciaAcumulado(A24,"I3","","","","RECCXC",[1]!xFechaFinal())+[1]!xSaldoInstanciaAcumulado(A24,"I2","","","","RECAUDO",[1]!xFechaFinal())+[1]!xSaldoInstanciaAcumulado(A24,"I3","","","","RECAUDO",[1]!xFechaFinal())</f>
        <v>0</v>
      </c>
      <c r="I24" s="45">
        <f t="shared" si="6"/>
        <v>0</v>
      </c>
      <c r="J24" s="48">
        <f t="shared" si="7"/>
        <v>0</v>
      </c>
      <c r="K24" s="46"/>
    </row>
    <row r="25" spans="1:12">
      <c r="A25" s="89">
        <v>931210303</v>
      </c>
      <c r="B25" s="41"/>
      <c r="C25" s="47" t="s">
        <v>57</v>
      </c>
      <c r="D25" s="92">
        <f>([1]!xSaldoInstanciaAcumulado(A25,"I2","","","","PRESINI",[1]!xFechaFinal()))+([1]!xSaldoInstanciaAcumulado(A25,"I2","","","","TSCPTO",[1]!xFechaFinal()))-([1]!xSaldoInstanciaAcumulado(A25,"I2","","","","TSCCPTO",[1]!xFechaFinal()))+([1]!xSaldoInstanciaAcumulado(A25,"I2","","","","ADIPTO",[1]!xFechaFinal()))-([1]!xSaldoInstanciaAcumulado(A25,"I2","","","","REDPTO",[1]!xFechaFinal())) +([1]!xSaldoInstanciaAcumulado(A25,"I3","","","","PRESINI",[1]!xFechaFinal()))+([1]!xSaldoInstanciaAcumulado(A25,"I3","","","","TSCPTO",[1]!xFechaFinal()))-([1]!xSaldoInstanciaAcumulado(A25,"I3","","","","TSCCPTO",[1]!xFechaFinal()))+([1]!xSaldoInstanciaAcumulado(A25,"I3","","","","ADIPTO",[1]!xFechaFinal()))-([1]!xSaldoInstanciaAcumulado(A25,"I3","","","","REDPTO",[1]!xFechaFinal()))</f>
        <v>0</v>
      </c>
      <c r="E25" s="92">
        <f>[1]!xSaldoInstanciaAcumMes(A25,"I2","","","","FACIEXP",[1]!xFechaFinal())+[1]!xSaldoInstanciaAcumMes(A25,"I3","","","","FACIEXP",[1]!xFechaFinal())+[1]!xSaldoInstanciaAcumMes(A25,"I2","","","","RECAUDO",[1]!xFechaFinal())+[1]!xSaldoInstanciaAcumMes(A25,"I3","","","","RECAUDO",[1]!xFechaFinal())</f>
        <v>0</v>
      </c>
      <c r="F25" s="92">
        <f>[1]!xSaldoInstanciaAcumulado(A25,"I2","","","","FACIEXP",[1]!xFechaFinal())+[1]!xSaldoInstanciaAcumulado(A25,"I3","","","","FACIEXP",[1]!xFechaFinal())+[1]!xSaldoInstanciaAcumulado(A25,"I2","","","","RECAUDO",[1]!xFechaFinal())+[1]!xSaldoInstanciaAcumulado(A25,"I3","","","","RECAUDO",[1]!xFechaFinal())</f>
        <v>0</v>
      </c>
      <c r="G25" s="92">
        <f>[1]!xSaldoInstanciaAcumMes(A25,"I2","","","","RECCXC ",[1]!xFechaFinal())+[1]!xSaldoInstanciaAcumMes(A25,"I3","","","","RECCXC ",[1]!xFechaFinal())+[1]!xSaldoInstanciaAcumMes(A25,"I2","","","","RECAUDO ",[1]!xFechaFinal())+[1]!xSaldoInstanciaAcumMes(A25,"I3","","","","RECAUDO ",[1]!xFechaFinal())</f>
        <v>0</v>
      </c>
      <c r="H25" s="92">
        <f>[1]!xSaldoInstanciaAcumulado(A25,"I2","","","","RECCXC",[1]!xFechaFinal())+[1]!xSaldoInstanciaAcumulado(A25,"I3","","","","RECCXC",[1]!xFechaFinal())+[1]!xSaldoInstanciaAcumulado(A25,"I2","","","","RECAUDO",[1]!xFechaFinal())+[1]!xSaldoInstanciaAcumulado(A25,"I3","","","","RECAUDO",[1]!xFechaFinal())</f>
        <v>0</v>
      </c>
      <c r="I25" s="45">
        <f t="shared" si="6"/>
        <v>0</v>
      </c>
      <c r="J25" s="48">
        <f t="shared" si="7"/>
        <v>0</v>
      </c>
      <c r="K25" s="46"/>
    </row>
    <row r="26" spans="1:12">
      <c r="A26" s="99">
        <v>93127</v>
      </c>
      <c r="B26" s="41">
        <v>3127</v>
      </c>
      <c r="C26" s="42" t="s">
        <v>32</v>
      </c>
      <c r="D26" s="92">
        <f>+D27</f>
        <v>364570097827</v>
      </c>
      <c r="E26" s="92">
        <f t="shared" ref="E26:J26" si="8">+E27</f>
        <v>52271927752.93</v>
      </c>
      <c r="F26" s="92">
        <f t="shared" si="8"/>
        <v>114038175636.38</v>
      </c>
      <c r="G26" s="92">
        <f t="shared" si="8"/>
        <v>38945004934.440002</v>
      </c>
      <c r="H26" s="92">
        <f t="shared" si="8"/>
        <v>100546925845.5</v>
      </c>
      <c r="I26" s="44">
        <f t="shared" si="8"/>
        <v>13491249790.879999</v>
      </c>
      <c r="J26" s="44">
        <f t="shared" si="8"/>
        <v>250531922190.62</v>
      </c>
      <c r="L26" s="49"/>
    </row>
    <row r="27" spans="1:12">
      <c r="A27" s="99">
        <v>93127118</v>
      </c>
      <c r="B27" s="41"/>
      <c r="C27" s="42" t="s">
        <v>33</v>
      </c>
      <c r="D27" s="92">
        <f>+D28+D31+D33+D34+D35+D36</f>
        <v>364570097827</v>
      </c>
      <c r="E27" s="92">
        <f t="shared" ref="E27:J27" si="9">+E28+E31+E33+E34+E35+E36</f>
        <v>52271927752.93</v>
      </c>
      <c r="F27" s="92">
        <f t="shared" si="9"/>
        <v>114038175636.38</v>
      </c>
      <c r="G27" s="92">
        <f t="shared" si="9"/>
        <v>38945004934.440002</v>
      </c>
      <c r="H27" s="92">
        <f t="shared" si="9"/>
        <v>100546925845.5</v>
      </c>
      <c r="I27" s="44">
        <f t="shared" si="9"/>
        <v>13491249790.879999</v>
      </c>
      <c r="J27" s="44">
        <f t="shared" si="9"/>
        <v>250531922190.62</v>
      </c>
      <c r="L27" s="49"/>
    </row>
    <row r="28" spans="1:12">
      <c r="A28" s="99">
        <v>9312711801</v>
      </c>
      <c r="B28" s="41"/>
      <c r="C28" s="42" t="s">
        <v>34</v>
      </c>
      <c r="D28" s="92">
        <f>+D29+D30</f>
        <v>36092439685</v>
      </c>
      <c r="E28" s="92">
        <f t="shared" ref="E28:J28" si="10">+E29+E30</f>
        <v>2527126002.3299999</v>
      </c>
      <c r="F28" s="92">
        <f t="shared" si="10"/>
        <v>4585848469.8199997</v>
      </c>
      <c r="G28" s="92">
        <f t="shared" si="10"/>
        <v>655084448.15999997</v>
      </c>
      <c r="H28" s="92">
        <f t="shared" si="10"/>
        <v>2697938364.1100001</v>
      </c>
      <c r="I28" s="44">
        <f t="shared" si="10"/>
        <v>1887910105.71</v>
      </c>
      <c r="J28" s="44">
        <f t="shared" si="10"/>
        <v>31506591215.18</v>
      </c>
      <c r="L28" s="49"/>
    </row>
    <row r="29" spans="1:12">
      <c r="A29" s="99">
        <v>931271180101</v>
      </c>
      <c r="B29" s="41"/>
      <c r="C29" s="47" t="s">
        <v>35</v>
      </c>
      <c r="D29" s="92">
        <f>([1]!xSaldoInstanciaAcumulado(A29,"I2","","","","PRESINI",[1]!xFechaFinal()))+([1]!xSaldoInstanciaAcumulado(A29,"I2","","","","TSCPTO",[1]!xFechaFinal()))-([1]!xSaldoInstanciaAcumulado(A29,"I2","","","","TSCCPTO",[1]!xFechaFinal()))+([1]!xSaldoInstanciaAcumulado(A29,"I2","","","","ADIPTO",[1]!xFechaFinal()))-([1]!xSaldoInstanciaAcumulado(A29,"I2","","","","REDPTO",[1]!xFechaFinal())) +([1]!xSaldoInstanciaAcumulado(A29,"I3","","","","PRESINI",[1]!xFechaFinal()))+([1]!xSaldoInstanciaAcumulado(A29,"I3","","","","TSCPTO",[1]!xFechaFinal()))-([1]!xSaldoInstanciaAcumulado(A29,"I3","","","","TSCCPTO",[1]!xFechaFinal()))+([1]!xSaldoInstanciaAcumulado(A29,"I3","","","","ADIPTO",[1]!xFechaFinal()))-([1]!xSaldoInstanciaAcumulado(A29,"I3","","","","REDPTO",[1]!xFechaFinal()))</f>
        <v>21509635772</v>
      </c>
      <c r="E29" s="92">
        <f>[1]!xSaldoInstanciaAcumMes(A29,"I2","","","","FACIEXP",[1]!xFechaFinal())+[1]!xSaldoInstanciaAcumMes(A29,"I3","","","","FACIEXP",[1]!xFechaFinal())+[1]!xSaldoInstanciaAcumMes(A29,"I2","","","","RECAUDO",[1]!xFechaFinal())+[1]!xSaldoInstanciaAcumMes(A29,"I3","","","","RECAUDO",[1]!xFechaFinal())</f>
        <v>639819854.15999997</v>
      </c>
      <c r="F29" s="92">
        <f>[1]!xSaldoInstanciaAcumulado(A29,"I2","","","","FACIEXP",[1]!xFechaFinal())+[1]!xSaldoInstanciaAcumulado(A29,"I3","","","","FACIEXP",[1]!xFechaFinal())+[1]!xSaldoInstanciaAcumulado(A29,"I2","","","","RECAUDO",[1]!xFechaFinal())+[1]!xSaldoInstanciaAcumulado(A29,"I3","","","","RECAUDO",[1]!xFechaFinal())</f>
        <v>2698542321.6500001</v>
      </c>
      <c r="G29" s="92">
        <f>[1]!xSaldoInstanciaAcumMes(A29,"I2","","","","RECCXC ",[1]!xFechaFinal())+[1]!xSaldoInstanciaAcumMes(A29,"I3","","","","RECCXC ",[1]!xFechaFinal())+[1]!xSaldoInstanciaAcumMes(A29,"I2","","","","RECAUDO ",[1]!xFechaFinal())+[1]!xSaldoInstanciaAcumMes(A29,"I3","","","","RECAUDO ",[1]!xFechaFinal())</f>
        <v>655084448.15999997</v>
      </c>
      <c r="H29" s="92">
        <f>[1]!xSaldoInstanciaAcumulado(A29,"I2","","","","RECCXC",[1]!xFechaFinal())+[1]!xSaldoInstanciaAcumulado(A29,"I3","","","","RECCXC",[1]!xFechaFinal())+[1]!xSaldoInstanciaAcumulado(A29,"I2","","","","RECAUDO",[1]!xFechaFinal())+[1]!xSaldoInstanciaAcumulado(A29,"I3","","","","RECAUDO",[1]!xFechaFinal())</f>
        <v>2697938364.1100001</v>
      </c>
      <c r="I29" s="45">
        <f t="shared" ref="I29:I30" si="11">F29-H29</f>
        <v>603957.53999996185</v>
      </c>
      <c r="J29" s="45">
        <f t="shared" ref="J29:J30" si="12">+D29-F29</f>
        <v>18811093450.349998</v>
      </c>
      <c r="L29" s="49"/>
    </row>
    <row r="30" spans="1:12">
      <c r="A30" s="99">
        <v>931271180102</v>
      </c>
      <c r="B30" s="41"/>
      <c r="C30" s="47" t="s">
        <v>36</v>
      </c>
      <c r="D30" s="92">
        <f>([1]!xSaldoInstanciaAcumulado(A30,"I2","","","","PRESINI",[1]!xFechaFinal()))+([1]!xSaldoInstanciaAcumulado(A30,"I2","","","","TSCPTO",[1]!xFechaFinal()))-([1]!xSaldoInstanciaAcumulado(A30,"I2","","","","TSCCPTO",[1]!xFechaFinal()))+([1]!xSaldoInstanciaAcumulado(A30,"I2","","","","ADIPTO",[1]!xFechaFinal()))-([1]!xSaldoInstanciaAcumulado(A30,"I2","","","","REDPTO",[1]!xFechaFinal())) +([1]!xSaldoInstanciaAcumulado(A30,"I3","","","","PRESINI",[1]!xFechaFinal()))+([1]!xSaldoInstanciaAcumulado(A30,"I3","","","","TSCPTO",[1]!xFechaFinal()))-([1]!xSaldoInstanciaAcumulado(A30,"I3","","","","TSCCPTO",[1]!xFechaFinal()))+([1]!xSaldoInstanciaAcumulado(A30,"I3","","","","ADIPTO",[1]!xFechaFinal()))-([1]!xSaldoInstanciaAcumulado(A30,"I3","","","","REDPTO",[1]!xFechaFinal()))</f>
        <v>14582803913</v>
      </c>
      <c r="E30" s="92">
        <f>[1]!xSaldoInstanciaAcumMes(A30,"I2","","","","FACIEXP",[1]!xFechaFinal())+[1]!xSaldoInstanciaAcumMes(A30,"I3","","","","FACIEXP",[1]!xFechaFinal())+[1]!xSaldoInstanciaAcumMes(A30,"I2","","","","RECAUDO",[1]!xFechaFinal())+[1]!xSaldoInstanciaAcumMes(A30,"I3","","","","RECAUDO",[1]!xFechaFinal())</f>
        <v>1887306148.1700001</v>
      </c>
      <c r="F30" s="92">
        <f>[1]!xSaldoInstanciaAcumulado(A30,"I2","","","","FACIEXP",[1]!xFechaFinal())+[1]!xSaldoInstanciaAcumulado(A30,"I3","","","","FACIEXP",[1]!xFechaFinal())+[1]!xSaldoInstanciaAcumulado(A30,"I2","","","","RECAUDO",[1]!xFechaFinal())+[1]!xSaldoInstanciaAcumulado(A30,"I3","","","","RECAUDO",[1]!xFechaFinal())</f>
        <v>1887306148.1700001</v>
      </c>
      <c r="G30" s="92">
        <f>[1]!xSaldoInstanciaAcumMes(A30,"I2","","","","RECCXC ",[1]!xFechaFinal())+[1]!xSaldoInstanciaAcumMes(A30,"I3","","","","RECCXC ",[1]!xFechaFinal())+[1]!xSaldoInstanciaAcumMes(A30,"I2","","","","RECAUDO ",[1]!xFechaFinal())+[1]!xSaldoInstanciaAcumMes(A30,"I3","","","","RECAUDO ",[1]!xFechaFinal())</f>
        <v>0</v>
      </c>
      <c r="H30" s="92">
        <f>[1]!xSaldoInstanciaAcumulado(A30,"I2","","","","RECCXC",[1]!xFechaFinal())+[1]!xSaldoInstanciaAcumulado(A30,"I3","","","","RECCXC",[1]!xFechaFinal())+[1]!xSaldoInstanciaAcumulado(A30,"I2","","","","RECAUDO",[1]!xFechaFinal())+[1]!xSaldoInstanciaAcumulado(A30,"I3","","","","RECAUDO",[1]!xFechaFinal())</f>
        <v>0</v>
      </c>
      <c r="I30" s="45">
        <f t="shared" si="11"/>
        <v>1887306148.1700001</v>
      </c>
      <c r="J30" s="45">
        <f t="shared" si="12"/>
        <v>12695497764.83</v>
      </c>
      <c r="L30" s="49"/>
    </row>
    <row r="31" spans="1:12">
      <c r="A31" s="99">
        <v>9312711801</v>
      </c>
      <c r="B31" s="41"/>
      <c r="C31" s="42" t="s">
        <v>37</v>
      </c>
      <c r="D31" s="92">
        <f>+D32</f>
        <v>5103981370</v>
      </c>
      <c r="E31" s="92">
        <f t="shared" ref="E31:J31" si="13">+E32</f>
        <v>432040.61</v>
      </c>
      <c r="F31" s="92">
        <f t="shared" si="13"/>
        <v>511058.19</v>
      </c>
      <c r="G31" s="92">
        <f t="shared" si="13"/>
        <v>432040.61</v>
      </c>
      <c r="H31" s="92">
        <f t="shared" si="13"/>
        <v>511058.19</v>
      </c>
      <c r="I31" s="44">
        <f t="shared" si="13"/>
        <v>0</v>
      </c>
      <c r="J31" s="44">
        <f t="shared" si="13"/>
        <v>5103470311.8100004</v>
      </c>
      <c r="L31" s="49"/>
    </row>
    <row r="32" spans="1:12">
      <c r="A32" s="99">
        <v>931271180301</v>
      </c>
      <c r="B32" s="41"/>
      <c r="C32" s="47" t="s">
        <v>38</v>
      </c>
      <c r="D32" s="92">
        <f>([1]!xSaldoInstanciaAcumulado(A32,"I2","","","","PRESINI",[1]!xFechaFinal()))+([1]!xSaldoInstanciaAcumulado(A32,"I2","","","","TSCPTO",[1]!xFechaFinal()))-([1]!xSaldoInstanciaAcumulado(A32,"I2","","","","TSCCPTO",[1]!xFechaFinal()))+([1]!xSaldoInstanciaAcumulado(A32,"I2","","","","ADIPTO",[1]!xFechaFinal()))-([1]!xSaldoInstanciaAcumulado(A32,"I2","","","","REDPTO",[1]!xFechaFinal())) +([1]!xSaldoInstanciaAcumulado(A32,"I3","","","","PRESINI",[1]!xFechaFinal()))+([1]!xSaldoInstanciaAcumulado(A32,"I3","","","","TSCPTO",[1]!xFechaFinal()))-([1]!xSaldoInstanciaAcumulado(A32,"I3","","","","TSCCPTO",[1]!xFechaFinal()))+([1]!xSaldoInstanciaAcumulado(A32,"I3","","","","ADIPTO",[1]!xFechaFinal()))-([1]!xSaldoInstanciaAcumulado(A32,"I3","","","","REDPTO",[1]!xFechaFinal()))</f>
        <v>5103981370</v>
      </c>
      <c r="E32" s="92">
        <f>[1]!xSaldoInstanciaAcumMes(A32,"I2","","","","FACIEXP",[1]!xFechaFinal())+[1]!xSaldoInstanciaAcumMes(A32,"I3","","","","FACIEXP",[1]!xFechaFinal())+[1]!xSaldoInstanciaAcumMes(A32,"I2","","","","RECAUDO",[1]!xFechaFinal())+[1]!xSaldoInstanciaAcumMes(A32,"I3","","","","RECAUDO",[1]!xFechaFinal())</f>
        <v>432040.61</v>
      </c>
      <c r="F32" s="92">
        <f>[1]!xSaldoInstanciaAcumulado(A32,"I2","","","","FACIEXP",[1]!xFechaFinal())+[1]!xSaldoInstanciaAcumulado(A32,"I3","","","","FACIEXP",[1]!xFechaFinal())+[1]!xSaldoInstanciaAcumulado(A32,"I2","","","","RECAUDO",[1]!xFechaFinal())+[1]!xSaldoInstanciaAcumulado(A32,"I3","","","","RECAUDO",[1]!xFechaFinal())</f>
        <v>511058.19</v>
      </c>
      <c r="G32" s="92">
        <f>[1]!xSaldoInstanciaAcumMes(A32,"I2","","","","RECCXC ",[1]!xFechaFinal())+[1]!xSaldoInstanciaAcumMes(A32,"I3","","","","RECCXC ",[1]!xFechaFinal())+[1]!xSaldoInstanciaAcumMes(A32,"I2","","","","RECAUDO ",[1]!xFechaFinal())+[1]!xSaldoInstanciaAcumMes(A32,"I3","","","","RECAUDO ",[1]!xFechaFinal())</f>
        <v>432040.61</v>
      </c>
      <c r="H32" s="92">
        <f>[1]!xSaldoInstanciaAcumulado(A32,"I2","","","","RECCXC",[1]!xFechaFinal())+[1]!xSaldoInstanciaAcumulado(A32,"I3","","","","RECCXC",[1]!xFechaFinal())+[1]!xSaldoInstanciaAcumulado(A32,"I2","","","","RECAUDO",[1]!xFechaFinal())+[1]!xSaldoInstanciaAcumulado(A32,"I3","","","","RECAUDO",[1]!xFechaFinal())</f>
        <v>511058.19</v>
      </c>
      <c r="I32" s="45">
        <f t="shared" ref="I32:I37" si="14">F32-H32</f>
        <v>0</v>
      </c>
      <c r="J32" s="48">
        <f>+D32-F32</f>
        <v>5103470311.8100004</v>
      </c>
      <c r="L32" s="49"/>
    </row>
    <row r="33" spans="1:12">
      <c r="A33" s="99">
        <v>9312711802</v>
      </c>
      <c r="B33" s="41"/>
      <c r="C33" s="42" t="s">
        <v>39</v>
      </c>
      <c r="D33" s="92">
        <f>([1]!xSaldoInstanciaAcumulado(A33,"I2","","","","PRESINI",[1]!xFechaFinal()))+([1]!xSaldoInstanciaAcumulado(A33,"I2","","","","TSCPTO",[1]!xFechaFinal()))-([1]!xSaldoInstanciaAcumulado(A33,"I2","","","","TSCCPTO",[1]!xFechaFinal()))+([1]!xSaldoInstanciaAcumulado(A33,"I2","","","","ADIPTO",[1]!xFechaFinal()))-([1]!xSaldoInstanciaAcumulado(A33,"I2","","","","REDPTO",[1]!xFechaFinal())) +([1]!xSaldoInstanciaAcumulado(A33,"I3","","","","PRESINI",[1]!xFechaFinal()))+([1]!xSaldoInstanciaAcumulado(A33,"I3","","","","TSCPTO",[1]!xFechaFinal()))-([1]!xSaldoInstanciaAcumulado(A33,"I3","","","","TSCCPTO",[1]!xFechaFinal()))+([1]!xSaldoInstanciaAcumulado(A33,"I3","","","","ADIPTO",[1]!xFechaFinal()))-([1]!xSaldoInstanciaAcumulado(A33,"I3","","","","REDPTO",[1]!xFechaFinal()))</f>
        <v>64528907315</v>
      </c>
      <c r="E33" s="92">
        <f>[1]!xSaldoInstanciaAcumMes(A33,"I2","","","","FACIEXP",[1]!xFechaFinal())+[1]!xSaldoInstanciaAcumMes(A33,"I3","","","","FACIEXP",[1]!xFechaFinal())+[1]!xSaldoInstanciaAcumMes(A33,"I2","","","","RECAUDO",[1]!xFechaFinal())+[1]!xSaldoInstanciaAcumMes(A33,"I3","","","","RECAUDO",[1]!xFechaFinal())</f>
        <v>11515087378</v>
      </c>
      <c r="F33" s="92">
        <f>[1]!xSaldoInstanciaAcumulado(A33,"I2","","","","FACIEXP",[1]!xFechaFinal())+[1]!xSaldoInstanciaAcumulado(A33,"I3","","","","FACIEXP",[1]!xFechaFinal())+[1]!xSaldoInstanciaAcumulado(A33,"I2","","","","RECAUDO",[1]!xFechaFinal())+[1]!xSaldoInstanciaAcumulado(A33,"I3","","","","RECAUDO",[1]!xFechaFinal())</f>
        <v>22074886144</v>
      </c>
      <c r="G33" s="92">
        <f>[1]!xSaldoInstanciaAcumMes(A33,"I2","","","","RECCXC ",[1]!xFechaFinal())+[1]!xSaldoInstanciaAcumMes(A33,"I3","","","","RECCXC ",[1]!xFechaFinal())+[1]!xSaldoInstanciaAcumMes(A33,"I2","","","","RECAUDO ",[1]!xFechaFinal())+[1]!xSaldoInstanciaAcumMes(A33,"I3","","","","RECAUDO ",[1]!xFechaFinal())</f>
        <v>0</v>
      </c>
      <c r="H33" s="92">
        <f>[1]!xSaldoInstanciaAcumulado(A33,"I2","","","","RECCXC",[1]!xFechaFinal())+[1]!xSaldoInstanciaAcumulado(A33,"I3","","","","RECCXC",[1]!xFechaFinal())+[1]!xSaldoInstanciaAcumulado(A33,"I2","","","","RECAUDO",[1]!xFechaFinal())+[1]!xSaldoInstanciaAcumulado(A33,"I3","","","","RECAUDO",[1]!xFechaFinal())</f>
        <v>10559798766</v>
      </c>
      <c r="I33" s="45">
        <f t="shared" si="14"/>
        <v>11515087378</v>
      </c>
      <c r="J33" s="48">
        <f>+D33-F33</f>
        <v>42454021171</v>
      </c>
      <c r="L33" s="49"/>
    </row>
    <row r="34" spans="1:12">
      <c r="A34" s="99">
        <v>9312711804</v>
      </c>
      <c r="B34" s="41"/>
      <c r="C34" s="42" t="s">
        <v>40</v>
      </c>
      <c r="D34" s="92">
        <f>([1]!xSaldoInstanciaAcumulado(A34,"I2","","","","PRESINI",[1]!xFechaFinal()))+([1]!xSaldoInstanciaAcumulado(A34,"I2","","","","TSCPTO",[1]!xFechaFinal()))-([1]!xSaldoInstanciaAcumulado(A34,"I2","","","","TSCCPTO",[1]!xFechaFinal()))+([1]!xSaldoInstanciaAcumulado(A34,"I2","","","","ADIPTO",[1]!xFechaFinal()))-([1]!xSaldoInstanciaAcumulado(A34,"I2","","","","REDPTO",[1]!xFechaFinal())) +([1]!xSaldoInstanciaAcumulado(A34,"I3","","","","PRESINI",[1]!xFechaFinal()))+([1]!xSaldoInstanciaAcumulado(A34,"I3","","","","TSCPTO",[1]!xFechaFinal()))-([1]!xSaldoInstanciaAcumulado(A34,"I3","","","","TSCCPTO",[1]!xFechaFinal()))+([1]!xSaldoInstanciaAcumulado(A34,"I3","","","","ADIPTO",[1]!xFechaFinal()))-([1]!xSaldoInstanciaAcumulado(A34,"I3","","","","REDPTO",[1]!xFechaFinal()))</f>
        <v>232960292511</v>
      </c>
      <c r="E34" s="92">
        <f>[1]!xSaldoInstanciaAcumMes(A34,"I2","","","","FACIEXP",[1]!xFechaFinal())+[1]!xSaldoInstanciaAcumMes(A34,"I3","","","","FACIEXP",[1]!xFechaFinal())+[1]!xSaldoInstanciaAcumMes(A34,"I2","","","","RECAUDO",[1]!xFechaFinal())+[1]!xSaldoInstanciaAcumMes(A34,"I3","","","","RECAUDO",[1]!xFechaFinal())</f>
        <v>33000013906</v>
      </c>
      <c r="F34" s="92">
        <f>[1]!xSaldoInstanciaAcumulado(A34,"I2","","","","FACIEXP",[1]!xFechaFinal())+[1]!xSaldoInstanciaAcumulado(A34,"I3","","","","FACIEXP",[1]!xFechaFinal())+[1]!xSaldoInstanciaAcumulado(A34,"I2","","","","RECAUDO",[1]!xFechaFinal())+[1]!xSaldoInstanciaAcumulado(A34,"I3","","","","RECAUDO",[1]!xFechaFinal())</f>
        <v>76776389898</v>
      </c>
      <c r="G34" s="92">
        <f>[1]!xSaldoInstanciaAcumMes(A34,"I2","","","","RECCXC ",[1]!xFechaFinal())+[1]!xSaldoInstanciaAcumMes(A34,"I3","","","","RECCXC ",[1]!xFechaFinal())+[1]!xSaldoInstanciaAcumMes(A34,"I2","","","","RECAUDO ",[1]!xFechaFinal())+[1]!xSaldoInstanciaAcumMes(A34,"I3","","","","RECAUDO ",[1]!xFechaFinal())</f>
        <v>33000013906</v>
      </c>
      <c r="H34" s="92">
        <f>[1]!xSaldoInstanciaAcumulado(A34,"I2","","","","RECCXC",[1]!xFechaFinal())+[1]!xSaldoInstanciaAcumulado(A34,"I3","","","","RECCXC",[1]!xFechaFinal())+[1]!xSaldoInstanciaAcumulado(A34,"I2","","","","RECAUDO",[1]!xFechaFinal())+[1]!xSaldoInstanciaAcumulado(A34,"I3","","","","RECAUDO",[1]!xFechaFinal())</f>
        <v>76776389898</v>
      </c>
      <c r="I34" s="45">
        <f t="shared" si="14"/>
        <v>0</v>
      </c>
      <c r="J34" s="48">
        <f t="shared" ref="J34:J37" si="15">+D34-F34</f>
        <v>156183902613</v>
      </c>
      <c r="L34" s="49"/>
    </row>
    <row r="35" spans="1:12">
      <c r="A35" s="99">
        <v>9312711805</v>
      </c>
      <c r="B35" s="41"/>
      <c r="C35" s="113" t="s">
        <v>41</v>
      </c>
      <c r="D35" s="92">
        <f>([1]!xSaldoInstanciaAcumulado(A35,"I2","","","","PRESINI",[1]!xFechaFinal()))+([1]!xSaldoInstanciaAcumulado(A35,"I2","","","","TSCPTO",[1]!xFechaFinal()))-([1]!xSaldoInstanciaAcumulado(A35,"I2","","","","TSCCPTO",[1]!xFechaFinal()))+([1]!xSaldoInstanciaAcumulado(A35,"I2","","","","ADIPTO",[1]!xFechaFinal()))-([1]!xSaldoInstanciaAcumulado(A35,"I2","","","","REDPTO",[1]!xFechaFinal())) +([1]!xSaldoInstanciaAcumulado(A35,"I3","","","","PRESINI",[1]!xFechaFinal()))+([1]!xSaldoInstanciaAcumulado(A35,"I3","","","","TSCPTO",[1]!xFechaFinal()))-([1]!xSaldoInstanciaAcumulado(A35,"I3","","","","TSCCPTO",[1]!xFechaFinal()))+([1]!xSaldoInstanciaAcumulado(A35,"I3","","","","ADIPTO",[1]!xFechaFinal()))-([1]!xSaldoInstanciaAcumulado(A35,"I3","","","","REDPTO",[1]!xFechaFinal()))</f>
        <v>4374841174</v>
      </c>
      <c r="E35" s="92">
        <f>[1]!xSaldoInstanciaAcumMes(A35,"I2","","","","FACIEXP",[1]!xFechaFinal())+[1]!xSaldoInstanciaAcumMes(A35,"I3","","","","FACIEXP",[1]!xFechaFinal())+[1]!xSaldoInstanciaAcumMes(A35,"I2","","","","RECAUDO",[1]!xFechaFinal())+[1]!xSaldoInstanciaAcumMes(A35,"I3","","","","RECAUDO",[1]!xFechaFinal())</f>
        <v>119977595.09</v>
      </c>
      <c r="F35" s="92">
        <f>[1]!xSaldoInstanciaAcumulado(A35,"I2","","","","FACIEXP",[1]!xFechaFinal())+[1]!xSaldoInstanciaAcumulado(A35,"I3","","","","FACIEXP",[1]!xFechaFinal())+[1]!xSaldoInstanciaAcumulado(A35,"I2","","","","RECAUDO",[1]!xFechaFinal())+[1]!xSaldoInstanciaAcumulado(A35,"I3","","","","RECAUDO",[1]!xFechaFinal())</f>
        <v>1035018599.33</v>
      </c>
      <c r="G35" s="92">
        <f>[1]!xSaldoInstanciaAcumMes(A35,"I2","","","","RECCXC ",[1]!xFechaFinal())+[1]!xSaldoInstanciaAcumMes(A35,"I3","","","","RECCXC ",[1]!xFechaFinal())+[1]!xSaldoInstanciaAcumMes(A35,"I2","","","","RECAUDO ",[1]!xFechaFinal())+[1]!xSaldoInstanciaAcumMes(A35,"I3","","","","RECAUDO ",[1]!xFechaFinal())</f>
        <v>177550928.65000001</v>
      </c>
      <c r="H35" s="92">
        <f>[1]!xSaldoInstanciaAcumulado(A35,"I2","","","","RECCXC",[1]!xFechaFinal())+[1]!xSaldoInstanciaAcumulado(A35,"I3","","","","RECCXC",[1]!xFechaFinal())+[1]!xSaldoInstanciaAcumulado(A35,"I2","","","","RECAUDO",[1]!xFechaFinal())+[1]!xSaldoInstanciaAcumulado(A35,"I3","","","","RECAUDO",[1]!xFechaFinal())</f>
        <v>946766292.15999997</v>
      </c>
      <c r="I35" s="45">
        <f t="shared" si="14"/>
        <v>88252307.170000076</v>
      </c>
      <c r="J35" s="48">
        <f t="shared" si="15"/>
        <v>3339822574.6700001</v>
      </c>
      <c r="L35" s="49"/>
    </row>
    <row r="36" spans="1:12">
      <c r="A36" s="99">
        <v>9312711806</v>
      </c>
      <c r="B36" s="41"/>
      <c r="C36" s="42" t="s">
        <v>42</v>
      </c>
      <c r="D36" s="92">
        <f>([1]!xSaldoInstanciaAcumulado(A36,"I2","","","","PRESINI",[1]!xFechaFinal()))+([1]!xSaldoInstanciaAcumulado(A36,"I2","","","","TSCPTO",[1]!xFechaFinal()))-([1]!xSaldoInstanciaAcumulado(A36,"I2","","","","TSCCPTO",[1]!xFechaFinal()))+([1]!xSaldoInstanciaAcumulado(A36,"I2","","","","ADIPTO",[1]!xFechaFinal()))-([1]!xSaldoInstanciaAcumulado(A36,"I2","","","","REDPTO",[1]!xFechaFinal())) +([1]!xSaldoInstanciaAcumulado(A36,"I3","","","","PRESINI",[1]!xFechaFinal()))+([1]!xSaldoInstanciaAcumulado(A36,"I3","","","","TSCPTO",[1]!xFechaFinal()))-([1]!xSaldoInstanciaAcumulado(A36,"I3","","","","TSCCPTO",[1]!xFechaFinal()))+([1]!xSaldoInstanciaAcumulado(A36,"I3","","","","ADIPTO",[1]!xFechaFinal()))-([1]!xSaldoInstanciaAcumulado(A36,"I3","","","","REDPTO",[1]!xFechaFinal()))</f>
        <v>21509635772</v>
      </c>
      <c r="E36" s="92">
        <f>[1]!xSaldoInstanciaAcumMes(A36,"I2","","","","FACIEXP",[1]!xFechaFinal())+[1]!xSaldoInstanciaAcumMes(A36,"I3","","","","FACIEXP",[1]!xFechaFinal())+[1]!xSaldoInstanciaAcumMes(A36,"I2","","","","RECAUDO",[1]!xFechaFinal())+[1]!xSaldoInstanciaAcumMes(A36,"I3","","","","RECAUDO",[1]!xFechaFinal())</f>
        <v>5109290830.8999996</v>
      </c>
      <c r="F36" s="92">
        <f>[1]!xSaldoInstanciaAcumulado(A36,"I2","","","","FACIEXP",[1]!xFechaFinal())+[1]!xSaldoInstanciaAcumulado(A36,"I3","","","","FACIEXP",[1]!xFechaFinal())+[1]!xSaldoInstanciaAcumulado(A36,"I2","","","","RECAUDO",[1]!xFechaFinal())+[1]!xSaldoInstanciaAcumulado(A36,"I3","","","","RECAUDO",[1]!xFechaFinal())</f>
        <v>9565521467.0400009</v>
      </c>
      <c r="G36" s="92">
        <f>[1]!xSaldoInstanciaAcumMes(A36,"I2","","","","RECCXC ",[1]!xFechaFinal())+[1]!xSaldoInstanciaAcumMes(A36,"I3","","","","RECCXC ",[1]!xFechaFinal())+[1]!xSaldoInstanciaAcumMes(A36,"I2","","","","RECAUDO ",[1]!xFechaFinal())+[1]!xSaldoInstanciaAcumMes(A36,"I3","","","","RECAUDO ",[1]!xFechaFinal())</f>
        <v>5111923611.0200005</v>
      </c>
      <c r="H36" s="92">
        <f>[1]!xSaldoInstanciaAcumulado(A36,"I2","","","","RECCXC",[1]!xFechaFinal())+[1]!xSaldoInstanciaAcumulado(A36,"I3","","","","RECCXC",[1]!xFechaFinal())+[1]!xSaldoInstanciaAcumulado(A36,"I2","","","","RECAUDO",[1]!xFechaFinal())+[1]!xSaldoInstanciaAcumulado(A36,"I3","","","","RECAUDO",[1]!xFechaFinal())</f>
        <v>9565521467.0400009</v>
      </c>
      <c r="I36" s="45">
        <f t="shared" si="14"/>
        <v>0</v>
      </c>
      <c r="J36" s="48">
        <f t="shared" si="15"/>
        <v>11944114304.959999</v>
      </c>
      <c r="L36" s="49"/>
    </row>
    <row r="37" spans="1:12">
      <c r="A37" s="99">
        <v>93128</v>
      </c>
      <c r="B37" s="41">
        <v>3128</v>
      </c>
      <c r="C37" s="42" t="s">
        <v>43</v>
      </c>
      <c r="D37" s="92">
        <f>([1]!xSaldoInstanciaAcumulado(A37,"I2","","","","PRESINI",[1]!xFechaFinal()))+([1]!xSaldoInstanciaAcumulado(A37,"I2","","","","TSCPTO",[1]!xFechaFinal()))-([1]!xSaldoInstanciaAcumulado(A37,"I2","","","","TSCCPTO",[1]!xFechaFinal()))+([1]!xSaldoInstanciaAcumulado(A37,"I2","","","","ADIPTO",[1]!xFechaFinal()))-([1]!xSaldoInstanciaAcumulado(A37,"I2","","","","REDPTO",[1]!xFechaFinal())) +([1]!xSaldoInstanciaAcumulado(A37,"I3","","","","PRESINI",[1]!xFechaFinal()))+([1]!xSaldoInstanciaAcumulado(A37,"I3","","","","TSCPTO",[1]!xFechaFinal()))-([1]!xSaldoInstanciaAcumulado(A37,"I3","","","","TSCCPTO",[1]!xFechaFinal()))+([1]!xSaldoInstanciaAcumulado(A37,"I3","","","","ADIPTO",[1]!xFechaFinal()))-([1]!xSaldoInstanciaAcumulado(A37,"I3","","","","REDPTO",[1]!xFechaFinal()))</f>
        <v>0</v>
      </c>
      <c r="E37" s="92">
        <f>[1]!xSaldoInstanciaAcumMes(A37,"I2","","","","FACIEXP",[1]!xFechaFinal())+[1]!xSaldoInstanciaAcumMes(A37,"I3","","","","FACIEXP",[1]!xFechaFinal())+[1]!xSaldoInstanciaAcumMes(A37,"I2","","","","RECAUDO",[1]!xFechaFinal())+[1]!xSaldoInstanciaAcumMes(A37,"I3","","","","RECAUDO",[1]!xFechaFinal())</f>
        <v>45443.87</v>
      </c>
      <c r="F37" s="92">
        <f>[1]!xSaldoInstanciaAcumulado(A37,"I2","","","","FACIEXP",[1]!xFechaFinal())+[1]!xSaldoInstanciaAcumulado(A37,"I3","","","","FACIEXP",[1]!xFechaFinal())+[1]!xSaldoInstanciaAcumulado(A37,"I2","","","","RECAUDO",[1]!xFechaFinal())+[1]!xSaldoInstanciaAcumulado(A37,"I3","","","","RECAUDO",[1]!xFechaFinal())</f>
        <v>21337500.27</v>
      </c>
      <c r="G37" s="92">
        <f>[1]!xSaldoInstanciaAcumMes(A37,"I2","","","","RECCXC ",[1]!xFechaFinal())+[1]!xSaldoInstanciaAcumMes(A37,"I3","","","","RECCXC ",[1]!xFechaFinal())+[1]!xSaldoInstanciaAcumMes(A37,"I2","","","","RECAUDO ",[1]!xFechaFinal())+[1]!xSaldoInstanciaAcumMes(A37,"I3","","","","RECAUDO ",[1]!xFechaFinal())</f>
        <v>45443.87</v>
      </c>
      <c r="H37" s="92">
        <f>[1]!xSaldoInstanciaAcumulado(A37,"I2","","","","RECCXC",[1]!xFechaFinal())+[1]!xSaldoInstanciaAcumulado(A37,"I3","","","","RECCXC",[1]!xFechaFinal())+[1]!xSaldoInstanciaAcumulado(A37,"I2","","","","RECAUDO",[1]!xFechaFinal())+[1]!xSaldoInstanciaAcumulado(A37,"I3","","","","RECAUDO",[1]!xFechaFinal())</f>
        <v>21337500.27</v>
      </c>
      <c r="I37" s="45">
        <f t="shared" si="14"/>
        <v>0</v>
      </c>
      <c r="J37" s="48">
        <f t="shared" si="15"/>
        <v>-21337500.27</v>
      </c>
      <c r="L37" s="49"/>
    </row>
    <row r="38" spans="1:12">
      <c r="A38" s="99">
        <v>932</v>
      </c>
      <c r="B38" s="41">
        <v>3200</v>
      </c>
      <c r="C38" s="42" t="s">
        <v>44</v>
      </c>
      <c r="D38" s="93">
        <f t="shared" ref="D38:J38" si="16">SUM(D39:D41)</f>
        <v>0</v>
      </c>
      <c r="E38" s="93">
        <f t="shared" ref="E38:I38" si="17">+SUM(E39:E41)</f>
        <v>304243443.00999999</v>
      </c>
      <c r="F38" s="93">
        <f t="shared" si="17"/>
        <v>478341103.84000003</v>
      </c>
      <c r="G38" s="93">
        <f t="shared" si="17"/>
        <v>304931083.91000003</v>
      </c>
      <c r="H38" s="93">
        <f t="shared" si="17"/>
        <v>478341103.84000003</v>
      </c>
      <c r="I38" s="43">
        <f t="shared" si="17"/>
        <v>0</v>
      </c>
      <c r="J38" s="43">
        <f t="shared" si="16"/>
        <v>-478341103.84000003</v>
      </c>
      <c r="L38" s="49"/>
    </row>
    <row r="39" spans="1:12">
      <c r="A39" s="99">
        <v>9323</v>
      </c>
      <c r="B39" s="50">
        <v>3230</v>
      </c>
      <c r="C39" s="47" t="s">
        <v>45</v>
      </c>
      <c r="D39" s="92">
        <f>([1]!xSaldoInstanciaAcumulado(A39,"I2","","","","PRESINI",[1]!xFechaFinal()))+([1]!xSaldoInstanciaAcumulado(A39,"I2","","","","TSCPTO",[1]!xFechaFinal()))-([1]!xSaldoInstanciaAcumulado(A39,"I2","","","","TSCCPTO",[1]!xFechaFinal()))+([1]!xSaldoInstanciaAcumulado(A39,"I2","","","","ADIPTO",[1]!xFechaFinal()))-([1]!xSaldoInstanciaAcumulado(A39,"I2","","","","REDPTO",[1]!xFechaFinal())) +([1]!xSaldoInstanciaAcumulado(A39,"I3","","","","PRESINI",[1]!xFechaFinal()))+([1]!xSaldoInstanciaAcumulado(A39,"I3","","","","TSCPTO",[1]!xFechaFinal()))-([1]!xSaldoInstanciaAcumulado(A39,"I3","","","","TSCCPTO",[1]!xFechaFinal()))+([1]!xSaldoInstanciaAcumulado(A39,"I3","","","","ADIPTO",[1]!xFechaFinal()))-([1]!xSaldoInstanciaAcumulado(A39,"I3","","","","REDPTO",[1]!xFechaFinal()))</f>
        <v>0</v>
      </c>
      <c r="E39" s="92">
        <f>[1]!xSaldoInstanciaAcumMes(A39,"I2","","","","FACIEXP",[1]!xFechaFinal())+[1]!xSaldoInstanciaAcumMes(A39,"I3","","","","FACIEXP",[1]!xFechaFinal())+[1]!xSaldoInstanciaAcumMes(A39,"I2","","","","RECAUDO",[1]!xFechaFinal())+[1]!xSaldoInstanciaAcumMes(A39,"I3","","","","RECAUDO",[1]!xFechaFinal())</f>
        <v>189869160.18000001</v>
      </c>
      <c r="F39" s="92">
        <f>[1]!xSaldoInstanciaAcumulado(A39,"I2","","","","FACIEXP",[1]!xFechaFinal())+[1]!xSaldoInstanciaAcumulado(A39,"I3","","","","FACIEXP",[1]!xFechaFinal())+[1]!xSaldoInstanciaAcumulado(A39,"I2","","","","RECAUDO",[1]!xFechaFinal())+[1]!xSaldoInstanciaAcumulado(A39,"I3","","","","RECAUDO",[1]!xFechaFinal())</f>
        <v>343210239.88</v>
      </c>
      <c r="G39" s="92">
        <f>[1]!xSaldoInstanciaAcumMes(A39,"I2","","","","RECCXC ",[1]!xFechaFinal())+[1]!xSaldoInstanciaAcumMes(A39,"I3","","","","RECCXC ",[1]!xFechaFinal())+[1]!xSaldoInstanciaAcumMes(A39,"I2","","","","RECAUDO ",[1]!xFechaFinal())+[1]!xSaldoInstanciaAcumMes(A39,"I3","","","","RECAUDO ",[1]!xFechaFinal())</f>
        <v>189869160.18000001</v>
      </c>
      <c r="H39" s="92">
        <f>[1]!xSaldoInstanciaAcumulado(A39,"I2","","","","RECCXC",[1]!xFechaFinal())+[1]!xSaldoInstanciaAcumulado(A39,"I3","","","","RECCXC",[1]!xFechaFinal())+[1]!xSaldoInstanciaAcumulado(A39,"I2","","","","RECAUDO",[1]!xFechaFinal())+[1]!xSaldoInstanciaAcumulado(A39,"I3","","","","RECAUDO",[1]!xFechaFinal())</f>
        <v>343210239.88</v>
      </c>
      <c r="I39" s="45">
        <f t="shared" ref="I39:I40" si="18">F39-H39</f>
        <v>0</v>
      </c>
      <c r="J39" s="48">
        <f>+D39-F39</f>
        <v>-343210239.88</v>
      </c>
      <c r="L39" s="49"/>
    </row>
    <row r="40" spans="1:12">
      <c r="A40" s="99">
        <v>9324</v>
      </c>
      <c r="B40" s="50">
        <v>3240</v>
      </c>
      <c r="C40" s="47" t="s">
        <v>46</v>
      </c>
      <c r="D40" s="92">
        <f>([1]!xSaldoInstanciaAcumulado(A40,"I2","","","","PRESINI",[1]!xFechaFinal()))+([1]!xSaldoInstanciaAcumulado(A40,"I2","","","","TSCPTO",[1]!xFechaFinal()))-([1]!xSaldoInstanciaAcumulado(A40,"I2","","","","TSCCPTO",[1]!xFechaFinal()))+([1]!xSaldoInstanciaAcumulado(A40,"I2","","","","ADIPTO",[1]!xFechaFinal()))-([1]!xSaldoInstanciaAcumulado(A40,"I2","","","","REDPTO",[1]!xFechaFinal())) +([1]!xSaldoInstanciaAcumulado(A40,"I3","","","","PRESINI",[1]!xFechaFinal()))+([1]!xSaldoInstanciaAcumulado(A40,"I3","","","","TSCPTO",[1]!xFechaFinal()))-([1]!xSaldoInstanciaAcumulado(A40,"I3","","","","TSCCPTO",[1]!xFechaFinal()))+([1]!xSaldoInstanciaAcumulado(A40,"I3","","","","ADIPTO",[1]!xFechaFinal()))-([1]!xSaldoInstanciaAcumulado(A40,"I3","","","","REDPTO",[1]!xFechaFinal()))</f>
        <v>0</v>
      </c>
      <c r="E40" s="92">
        <f>[1]!xSaldoInstanciaAcumMes(A40,"I2","","","","FACIEXP",[1]!xFechaFinal())+[1]!xSaldoInstanciaAcumMes(A40,"I3","","","","FACIEXP",[1]!xFechaFinal())+[1]!xSaldoInstanciaAcumMes(A40,"I2","","","","RECAUDO",[1]!xFechaFinal())+[1]!xSaldoInstanciaAcumMes(A40,"I3","","","","RECAUDO",[1]!xFechaFinal())</f>
        <v>0</v>
      </c>
      <c r="F40" s="92">
        <f>[1]!xSaldoInstanciaAcumulado(A40,"I2","","","","FACIEXP",[1]!xFechaFinal())+[1]!xSaldoInstanciaAcumulado(A40,"I3","","","","FACIEXP",[1]!xFechaFinal())+[1]!xSaldoInstanciaAcumulado(A40,"I2","","","","RECAUDO",[1]!xFechaFinal())+[1]!xSaldoInstanciaAcumulado(A40,"I3","","","","RECAUDO",[1]!xFechaFinal())</f>
        <v>0</v>
      </c>
      <c r="G40" s="92">
        <f>[1]!xSaldoInstanciaAcumMes(A40,"I2","","","","RECCXC ",[1]!xFechaFinal())+[1]!xSaldoInstanciaAcumMes(A40,"I3","","","","RECCXC ",[1]!xFechaFinal())+[1]!xSaldoInstanciaAcumMes(A40,"I2","","","","RECAUDO ",[1]!xFechaFinal())+[1]!xSaldoInstanciaAcumMes(A40,"I3","","","","RECAUDO ",[1]!xFechaFinal())</f>
        <v>0</v>
      </c>
      <c r="H40" s="92">
        <f>[1]!xSaldoInstanciaAcumulado(A40,"I2","","","","RECCXC",[1]!xFechaFinal())+[1]!xSaldoInstanciaAcumulado(A40,"I3","","","","RECCXC",[1]!xFechaFinal())+[1]!xSaldoInstanciaAcumulado(A40,"I2","","","","RECAUDO",[1]!xFechaFinal())+[1]!xSaldoInstanciaAcumulado(A40,"I3","","","","RECAUDO",[1]!xFechaFinal())</f>
        <v>0</v>
      </c>
      <c r="I40" s="45">
        <f t="shared" si="18"/>
        <v>0</v>
      </c>
      <c r="J40" s="48">
        <f>+D40-F40</f>
        <v>0</v>
      </c>
      <c r="L40" s="49"/>
    </row>
    <row r="41" spans="1:12" s="52" customFormat="1">
      <c r="A41" s="100">
        <v>9325</v>
      </c>
      <c r="B41" s="41">
        <v>3250</v>
      </c>
      <c r="C41" s="42" t="s">
        <v>47</v>
      </c>
      <c r="D41" s="92">
        <f t="shared" ref="D41:J41" si="19">SUM(D42:D43)</f>
        <v>0</v>
      </c>
      <c r="E41" s="92">
        <f t="shared" si="19"/>
        <v>114374282.83</v>
      </c>
      <c r="F41" s="92">
        <f t="shared" si="19"/>
        <v>135130863.96000001</v>
      </c>
      <c r="G41" s="92">
        <f t="shared" si="19"/>
        <v>115061923.73</v>
      </c>
      <c r="H41" s="92">
        <f t="shared" si="19"/>
        <v>135130863.96000001</v>
      </c>
      <c r="I41" s="44">
        <f t="shared" si="19"/>
        <v>0</v>
      </c>
      <c r="J41" s="45">
        <f t="shared" si="19"/>
        <v>-135130863.96000001</v>
      </c>
    </row>
    <row r="42" spans="1:12">
      <c r="A42" s="99">
        <v>93251</v>
      </c>
      <c r="B42" s="50">
        <v>3251</v>
      </c>
      <c r="C42" s="47" t="s">
        <v>48</v>
      </c>
      <c r="D42" s="92">
        <f>([1]!xSaldoInstanciaAcumulado(A42,"I2","","","","PRESINI",[1]!xFechaFinal()))+([1]!xSaldoInstanciaAcumulado(A42,"I2","","","","TSCPTO",[1]!xFechaFinal()))-([1]!xSaldoInstanciaAcumulado(A42,"I2","","","","TSCCPTO",[1]!xFechaFinal()))+([1]!xSaldoInstanciaAcumulado(A42,"I2","","","","ADIPTO",[1]!xFechaFinal()))-([1]!xSaldoInstanciaAcumulado(A42,"I2","","","","REDPTO",[1]!xFechaFinal())) +([1]!xSaldoInstanciaAcumulado(A42,"I3","","","","PRESINI",[1]!xFechaFinal()))+([1]!xSaldoInstanciaAcumulado(A42,"I3","","","","TSCPTO",[1]!xFechaFinal()))-([1]!xSaldoInstanciaAcumulado(A42,"I3","","","","TSCCPTO",[1]!xFechaFinal()))+([1]!xSaldoInstanciaAcumulado(A42,"I3","","","","ADIPTO",[1]!xFechaFinal()))-([1]!xSaldoInstanciaAcumulado(A42,"I3","","","","REDPTO",[1]!xFechaFinal()))</f>
        <v>0</v>
      </c>
      <c r="E42" s="92">
        <f>[1]!xSaldoInstanciaAcumMes(A42,"I2","","","","FACIEXP",[1]!xFechaFinal())+[1]!xSaldoInstanciaAcumMes(A42,"I3","","","","FACIEXP",[1]!xFechaFinal())+[1]!xSaldoInstanciaAcumMes(A42,"I2","","","","RECAUDO",[1]!xFechaFinal())+[1]!xSaldoInstanciaAcumMes(A42,"I3","","","","RECAUDO",[1]!xFechaFinal())</f>
        <v>0</v>
      </c>
      <c r="F42" s="92">
        <f>[1]!xSaldoInstanciaAcumulado(A42,"I2","","","","FACIEXP",[1]!xFechaFinal())+[1]!xSaldoInstanciaAcumulado(A42,"I3","","","","FACIEXP",[1]!xFechaFinal())+[1]!xSaldoInstanciaAcumulado(A42,"I2","","","","RECAUDO",[1]!xFechaFinal())+[1]!xSaldoInstanciaAcumulado(A42,"I3","","","","RECAUDO",[1]!xFechaFinal())</f>
        <v>0</v>
      </c>
      <c r="G42" s="92">
        <f>[1]!xSaldoInstanciaAcumMes(A42,"I2","","","","RECCXC ",[1]!xFechaFinal())+[1]!xSaldoInstanciaAcumMes(A42,"I3","","","","RECCXC ",[1]!xFechaFinal())+[1]!xSaldoInstanciaAcumMes(A42,"I2","","","","RECAUDO ",[1]!xFechaFinal())+[1]!xSaldoInstanciaAcumMes(A42,"I3","","","","RECAUDO ",[1]!xFechaFinal())</f>
        <v>0</v>
      </c>
      <c r="H42" s="92">
        <f>[1]!xSaldoInstanciaAcumulado(A42,"I2","","","","RECCXC",[1]!xFechaFinal())+[1]!xSaldoInstanciaAcumulado(A42,"I3","","","","RECCXC",[1]!xFechaFinal())+[1]!xSaldoInstanciaAcumulado(A42,"I2","","","","RECAUDO",[1]!xFechaFinal())+[1]!xSaldoInstanciaAcumulado(A42,"I3","","","","RECAUDO",[1]!xFechaFinal())</f>
        <v>0</v>
      </c>
      <c r="I42" s="45">
        <f>F42-H42</f>
        <v>0</v>
      </c>
      <c r="J42" s="48">
        <f>+D42-F42</f>
        <v>0</v>
      </c>
    </row>
    <row r="43" spans="1:12" s="52" customFormat="1">
      <c r="A43" s="100">
        <v>93255</v>
      </c>
      <c r="B43" s="41">
        <v>3255</v>
      </c>
      <c r="C43" s="42" t="s">
        <v>49</v>
      </c>
      <c r="D43" s="92">
        <f>+D44</f>
        <v>0</v>
      </c>
      <c r="E43" s="92">
        <f t="shared" ref="E43:J43" si="20">+E44</f>
        <v>114374282.83</v>
      </c>
      <c r="F43" s="92">
        <f t="shared" si="20"/>
        <v>135130863.96000001</v>
      </c>
      <c r="G43" s="92">
        <f t="shared" si="20"/>
        <v>115061923.73</v>
      </c>
      <c r="H43" s="92">
        <f t="shared" si="20"/>
        <v>135130863.96000001</v>
      </c>
      <c r="I43" s="44">
        <f t="shared" si="20"/>
        <v>0</v>
      </c>
      <c r="J43" s="44">
        <f t="shared" si="20"/>
        <v>-135130863.96000001</v>
      </c>
    </row>
    <row r="44" spans="1:12">
      <c r="A44" s="99">
        <v>932552</v>
      </c>
      <c r="B44" s="50">
        <v>32552</v>
      </c>
      <c r="C44" s="47" t="s">
        <v>50</v>
      </c>
      <c r="D44" s="92">
        <f>([1]!xSaldoInstanciaAcumulado(A44,"I2","","","","PRESINI",[1]!xFechaFinal()))+([1]!xSaldoInstanciaAcumulado(A44,"I2","","","","TSCPTO",[1]!xFechaFinal()))-([1]!xSaldoInstanciaAcumulado(A44,"I2","","","","TSCCPTO",[1]!xFechaFinal()))+([1]!xSaldoInstanciaAcumulado(A44,"I2","","","","ADIPTO",[1]!xFechaFinal()))-([1]!xSaldoInstanciaAcumulado(A44,"I2","","","","REDPTO",[1]!xFechaFinal())) +([1]!xSaldoInstanciaAcumulado(A44,"I3","","","","PRESINI",[1]!xFechaFinal()))+([1]!xSaldoInstanciaAcumulado(A44,"I3","","","","TSCPTO",[1]!xFechaFinal()))-([1]!xSaldoInstanciaAcumulado(A44,"I3","","","","TSCCPTO",[1]!xFechaFinal()))+([1]!xSaldoInstanciaAcumulado(A44,"I3","","","","ADIPTO",[1]!xFechaFinal()))-([1]!xSaldoInstanciaAcumulado(A44,"I3","","","","REDPTO",[1]!xFechaFinal()))</f>
        <v>0</v>
      </c>
      <c r="E44" s="92">
        <f>[1]!xSaldoInstanciaAcumMes(A44,"I2","","","","FACIEXP",[1]!xFechaFinal())+[1]!xSaldoInstanciaAcumMes(A44,"I3","","","","FACIEXP",[1]!xFechaFinal())+[1]!xSaldoInstanciaAcumMes(A44,"I2","","","","RECAUDO",[1]!xFechaFinal())+[1]!xSaldoInstanciaAcumMes(A44,"I3","","","","RECAUDO",[1]!xFechaFinal())</f>
        <v>114374282.83</v>
      </c>
      <c r="F44" s="92">
        <f>[1]!xSaldoInstanciaAcumulado(A44,"I2","","","","FACIEXP",[1]!xFechaFinal())+[1]!xSaldoInstanciaAcumulado(A44,"I3","","","","FACIEXP",[1]!xFechaFinal())+[1]!xSaldoInstanciaAcumulado(A44,"I2","","","","RECAUDO",[1]!xFechaFinal())+[1]!xSaldoInstanciaAcumulado(A44,"I3","","","","RECAUDO",[1]!xFechaFinal())</f>
        <v>135130863.96000001</v>
      </c>
      <c r="G44" s="92">
        <f>[1]!xSaldoInstanciaAcumMes(A44,"I2","","","","RECCXC ",[1]!xFechaFinal())+[1]!xSaldoInstanciaAcumMes(A44,"I3","","","","RECCXC ",[1]!xFechaFinal())+[1]!xSaldoInstanciaAcumMes(A44,"I2","","","","RECAUDO ",[1]!xFechaFinal())+[1]!xSaldoInstanciaAcumMes(A44,"I3","","","","RECAUDO ",[1]!xFechaFinal())</f>
        <v>115061923.73</v>
      </c>
      <c r="H44" s="92">
        <f>[1]!xSaldoInstanciaAcumulado(A44,"I2","","","","RECCXC",[1]!xFechaFinal())+[1]!xSaldoInstanciaAcumulado(A44,"I3","","","","RECCXC",[1]!xFechaFinal())+[1]!xSaldoInstanciaAcumulado(A44,"I2","","","","RECAUDO",[1]!xFechaFinal())+[1]!xSaldoInstanciaAcumulado(A44,"I3","","","","RECAUDO",[1]!xFechaFinal())</f>
        <v>135130863.96000001</v>
      </c>
      <c r="I44" s="45">
        <f>F44-H44</f>
        <v>0</v>
      </c>
      <c r="J44" s="45">
        <f t="shared" ref="J44:J46" si="21">+D44-F44</f>
        <v>-135130863.96000001</v>
      </c>
      <c r="K44" s="46"/>
    </row>
    <row r="45" spans="1:12">
      <c r="A45" s="99">
        <v>932</v>
      </c>
      <c r="B45" s="41">
        <v>3200</v>
      </c>
      <c r="C45" s="53" t="s">
        <v>51</v>
      </c>
      <c r="D45" s="93">
        <f>+D46</f>
        <v>170190000000</v>
      </c>
      <c r="E45" s="93">
        <f t="shared" ref="E45:I46" si="22">+E46</f>
        <v>0</v>
      </c>
      <c r="F45" s="93">
        <f t="shared" si="22"/>
        <v>170190000000</v>
      </c>
      <c r="G45" s="93">
        <f t="shared" si="22"/>
        <v>0</v>
      </c>
      <c r="H45" s="93">
        <f t="shared" si="22"/>
        <v>170190000000</v>
      </c>
      <c r="I45" s="43">
        <f t="shared" si="22"/>
        <v>0</v>
      </c>
      <c r="J45" s="48">
        <f>+D45-F45</f>
        <v>0</v>
      </c>
    </row>
    <row r="46" spans="1:12">
      <c r="A46" s="100">
        <v>9325</v>
      </c>
      <c r="B46" s="41">
        <v>3250</v>
      </c>
      <c r="C46" s="53" t="s">
        <v>52</v>
      </c>
      <c r="D46" s="92">
        <f>+D47</f>
        <v>170190000000</v>
      </c>
      <c r="E46" s="92">
        <f t="shared" si="22"/>
        <v>0</v>
      </c>
      <c r="F46" s="92">
        <f t="shared" si="22"/>
        <v>170190000000</v>
      </c>
      <c r="G46" s="92">
        <f t="shared" si="22"/>
        <v>0</v>
      </c>
      <c r="H46" s="92">
        <f t="shared" si="22"/>
        <v>170190000000</v>
      </c>
      <c r="I46" s="44">
        <f t="shared" si="22"/>
        <v>0</v>
      </c>
      <c r="J46" s="45">
        <f t="shared" si="21"/>
        <v>0</v>
      </c>
    </row>
    <row r="47" spans="1:12">
      <c r="A47" s="99">
        <v>93252</v>
      </c>
      <c r="B47" s="50">
        <v>3252</v>
      </c>
      <c r="C47" s="54" t="s">
        <v>53</v>
      </c>
      <c r="D47" s="92">
        <f>([1]!xSaldoInstanciaAcumulado(A47,"I2","","","","PRESINI",[1]!xFechaFinal()))+([1]!xSaldoInstanciaAcumulado(A47,"I2","","","","TSCPTO",[1]!xFechaFinal()))-([1]!xSaldoInstanciaAcumulado(A47,"I2","","","","TSCCPTO",[1]!xFechaFinal()))+([1]!xSaldoInstanciaAcumulado(A47,"I2","","","","ADIPTO",[1]!xFechaFinal()))-([1]!xSaldoInstanciaAcumulado(A47,"I2","","","","REDPTO",[1]!xFechaFinal())) +([1]!xSaldoInstanciaAcumulado(A47,"I3","","","","PRESINI",[1]!xFechaFinal()))+([1]!xSaldoInstanciaAcumulado(A47,"I3","","","","TSCPTO",[1]!xFechaFinal()))-([1]!xSaldoInstanciaAcumulado(A47,"I3","","","","TSCCPTO",[1]!xFechaFinal()))+([1]!xSaldoInstanciaAcumulado(A47,"I3","","","","ADIPTO",[1]!xFechaFinal()))-([1]!xSaldoInstanciaAcumulado(A47,"I3","","","","REDPTO",[1]!xFechaFinal()))</f>
        <v>170190000000</v>
      </c>
      <c r="E47" s="92">
        <f>[1]!xSaldoInstanciaAcumMes(A47,"I2","","","","FACIEXP",[1]!xFechaFinal())+[1]!xSaldoInstanciaAcumMes(A47,"I3","","","","FACIEXP",[1]!xFechaFinal())+[1]!xSaldoInstanciaAcumMes(A47,"I2","","","","RECAUDO",[1]!xFechaFinal())+[1]!xSaldoInstanciaAcumMes(A47,"I3","","","","RECAUDO",[1]!xFechaFinal())</f>
        <v>0</v>
      </c>
      <c r="F47" s="92">
        <f>[1]!xSaldoInstanciaAcumulado(A47,"I2","","","","FACIEXP",[1]!xFechaFinal())+[1]!xSaldoInstanciaAcumulado(A47,"I3","","","","FACIEXP",[1]!xFechaFinal())+[1]!xSaldoInstanciaAcumulado(A47,"I2","","","","RECAUDO",[1]!xFechaFinal())+[1]!xSaldoInstanciaAcumulado(A47,"I3","","","","RECAUDO",[1]!xFechaFinal())</f>
        <v>170190000000</v>
      </c>
      <c r="G47" s="92">
        <f>[1]!xSaldoInstanciaAcumMes(A47,"I2","","","","RECCXC ",[1]!xFechaFinal())+[1]!xSaldoInstanciaAcumMes(A47,"I3","","","","RECCXC ",[1]!xFechaFinal())+[1]!xSaldoInstanciaAcumMes(A47,"I2","","","","RECAUDO ",[1]!xFechaFinal())+[1]!xSaldoInstanciaAcumMes(A47,"I3","","","","RECAUDO ",[1]!xFechaFinal())</f>
        <v>0</v>
      </c>
      <c r="H47" s="92">
        <f>[1]!xSaldoInstanciaAcumulado(A47,"I2","","","","RECCXC",[1]!xFechaFinal())+[1]!xSaldoInstanciaAcumulado(A47,"I3","","","","RECCXC",[1]!xFechaFinal())+[1]!xSaldoInstanciaAcumulado(A47,"I2","","","","RECAUDO",[1]!xFechaFinal())+[1]!xSaldoInstanciaAcumulado(A47,"I3","","","","RECAUDO",[1]!xFechaFinal())</f>
        <v>170190000000</v>
      </c>
      <c r="I47" s="45">
        <f>F47-H47</f>
        <v>0</v>
      </c>
      <c r="J47" s="51"/>
    </row>
    <row r="48" spans="1:12">
      <c r="B48" s="41"/>
      <c r="C48" s="53"/>
      <c r="D48" s="44"/>
      <c r="E48" s="44"/>
      <c r="F48" s="44"/>
      <c r="G48" s="44"/>
      <c r="H48" s="44"/>
      <c r="I48" s="45"/>
      <c r="J48" s="45"/>
    </row>
    <row r="49" spans="2:11" ht="13.5" thickBot="1">
      <c r="B49" s="55"/>
      <c r="C49" s="56"/>
      <c r="D49" s="57"/>
      <c r="E49" s="57"/>
      <c r="F49" s="57"/>
      <c r="G49" s="57"/>
      <c r="H49" s="57"/>
      <c r="I49" s="58"/>
      <c r="J49" s="58"/>
    </row>
    <row r="50" spans="2:11" ht="13.5" thickBot="1">
      <c r="B50" s="59"/>
      <c r="C50" s="53" t="s">
        <v>54</v>
      </c>
      <c r="D50" s="93">
        <f t="shared" ref="D50:J50" si="23">+D14+D45</f>
        <v>542580294001</v>
      </c>
      <c r="E50" s="93">
        <f t="shared" si="23"/>
        <v>52799449676.940002</v>
      </c>
      <c r="F50" s="93">
        <f t="shared" si="23"/>
        <v>285479800067.32001</v>
      </c>
      <c r="G50" s="93">
        <f t="shared" si="23"/>
        <v>39726483032.340004</v>
      </c>
      <c r="H50" s="93">
        <f t="shared" si="23"/>
        <v>271933058934.45999</v>
      </c>
      <c r="I50" s="93">
        <f t="shared" si="23"/>
        <v>13546741132.859999</v>
      </c>
      <c r="J50" s="93">
        <f t="shared" si="23"/>
        <v>257100493933.67999</v>
      </c>
      <c r="K50" s="46"/>
    </row>
    <row r="51" spans="2:11">
      <c r="B51" s="60"/>
      <c r="C51" s="61"/>
      <c r="D51" s="62"/>
      <c r="E51" s="62"/>
      <c r="F51" s="62"/>
      <c r="G51" s="63"/>
      <c r="H51" s="62"/>
      <c r="I51" s="62"/>
      <c r="J51" s="64"/>
    </row>
    <row r="52" spans="2:11">
      <c r="B52" s="18"/>
      <c r="C52" s="10"/>
      <c r="D52" s="11"/>
      <c r="E52" s="65"/>
      <c r="F52" s="65"/>
      <c r="G52" s="65"/>
      <c r="H52" s="66"/>
      <c r="I52" s="65"/>
      <c r="J52" s="67"/>
    </row>
    <row r="53" spans="2:11">
      <c r="B53" s="18"/>
      <c r="C53" s="10"/>
      <c r="D53" s="68"/>
      <c r="E53" s="68"/>
      <c r="F53" s="68"/>
      <c r="G53" s="68"/>
      <c r="H53" s="68"/>
      <c r="I53" s="68"/>
      <c r="J53" s="69"/>
    </row>
    <row r="54" spans="2:11">
      <c r="B54" s="18"/>
      <c r="C54" s="10"/>
      <c r="D54" s="70"/>
      <c r="E54" s="70"/>
      <c r="F54" s="66"/>
      <c r="G54" s="70"/>
      <c r="H54" s="70"/>
      <c r="I54" s="70"/>
      <c r="J54" s="74"/>
    </row>
    <row r="55" spans="2:11">
      <c r="B55" s="18"/>
      <c r="C55" s="71"/>
      <c r="D55" s="71"/>
      <c r="E55" s="72"/>
      <c r="F55" s="71"/>
      <c r="G55" s="71"/>
      <c r="H55" s="71"/>
      <c r="I55" s="73"/>
      <c r="J55" s="74"/>
    </row>
    <row r="56" spans="2:11">
      <c r="B56" s="75"/>
      <c r="C56" s="76"/>
      <c r="D56" s="77"/>
      <c r="E56" s="77"/>
      <c r="F56" s="78"/>
      <c r="G56" s="78"/>
      <c r="H56" s="78"/>
      <c r="I56" s="79"/>
      <c r="J56" s="74" t="s">
        <v>55</v>
      </c>
    </row>
    <row r="57" spans="2:11" ht="15">
      <c r="B57" s="80"/>
      <c r="C57" s="126" t="s">
        <v>4</v>
      </c>
      <c r="D57" s="126"/>
      <c r="E57" s="126"/>
      <c r="F57" s="81"/>
      <c r="G57" s="82"/>
      <c r="H57" s="82"/>
      <c r="I57" s="83"/>
      <c r="J57" s="22"/>
    </row>
    <row r="58" spans="2:11" ht="13.5" thickBot="1">
      <c r="B58" s="24"/>
      <c r="C58" s="25"/>
      <c r="D58" s="26"/>
      <c r="E58" s="26"/>
      <c r="F58" s="26"/>
      <c r="G58" s="26"/>
      <c r="H58" s="26"/>
      <c r="I58" s="26"/>
      <c r="J58" s="27"/>
    </row>
    <row r="69" spans="6:6">
      <c r="F69" s="84"/>
    </row>
  </sheetData>
  <mergeCells count="7">
    <mergeCell ref="B1:J1"/>
    <mergeCell ref="B2:J2"/>
    <mergeCell ref="B3:J3"/>
    <mergeCell ref="C57:E57"/>
    <mergeCell ref="C4:H4"/>
    <mergeCell ref="C6:E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31 J38 J41 J4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A34934A1-CE14-4220-9B11-0579A6938CE9}"/>
</file>

<file path=customXml/itemProps2.xml><?xml version="1.0" encoding="utf-8"?>
<ds:datastoreItem xmlns:ds="http://schemas.openxmlformats.org/officeDocument/2006/customXml" ds:itemID="{96BDE2BF-C161-488B-8217-7AEDE4861490}"/>
</file>

<file path=customXml/itemProps3.xml><?xml version="1.0" encoding="utf-8"?>
<ds:datastoreItem xmlns:ds="http://schemas.openxmlformats.org/officeDocument/2006/customXml" ds:itemID="{9754FF04-4328-40EE-BB7D-F4BECE8FB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CONSOLIDADO</vt:lpstr>
      <vt:lpstr>INGRESOS VIG ANT  </vt:lpstr>
      <vt:lpstr>INGRESOS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Febrero</dc:title>
  <dc:creator>Windows User</dc:creator>
  <cp:lastModifiedBy>carolina.pena</cp:lastModifiedBy>
  <dcterms:created xsi:type="dcterms:W3CDTF">2014-01-22T22:03:49Z</dcterms:created>
  <dcterms:modified xsi:type="dcterms:W3CDTF">2014-09-04T21:25:19Z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4600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