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EB75B40B-D650-46C3-8BA6-C231CFA7949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4" i="4" l="1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K52" i="4"/>
  <c r="L52" i="4"/>
  <c r="M52" i="4"/>
  <c r="N52" i="4"/>
  <c r="O52" i="4"/>
  <c r="O106" i="4" l="1"/>
  <c r="N106" i="4"/>
  <c r="M106" i="4"/>
  <c r="L106" i="4"/>
  <c r="K106" i="4"/>
  <c r="O115" i="4"/>
  <c r="N115" i="4"/>
  <c r="M115" i="4"/>
  <c r="L115" i="4"/>
  <c r="K115" i="4"/>
  <c r="O100" i="4"/>
  <c r="O99" i="4" s="1"/>
  <c r="N100" i="4"/>
  <c r="N99" i="4" s="1"/>
  <c r="M100" i="4"/>
  <c r="L100" i="4"/>
  <c r="L99" i="4" s="1"/>
  <c r="K100" i="4"/>
  <c r="K99" i="4" s="1"/>
  <c r="O71" i="4"/>
  <c r="N71" i="4"/>
  <c r="M71" i="4"/>
  <c r="L71" i="4"/>
  <c r="K71" i="4"/>
  <c r="M99" i="4" l="1"/>
  <c r="O81" i="4" l="1"/>
  <c r="L81" i="4"/>
  <c r="M81" i="4"/>
  <c r="N81" i="4"/>
  <c r="K81" i="4"/>
  <c r="O97" i="4" l="1"/>
  <c r="N97" i="4"/>
  <c r="M97" i="4"/>
  <c r="L97" i="4"/>
  <c r="K97" i="4"/>
  <c r="O116" i="4" l="1"/>
  <c r="N116" i="4"/>
  <c r="M116" i="4"/>
  <c r="L116" i="4"/>
  <c r="K116" i="4"/>
  <c r="O83" i="4" l="1"/>
  <c r="N83" i="4"/>
  <c r="M83" i="4"/>
  <c r="L83" i="4"/>
  <c r="K83" i="4"/>
  <c r="K80" i="4" s="1"/>
  <c r="O37" i="4" l="1"/>
  <c r="O80" i="4" l="1"/>
  <c r="L103" i="4" l="1"/>
  <c r="O120" i="4"/>
  <c r="N120" i="4"/>
  <c r="M120" i="4"/>
  <c r="L120" i="4"/>
  <c r="K120" i="4"/>
  <c r="O112" i="4"/>
  <c r="N112" i="4"/>
  <c r="M112" i="4"/>
  <c r="L112" i="4"/>
  <c r="K112" i="4"/>
  <c r="O103" i="4"/>
  <c r="N103" i="4"/>
  <c r="M103" i="4"/>
  <c r="K103" i="4"/>
  <c r="K102" i="4" s="1"/>
  <c r="N80" i="4"/>
  <c r="M80" i="4"/>
  <c r="L80" i="4"/>
  <c r="O92" i="4"/>
  <c r="N92" i="4"/>
  <c r="M92" i="4"/>
  <c r="L92" i="4"/>
  <c r="K92" i="4"/>
  <c r="O76" i="4"/>
  <c r="N76" i="4"/>
  <c r="M76" i="4"/>
  <c r="L76" i="4"/>
  <c r="K74" i="4"/>
  <c r="K76" i="4"/>
  <c r="K70" i="4" l="1"/>
  <c r="L102" i="4"/>
  <c r="M102" i="4"/>
  <c r="O102" i="4"/>
  <c r="N102" i="4"/>
  <c r="N91" i="4"/>
  <c r="L91" i="4"/>
  <c r="O91" i="4"/>
  <c r="M91" i="4"/>
  <c r="K91" i="4"/>
  <c r="O74" i="4"/>
  <c r="O70" i="4" s="1"/>
  <c r="N74" i="4"/>
  <c r="M74" i="4"/>
  <c r="L74" i="4"/>
  <c r="L70" i="4" s="1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N70" i="4" l="1"/>
  <c r="M36" i="4"/>
  <c r="N36" i="4"/>
  <c r="L36" i="4"/>
  <c r="O36" i="4"/>
  <c r="K36" i="4"/>
  <c r="M70" i="4" l="1"/>
  <c r="L28" i="4"/>
  <c r="M28" i="4"/>
  <c r="N28" i="4"/>
  <c r="O28" i="4"/>
  <c r="O11" i="4" s="1"/>
  <c r="O10" i="4" s="1"/>
  <c r="L11" i="4" l="1"/>
  <c r="N11" i="4"/>
  <c r="M11" i="4"/>
  <c r="K28" i="4"/>
  <c r="K11" i="4" s="1"/>
  <c r="K10" i="4" s="1"/>
  <c r="M10" i="4" l="1"/>
  <c r="M124" i="4" s="1"/>
  <c r="N10" i="4"/>
  <c r="N124" i="4" s="1"/>
  <c r="L10" i="4"/>
  <c r="L124" i="4" s="1"/>
  <c r="O124" i="4"/>
  <c r="K124" i="4" l="1"/>
  <c r="L128" i="4"/>
  <c r="O128" i="4"/>
  <c r="N128" i="4" l="1"/>
  <c r="M128" i="4"/>
  <c r="K128" i="4" l="1"/>
  <c r="P10" i="4"/>
  <c r="Q10" i="4"/>
</calcChain>
</file>

<file path=xl/sharedStrings.xml><?xml version="1.0" encoding="utf-8"?>
<sst xmlns="http://schemas.openxmlformats.org/spreadsheetml/2006/main" count="987" uniqueCount="277">
  <si>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</si>
  <si>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</si>
  <si>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</si>
  <si>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</si>
  <si>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</si>
  <si>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</si>
  <si>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</si>
  <si>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</si>
  <si>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</si>
  <si>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</si>
  <si>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</si>
  <si>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</si>
  <si>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</si>
  <si>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</si>
  <si>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</si>
  <si>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</si>
  <si>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</si>
  <si>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</si>
  <si>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</si>
  <si>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</si>
  <si>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</si>
  <si>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</si>
  <si>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</si>
  <si>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</si>
  <si>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</si>
  <si>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</si>
  <si>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</si>
  <si>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</si>
  <si>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</si>
  <si>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</si>
  <si>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</si>
  <si>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</si>
  <si>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</si>
  <si>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</si>
  <si>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</si>
  <si>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</si>
  <si>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</si>
  <si>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</si>
  <si>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</si>
  <si>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</si>
  <si>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</si>
  <si>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</si>
  <si>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</si>
  <si>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</si>
  <si>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</si>
  <si>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</si>
  <si>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</si>
  <si>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</si>
  <si>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</si>
  <si>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</si>
  <si>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</si>
  <si>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</si>
  <si>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</si>
  <si>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</si>
  <si>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</si>
  <si>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</si>
  <si>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</si>
  <si>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</si>
  <si>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</si>
  <si>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</si>
  <si>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</si>
  <si>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</si>
  <si>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</si>
  <si>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</si>
  <si>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</si>
  <si>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</si>
  <si>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</si>
  <si>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</si>
  <si>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</si>
  <si>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</si>
  <si>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</si>
  <si>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</si>
  <si>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</si>
  <si>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</si>
  <si>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</si>
  <si>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</si>
  <si>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</si>
  <si>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</si>
  <si>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</si>
  <si>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</si>
  <si>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</si>
  <si>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</si>
  <si>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</si>
  <si>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</si>
  <si>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</si>
  <si>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</si>
  <si>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</si>
  <si>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</si>
  <si>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</si>
  <si>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</si>
  <si>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</si>
  <si>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</si>
  <si>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</si>
  <si>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</si>
  <si>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</si>
  <si>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</si>
  <si>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</si>
  <si>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</si>
  <si>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</si>
  <si>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</si>
  <si>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</si>
  <si>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</si>
  <si>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</si>
  <si>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</si>
  <si>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</si>
  <si>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</si>
  <si>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</si>
  <si>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</si>
  <si>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</si>
  <si>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</si>
  <si>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</si>
  <si>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</si>
  <si>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</si>
  <si>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5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</si>
  <si>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</si>
  <si>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</si>
  <si>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</si>
  <si>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</si>
  <si>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</si>
  <si>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</si>
  <si>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</si>
  <si>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</si>
  <si>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</si>
  <si>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</si>
  <si>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</si>
  <si>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</si>
  <si>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</si>
  <si>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</si>
  <si>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</si>
  <si>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</si>
  <si>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</si>
  <si>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</si>
  <si>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</si>
  <si>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</si>
  <si>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</si>
  <si>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</si>
  <si>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</si>
  <si>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</si>
  <si>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</si>
  <si>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</si>
  <si>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</si>
  <si>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</si>
  <si>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</si>
  <si>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</si>
  <si>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</si>
  <si>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</si>
  <si>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</si>
  <si>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</si>
  <si>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</si>
  <si>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</si>
  <si>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</si>
  <si>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</si>
  <si>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</si>
  <si>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</si>
  <si>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</si>
  <si>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</si>
  <si>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</si>
  <si>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</si>
  <si>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</si>
  <si>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</si>
  <si>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</si>
  <si>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</si>
  <si>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</si>
  <si>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</si>
  <si>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</si>
  <si>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</si>
  <si>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</si>
  <si>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</si>
  <si>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</si>
  <si>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</si>
  <si>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</si>
  <si>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</si>
  <si>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</si>
  <si>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</si>
  <si>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</si>
  <si>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</si>
  <si>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</si>
  <si>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</si>
  <si>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</si>
  <si>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</si>
  <si>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</si>
  <si>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</si>
  <si>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</si>
  <si>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</si>
  <si>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</si>
  <si>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</si>
  <si>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</si>
  <si>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</si>
  <si>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</si>
  <si>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</si>
  <si>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</si>
  <si>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</si>
  <si>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</si>
  <si>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</si>
  <si>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</si>
  <si>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</si>
  <si>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</si>
  <si>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</si>
  <si>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</si>
  <si>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</si>
  <si>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</si>
  <si>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</si>
  <si>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</si>
  <si>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</si>
  <si>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</si>
  <si>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</si>
  <si>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</si>
  <si>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</si>
  <si>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</si>
  <si>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</si>
  <si>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</si>
  <si>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</si>
  <si>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</si>
  <si>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</si>
  <si>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</si>
  <si>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</si>
  <si>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</si>
  <si>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</si>
  <si>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</si>
  <si>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</si>
  <si>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</si>
  <si>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</si>
  <si>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</si>
  <si>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</si>
  <si>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</si>
  <si>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</si>
  <si>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</si>
  <si>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</si>
  <si>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</si>
  <si>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</si>
  <si>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</si>
  <si>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</si>
  <si>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</si>
  <si>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</si>
  <si>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</si>
  <si>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</si>
  <si>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</si>
  <si>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</si>
  <si>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</si>
  <si>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</si>
  <si>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</si>
  <si>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</si>
  <si>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</si>
  <si>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</si>
  <si>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</si>
  <si>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</si>
  <si>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</si>
  <si>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</si>
  <si>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</si>
  <si>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</si>
  <si>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</si>
  <si>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</si>
  <si>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</si>
  <si>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</si>
  <si>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</si>
  <si>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</si>
  <si>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</si>
  <si>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</si>
  <si>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EJECUCION PRESUPUESTAL DE GASTOS VIGENCIA 2022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</si>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</sst>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0" fontId="9" fillId="0" borderId="16" xfId="2" applyNumberFormat="1" applyFont="1" applyFill="1" applyBorder="1" applyAlignment="1">
      <alignment horizontal="center" vertical="center"/>
    </xf>
    <xf numFmtId="0" fontId="9" fillId="0" borderId="31" xfId="2" quotePrefix="1" applyNumberFormat="1" applyFont="1" applyFill="1" applyBorder="1" applyAlignment="1">
      <alignment horizontal="center" vertical="center"/>
    </xf>
    <xf numFmtId="1" fontId="9" fillId="0" borderId="31" xfId="2" quotePrefix="1" applyNumberFormat="1" applyFont="1" applyFill="1" applyBorder="1" applyAlignment="1">
      <alignment horizontal="center" vertical="center"/>
    </xf>
    <xf numFmtId="0" fontId="9" fillId="0" borderId="31" xfId="2" quotePrefix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vertical="center" wrapText="1"/>
    </xf>
    <xf numFmtId="167" fontId="9" fillId="0" borderId="31" xfId="2" applyNumberFormat="1" applyFont="1" applyFill="1" applyBorder="1" applyAlignment="1">
      <alignment horizontal="right" vertical="center"/>
    </xf>
    <xf numFmtId="9" fontId="7" fillId="0" borderId="31" xfId="5" applyNumberFormat="1" applyFont="1" applyFill="1" applyBorder="1" applyAlignment="1">
      <alignment horizontal="right" vertical="center"/>
    </xf>
    <xf numFmtId="9" fontId="7" fillId="0" borderId="32" xfId="5" applyNumberFormat="1" applyFont="1" applyFill="1" applyBorder="1" applyAlignment="1">
      <alignment horizontal="right" vertical="center"/>
    </xf>
    <xf numFmtId="166" fontId="9" fillId="0" borderId="25" xfId="2" applyNumberFormat="1" applyFont="1" applyFill="1" applyBorder="1" applyAlignment="1">
      <alignment horizontal="center" vertical="center"/>
    </xf>
    <xf numFmtId="0" fontId="9" fillId="0" borderId="33" xfId="2" applyNumberFormat="1" applyFont="1" applyFill="1" applyBorder="1" applyAlignment="1">
      <alignment horizontal="center" vertical="center"/>
    </xf>
    <xf numFmtId="0" fontId="9" fillId="0" borderId="34" xfId="2" quotePrefix="1" applyNumberFormat="1" applyFont="1" applyFill="1" applyBorder="1" applyAlignment="1">
      <alignment horizontal="center" vertical="center"/>
    </xf>
    <xf numFmtId="1" fontId="9" fillId="0" borderId="34" xfId="2" quotePrefix="1" applyNumberFormat="1" applyFont="1" applyFill="1" applyBorder="1" applyAlignment="1">
      <alignment horizontal="center" vertical="center"/>
    </xf>
    <xf numFmtId="0" fontId="9" fillId="0" borderId="34" xfId="2" quotePrefix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166" fontId="9" fillId="0" borderId="34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left" vertical="center" wrapText="1"/>
    </xf>
    <xf numFmtId="0" fontId="9" fillId="0" borderId="34" xfId="2" applyFont="1" applyFill="1" applyBorder="1" applyAlignment="1">
      <alignment vertical="center" wrapText="1"/>
    </xf>
    <xf numFmtId="167" fontId="9" fillId="0" borderId="34" xfId="2" applyNumberFormat="1" applyFont="1" applyFill="1" applyBorder="1" applyAlignment="1">
      <alignment horizontal="right" vertical="center"/>
    </xf>
    <xf numFmtId="9" fontId="7" fillId="0" borderId="34" xfId="5" applyNumberFormat="1" applyFont="1" applyFill="1" applyBorder="1" applyAlignment="1">
      <alignment horizontal="right" vertical="center"/>
    </xf>
    <xf numFmtId="9" fontId="7" fillId="0" borderId="21" xfId="5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35"/>
  <sheetViews>
    <sheetView tabSelected="1" zoomScaleNormal="100" workbookViewId="0">
      <pane xSplit="10" ySplit="9" topLeftCell="N123" activePane="bottomRight" state="frozen"/>
      <selection pane="topRight" activeCell="I1" sqref="I1"/>
      <selection pane="bottomLeft" activeCell="A10" sqref="A10"/>
      <selection pane="bottomRight" activeCell="P128" sqref="P128"/>
    </sheetView>
  </sheetViews>
  <sheetFormatPr baseColWidth="10" defaultColWidth="11.42578125" defaultRowHeight="15" x14ac:dyDescent="0.2"/>
  <cols>
    <col min="1" max="1" width="6.7109375" style="59" bestFit="1" customWidth="1"/>
    <col min="2" max="3" width="5" style="59" bestFit="1" customWidth="1"/>
    <col min="4" max="4" width="4.5703125" style="59" bestFit="1" customWidth="1"/>
    <col min="5" max="5" width="4" style="59" bestFit="1" customWidth="1"/>
    <col min="6" max="6" width="8" style="59" bestFit="1" customWidth="1"/>
    <col min="7" max="7" width="4.140625" style="59" bestFit="1" customWidth="1"/>
    <col min="8" max="8" width="3" style="59" bestFit="1" customWidth="1"/>
    <col min="9" max="9" width="25.85546875" style="59" customWidth="1"/>
    <col min="10" max="10" width="33.42578125" style="60" customWidth="1"/>
    <col min="11" max="11" width="18.7109375" style="103" customWidth="1"/>
    <col min="12" max="12" width="19.42578125" style="103" customWidth="1"/>
    <col min="13" max="13" width="19.5703125" style="103" customWidth="1"/>
    <col min="14" max="14" width="19.85546875" style="103" customWidth="1"/>
    <col min="15" max="15" width="21.140625" style="103" customWidth="1"/>
    <col min="16" max="16" width="15" style="74" customWidth="1"/>
    <col min="17" max="17" width="12.7109375" style="74" customWidth="1"/>
    <col min="18" max="18" width="18" style="103" bestFit="1" customWidth="1"/>
    <col min="19" max="19" width="20.85546875" style="103" bestFit="1" customWidth="1"/>
    <col min="20" max="16384" width="11.42578125" style="58"/>
  </cols>
  <sheetData>
    <row r="1" spans="1:19" s="47" customFormat="1" ht="12.75" x14ac:dyDescent="0.2">
      <c r="A1" s="151" t="s">
        <v>170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112"/>
      <c r="S1" s="112"/>
    </row>
    <row r="2" spans="1:19" s="47" customFormat="1" ht="12.75" x14ac:dyDescent="0.2">
      <c r="A2" s="154" t="s">
        <v>258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112"/>
      <c r="S2" s="112"/>
    </row>
    <row r="3" spans="1:19" s="47" customFormat="1" ht="12.75" x14ac:dyDescent="0.2">
      <c r="A3" s="157" t="s">
        <v>276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  <c r="R3" s="112"/>
      <c r="S3" s="112"/>
    </row>
    <row r="4" spans="1:19" s="47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8"/>
      <c r="L4" s="88"/>
      <c r="M4" s="88"/>
      <c r="N4" s="88"/>
      <c r="O4" s="88"/>
      <c r="P4" s="61"/>
      <c r="Q4" s="62"/>
      <c r="R4" s="112"/>
      <c r="S4" s="112"/>
    </row>
    <row r="5" spans="1:19" s="47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9"/>
      <c r="L5" s="89"/>
      <c r="M5" s="90"/>
      <c r="N5" s="91"/>
      <c r="O5" s="104"/>
      <c r="P5" s="63"/>
      <c r="Q5" s="64"/>
      <c r="R5" s="113"/>
      <c r="S5" s="112"/>
    </row>
    <row r="6" spans="1:19" s="47" customFormat="1" ht="13.5" thickBot="1" x14ac:dyDescent="0.25">
      <c r="A6" s="160" t="s">
        <v>9</v>
      </c>
      <c r="B6" s="161"/>
      <c r="C6" s="161"/>
      <c r="D6" s="161"/>
      <c r="E6" s="161"/>
      <c r="F6" s="161"/>
      <c r="G6" s="161"/>
      <c r="H6" s="161"/>
      <c r="I6" s="161"/>
      <c r="J6" s="162"/>
      <c r="K6" s="163" t="s">
        <v>10</v>
      </c>
      <c r="L6" s="163" t="s">
        <v>11</v>
      </c>
      <c r="M6" s="163" t="s">
        <v>12</v>
      </c>
      <c r="N6" s="163" t="s">
        <v>13</v>
      </c>
      <c r="O6" s="165" t="s">
        <v>14</v>
      </c>
      <c r="P6" s="167" t="s">
        <v>15</v>
      </c>
      <c r="Q6" s="175" t="s">
        <v>16</v>
      </c>
      <c r="R6" s="114"/>
      <c r="S6" s="112"/>
    </row>
    <row r="7" spans="1:19" s="48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143</v>
      </c>
      <c r="F7" s="8" t="s">
        <v>38</v>
      </c>
      <c r="G7" s="8" t="s">
        <v>39</v>
      </c>
      <c r="H7" s="9" t="s">
        <v>17</v>
      </c>
      <c r="I7" s="9"/>
      <c r="J7" s="178" t="s">
        <v>4</v>
      </c>
      <c r="K7" s="164"/>
      <c r="L7" s="164"/>
      <c r="M7" s="164"/>
      <c r="N7" s="164"/>
      <c r="O7" s="166"/>
      <c r="P7" s="168"/>
      <c r="Q7" s="176"/>
      <c r="R7" s="114"/>
      <c r="S7" s="102"/>
    </row>
    <row r="8" spans="1:19" s="48" customFormat="1" x14ac:dyDescent="0.2">
      <c r="A8" s="180"/>
      <c r="B8" s="181"/>
      <c r="C8" s="180"/>
      <c r="D8" s="182"/>
      <c r="E8" s="10"/>
      <c r="F8" s="76"/>
      <c r="G8" s="76"/>
      <c r="H8" s="11" t="s">
        <v>18</v>
      </c>
      <c r="I8" s="11"/>
      <c r="J8" s="179"/>
      <c r="K8" s="164"/>
      <c r="L8" s="164"/>
      <c r="M8" s="164"/>
      <c r="N8" s="164"/>
      <c r="O8" s="166"/>
      <c r="P8" s="168"/>
      <c r="Q8" s="176"/>
      <c r="R8" s="114"/>
      <c r="S8" s="102"/>
    </row>
    <row r="9" spans="1:19" s="48" customFormat="1" ht="15.75" thickBot="1" x14ac:dyDescent="0.25">
      <c r="A9" s="180"/>
      <c r="B9" s="181"/>
      <c r="C9" s="180"/>
      <c r="D9" s="182"/>
      <c r="E9" s="10"/>
      <c r="F9" s="76"/>
      <c r="G9" s="76"/>
      <c r="H9" s="11" t="s">
        <v>8</v>
      </c>
      <c r="I9" s="11"/>
      <c r="J9" s="179"/>
      <c r="K9" s="164"/>
      <c r="L9" s="164"/>
      <c r="M9" s="164"/>
      <c r="N9" s="164"/>
      <c r="O9" s="166"/>
      <c r="P9" s="168"/>
      <c r="Q9" s="177"/>
      <c r="R9" s="114"/>
      <c r="S9" s="102"/>
    </row>
    <row r="10" spans="1:19" s="49" customFormat="1" thickBot="1" x14ac:dyDescent="0.25">
      <c r="A10" s="169" t="s">
        <v>19</v>
      </c>
      <c r="B10" s="170"/>
      <c r="C10" s="170"/>
      <c r="D10" s="170"/>
      <c r="E10" s="170"/>
      <c r="F10" s="170"/>
      <c r="G10" s="170"/>
      <c r="H10" s="170"/>
      <c r="I10" s="170"/>
      <c r="J10" s="170"/>
      <c r="K10" s="92">
        <f>K11+K36+K70+K80+K91</f>
        <v>603583816000</v>
      </c>
      <c r="L10" s="92">
        <f>L11+L36+L70+L80+L91</f>
        <v>558994989877.98999</v>
      </c>
      <c r="M10" s="92">
        <f>M11+M36+M70+M80+M91</f>
        <v>530293341423.98999</v>
      </c>
      <c r="N10" s="92">
        <f>N11+N36+N70+N80+N91</f>
        <v>511133463054.79999</v>
      </c>
      <c r="O10" s="92">
        <f>O11+O36+O70+O80+O91</f>
        <v>510521332616.28003</v>
      </c>
      <c r="P10" s="65">
        <f>+M10/K10</f>
        <v>0.87857448686793482</v>
      </c>
      <c r="Q10" s="66">
        <f>+N10/K10</f>
        <v>0.84683096117805778</v>
      </c>
      <c r="R10" s="115"/>
      <c r="S10" s="116"/>
    </row>
    <row r="11" spans="1:19" s="27" customFormat="1" ht="14.25" x14ac:dyDescent="0.2">
      <c r="A11" s="45" t="s">
        <v>25</v>
      </c>
      <c r="B11" s="46"/>
      <c r="C11" s="46"/>
      <c r="D11" s="50"/>
      <c r="E11" s="50"/>
      <c r="F11" s="50"/>
      <c r="G11" s="50"/>
      <c r="H11" s="50"/>
      <c r="I11" s="51" t="s">
        <v>26</v>
      </c>
      <c r="J11" s="52" t="s">
        <v>6</v>
      </c>
      <c r="K11" s="93">
        <f>K12+K20+K28+K35</f>
        <v>28281830000</v>
      </c>
      <c r="L11" s="93">
        <f t="shared" ref="L11:O11" si="0">L12+L20+L28+L35</f>
        <v>21621798400</v>
      </c>
      <c r="M11" s="93">
        <f t="shared" si="0"/>
        <v>4184159256</v>
      </c>
      <c r="N11" s="93">
        <f t="shared" si="0"/>
        <v>4184159256</v>
      </c>
      <c r="O11" s="93">
        <f t="shared" si="0"/>
        <v>3620326183</v>
      </c>
      <c r="P11" s="67">
        <f t="shared" ref="P11:P74" si="1">+M11/K11</f>
        <v>0.14794513848644164</v>
      </c>
      <c r="Q11" s="68">
        <f t="shared" ref="Q11:Q74" si="2">+N11/K11</f>
        <v>0.14794513848644164</v>
      </c>
      <c r="R11" s="115"/>
      <c r="S11" s="117"/>
    </row>
    <row r="12" spans="1:19" s="27" customFormat="1" ht="14.25" x14ac:dyDescent="0.2">
      <c r="A12" s="18" t="s">
        <v>25</v>
      </c>
      <c r="B12" s="77" t="s">
        <v>27</v>
      </c>
      <c r="C12" s="77" t="s">
        <v>27</v>
      </c>
      <c r="D12" s="78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94">
        <f>SUM(K13:K19)</f>
        <v>17767547000</v>
      </c>
      <c r="L12" s="94">
        <f t="shared" ref="L12:O12" si="3">SUM(L13:L19)</f>
        <v>14214037600</v>
      </c>
      <c r="M12" s="94">
        <f t="shared" si="3"/>
        <v>2852801424</v>
      </c>
      <c r="N12" s="94">
        <f t="shared" si="3"/>
        <v>2852801424</v>
      </c>
      <c r="O12" s="94">
        <f t="shared" si="3"/>
        <v>2852801424</v>
      </c>
      <c r="P12" s="69">
        <f t="shared" si="1"/>
        <v>0.16056248079715224</v>
      </c>
      <c r="Q12" s="70">
        <f t="shared" si="2"/>
        <v>0.16056248079715224</v>
      </c>
      <c r="R12" s="115"/>
      <c r="S12" s="117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95">
        <v>12614958370</v>
      </c>
      <c r="L13" s="95">
        <v>10091966696</v>
      </c>
      <c r="M13" s="95">
        <v>2295094777</v>
      </c>
      <c r="N13" s="95">
        <v>2295094777</v>
      </c>
      <c r="O13" s="95">
        <v>2295094777</v>
      </c>
      <c r="P13" s="69">
        <f t="shared" si="1"/>
        <v>0.18193439167092551</v>
      </c>
      <c r="Q13" s="70">
        <f t="shared" si="2"/>
        <v>0.18193439167092551</v>
      </c>
      <c r="R13" s="118"/>
      <c r="S13" s="119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95">
        <v>1776754700</v>
      </c>
      <c r="L14" s="95">
        <v>1421403760</v>
      </c>
      <c r="M14" s="95">
        <v>375037702</v>
      </c>
      <c r="N14" s="95">
        <v>375037702</v>
      </c>
      <c r="O14" s="95">
        <v>375037702</v>
      </c>
      <c r="P14" s="69">
        <f t="shared" si="1"/>
        <v>0.21108018006087165</v>
      </c>
      <c r="Q14" s="70">
        <f t="shared" si="2"/>
        <v>0.21108018006087165</v>
      </c>
      <c r="R14" s="118"/>
      <c r="S14" s="119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95">
        <v>710701880</v>
      </c>
      <c r="L15" s="95">
        <v>568561504</v>
      </c>
      <c r="M15" s="95">
        <v>4004255</v>
      </c>
      <c r="N15" s="95">
        <v>4004255</v>
      </c>
      <c r="O15" s="95">
        <v>4004255</v>
      </c>
      <c r="P15" s="69">
        <f t="shared" si="1"/>
        <v>5.6342259851627236E-3</v>
      </c>
      <c r="Q15" s="70">
        <f t="shared" si="2"/>
        <v>5.6342259851627236E-3</v>
      </c>
      <c r="R15" s="118"/>
      <c r="S15" s="119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95">
        <v>533026410</v>
      </c>
      <c r="L16" s="95">
        <v>426421128</v>
      </c>
      <c r="M16" s="95">
        <v>93899526</v>
      </c>
      <c r="N16" s="95">
        <v>93899526</v>
      </c>
      <c r="O16" s="95">
        <v>93899526</v>
      </c>
      <c r="P16" s="69">
        <f t="shared" si="1"/>
        <v>0.17616298974754366</v>
      </c>
      <c r="Q16" s="70">
        <f t="shared" si="2"/>
        <v>0.17616298974754366</v>
      </c>
      <c r="R16" s="118"/>
      <c r="S16" s="119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95">
        <v>17767547</v>
      </c>
      <c r="L17" s="95">
        <v>14214038</v>
      </c>
      <c r="M17" s="95">
        <v>981120</v>
      </c>
      <c r="N17" s="95">
        <v>981120</v>
      </c>
      <c r="O17" s="95">
        <v>981120</v>
      </c>
      <c r="P17" s="69">
        <f t="shared" si="1"/>
        <v>5.5219777946837571E-2</v>
      </c>
      <c r="Q17" s="70">
        <f t="shared" si="2"/>
        <v>5.5219777946837571E-2</v>
      </c>
      <c r="R17" s="118"/>
      <c r="S17" s="119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95">
        <v>1421403760</v>
      </c>
      <c r="L18" s="95">
        <v>1137123008</v>
      </c>
      <c r="M18" s="95" t="s">
        <v>24</v>
      </c>
      <c r="N18" s="95" t="s">
        <v>24</v>
      </c>
      <c r="O18" s="95" t="s">
        <v>24</v>
      </c>
      <c r="P18" s="69">
        <f t="shared" si="1"/>
        <v>0</v>
      </c>
      <c r="Q18" s="70">
        <f t="shared" si="2"/>
        <v>0</v>
      </c>
      <c r="R18" s="118"/>
      <c r="S18" s="119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95">
        <v>692934333</v>
      </c>
      <c r="L19" s="95">
        <v>554347466</v>
      </c>
      <c r="M19" s="95">
        <v>83784044</v>
      </c>
      <c r="N19" s="95">
        <v>83784044</v>
      </c>
      <c r="O19" s="95">
        <v>83784044</v>
      </c>
      <c r="P19" s="69">
        <f t="shared" si="1"/>
        <v>0.12091195371611065</v>
      </c>
      <c r="Q19" s="70">
        <f t="shared" si="2"/>
        <v>0.12091195371611065</v>
      </c>
      <c r="R19" s="118"/>
      <c r="S19" s="119"/>
    </row>
    <row r="20" spans="1:19" s="27" customFormat="1" ht="24" x14ac:dyDescent="0.2">
      <c r="A20" s="18" t="s">
        <v>25</v>
      </c>
      <c r="B20" s="77" t="s">
        <v>27</v>
      </c>
      <c r="C20" s="77" t="s">
        <v>27</v>
      </c>
      <c r="D20" s="79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94">
        <f>SUM(K21:K27)</f>
        <v>6520818000</v>
      </c>
      <c r="L20" s="94">
        <f t="shared" ref="L20:O20" si="4">SUM(L21:L27)</f>
        <v>5216654400</v>
      </c>
      <c r="M20" s="94">
        <f t="shared" si="4"/>
        <v>1128327414</v>
      </c>
      <c r="N20" s="94">
        <f t="shared" si="4"/>
        <v>1128327414</v>
      </c>
      <c r="O20" s="105">
        <f t="shared" si="4"/>
        <v>564494341</v>
      </c>
      <c r="P20" s="69">
        <f t="shared" si="1"/>
        <v>0.17303464289296219</v>
      </c>
      <c r="Q20" s="70">
        <f t="shared" si="2"/>
        <v>0.17303464289296219</v>
      </c>
      <c r="R20" s="118"/>
      <c r="S20" s="117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259</v>
      </c>
      <c r="K21" s="95">
        <v>1825829040</v>
      </c>
      <c r="L21" s="95">
        <v>1460663232</v>
      </c>
      <c r="M21" s="95">
        <v>330562276</v>
      </c>
      <c r="N21" s="95">
        <v>330562276</v>
      </c>
      <c r="O21" s="95">
        <v>163923058</v>
      </c>
      <c r="P21" s="69">
        <f t="shared" si="1"/>
        <v>0.18104776994893235</v>
      </c>
      <c r="Q21" s="70">
        <f t="shared" si="2"/>
        <v>0.18104776994893235</v>
      </c>
      <c r="R21" s="118"/>
      <c r="S21" s="119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260</v>
      </c>
      <c r="K22" s="95">
        <v>1304163600</v>
      </c>
      <c r="L22" s="95">
        <v>1043330880</v>
      </c>
      <c r="M22" s="95">
        <v>240809714</v>
      </c>
      <c r="N22" s="95">
        <v>240809714</v>
      </c>
      <c r="O22" s="95">
        <v>119256820</v>
      </c>
      <c r="P22" s="69">
        <f t="shared" si="1"/>
        <v>0.18464686025587587</v>
      </c>
      <c r="Q22" s="70">
        <f t="shared" si="2"/>
        <v>0.18464686025587587</v>
      </c>
      <c r="R22" s="118"/>
      <c r="S22" s="119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178</v>
      </c>
      <c r="K23" s="95">
        <v>1695412680</v>
      </c>
      <c r="L23" s="95">
        <v>1356330144</v>
      </c>
      <c r="M23" s="95">
        <v>257732924</v>
      </c>
      <c r="N23" s="95">
        <v>257732924</v>
      </c>
      <c r="O23" s="95">
        <v>132218163</v>
      </c>
      <c r="P23" s="69">
        <f t="shared" si="1"/>
        <v>0.15201781079046783</v>
      </c>
      <c r="Q23" s="70">
        <f t="shared" si="2"/>
        <v>0.15201781079046783</v>
      </c>
      <c r="R23" s="118"/>
      <c r="S23" s="119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95">
        <v>652081800</v>
      </c>
      <c r="L24" s="95">
        <v>521665440</v>
      </c>
      <c r="M24" s="95">
        <v>117130900</v>
      </c>
      <c r="N24" s="95">
        <v>117130900</v>
      </c>
      <c r="O24" s="95">
        <v>58405800</v>
      </c>
      <c r="P24" s="69">
        <f t="shared" si="1"/>
        <v>0.17962608372139816</v>
      </c>
      <c r="Q24" s="70">
        <f t="shared" si="2"/>
        <v>0.17962608372139816</v>
      </c>
      <c r="R24" s="118"/>
      <c r="S24" s="119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95">
        <v>130416360</v>
      </c>
      <c r="L25" s="95">
        <v>104333088</v>
      </c>
      <c r="M25" s="95">
        <v>35668800</v>
      </c>
      <c r="N25" s="95">
        <v>35668800</v>
      </c>
      <c r="O25" s="95">
        <v>17678500</v>
      </c>
      <c r="P25" s="69">
        <f t="shared" si="1"/>
        <v>0.27349942905936037</v>
      </c>
      <c r="Q25" s="70">
        <f t="shared" si="2"/>
        <v>0.27349942905936037</v>
      </c>
      <c r="R25" s="118"/>
      <c r="S25" s="119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95">
        <v>521665440</v>
      </c>
      <c r="L26" s="95">
        <v>417332352</v>
      </c>
      <c r="M26" s="95">
        <v>87849900</v>
      </c>
      <c r="N26" s="95">
        <v>87849900</v>
      </c>
      <c r="O26" s="95">
        <v>43805200</v>
      </c>
      <c r="P26" s="69">
        <f t="shared" si="1"/>
        <v>0.16840276020585149</v>
      </c>
      <c r="Q26" s="70">
        <f t="shared" si="2"/>
        <v>0.16840276020585149</v>
      </c>
      <c r="R26" s="118"/>
      <c r="S26" s="119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95">
        <v>391249080</v>
      </c>
      <c r="L27" s="95">
        <v>312999264</v>
      </c>
      <c r="M27" s="95">
        <v>58572900</v>
      </c>
      <c r="N27" s="95">
        <v>58572900</v>
      </c>
      <c r="O27" s="95">
        <v>29206800</v>
      </c>
      <c r="P27" s="69">
        <f t="shared" si="1"/>
        <v>0.14970744467948652</v>
      </c>
      <c r="Q27" s="70">
        <f t="shared" si="2"/>
        <v>0.14970744467948652</v>
      </c>
      <c r="R27" s="118"/>
      <c r="S27" s="119"/>
    </row>
    <row r="28" spans="1:19" s="27" customFormat="1" ht="24" x14ac:dyDescent="0.2">
      <c r="A28" s="18" t="s">
        <v>25</v>
      </c>
      <c r="B28" s="77" t="s">
        <v>27</v>
      </c>
      <c r="C28" s="77" t="s">
        <v>27</v>
      </c>
      <c r="D28" s="79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94">
        <f>SUM(K29:K34)</f>
        <v>2738883000</v>
      </c>
      <c r="L28" s="94">
        <f>SUM(L29:L34)</f>
        <v>2191106400</v>
      </c>
      <c r="M28" s="94">
        <f>SUM(M29:M34)</f>
        <v>203030418</v>
      </c>
      <c r="N28" s="94">
        <f>SUM(N29:N34)</f>
        <v>203030418</v>
      </c>
      <c r="O28" s="94">
        <f>SUM(O29:O34)</f>
        <v>203030418</v>
      </c>
      <c r="P28" s="69">
        <f t="shared" si="1"/>
        <v>7.4128912406992195E-2</v>
      </c>
      <c r="Q28" s="70">
        <f t="shared" si="2"/>
        <v>7.4128912406992195E-2</v>
      </c>
      <c r="R28" s="111"/>
      <c r="S28" s="117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269</v>
      </c>
      <c r="K29" s="95">
        <v>1232497350</v>
      </c>
      <c r="L29" s="95">
        <v>985997880</v>
      </c>
      <c r="M29" s="95">
        <v>58787797</v>
      </c>
      <c r="N29" s="95">
        <v>58787797</v>
      </c>
      <c r="O29" s="95">
        <v>58787797</v>
      </c>
      <c r="P29" s="69">
        <f t="shared" si="1"/>
        <v>4.7698112292087279E-2</v>
      </c>
      <c r="Q29" s="70">
        <f t="shared" si="2"/>
        <v>4.7698112292087279E-2</v>
      </c>
      <c r="R29" s="118"/>
      <c r="S29" s="119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95">
        <v>273888300</v>
      </c>
      <c r="L30" s="95">
        <v>219110640</v>
      </c>
      <c r="M30" s="95">
        <v>7543619</v>
      </c>
      <c r="N30" s="95">
        <v>7543619</v>
      </c>
      <c r="O30" s="95">
        <v>7543619</v>
      </c>
      <c r="P30" s="69">
        <f t="shared" si="1"/>
        <v>2.7542684371694593E-2</v>
      </c>
      <c r="Q30" s="70">
        <f t="shared" si="2"/>
        <v>2.7542684371694593E-2</v>
      </c>
      <c r="R30" s="118"/>
      <c r="S30" s="119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95">
        <v>82166490</v>
      </c>
      <c r="L31" s="95">
        <v>65733192</v>
      </c>
      <c r="M31" s="95">
        <v>4915469</v>
      </c>
      <c r="N31" s="95">
        <v>4915469</v>
      </c>
      <c r="O31" s="95">
        <v>4915469</v>
      </c>
      <c r="P31" s="69">
        <f t="shared" si="1"/>
        <v>5.9823280755938339E-2</v>
      </c>
      <c r="Q31" s="70">
        <f t="shared" si="2"/>
        <v>5.9823280755938339E-2</v>
      </c>
      <c r="R31" s="118"/>
      <c r="S31" s="119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95">
        <v>985997880</v>
      </c>
      <c r="L32" s="95">
        <v>788798304</v>
      </c>
      <c r="M32" s="95">
        <v>128709781</v>
      </c>
      <c r="N32" s="95">
        <v>128709781</v>
      </c>
      <c r="O32" s="95">
        <v>128709781</v>
      </c>
      <c r="P32" s="69">
        <f t="shared" si="1"/>
        <v>0.13053758391448061</v>
      </c>
      <c r="Q32" s="70">
        <f t="shared" si="2"/>
        <v>0.13053758391448061</v>
      </c>
      <c r="R32" s="118"/>
      <c r="S32" s="119"/>
    </row>
    <row r="33" spans="1:19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95">
        <v>54777660</v>
      </c>
      <c r="L33" s="95">
        <v>43822128</v>
      </c>
      <c r="M33" s="95">
        <v>3073752</v>
      </c>
      <c r="N33" s="95">
        <v>3073752</v>
      </c>
      <c r="O33" s="95">
        <v>3073752</v>
      </c>
      <c r="P33" s="69">
        <f t="shared" si="1"/>
        <v>5.6113240324614087E-2</v>
      </c>
      <c r="Q33" s="70">
        <f t="shared" si="2"/>
        <v>5.6113240324614087E-2</v>
      </c>
      <c r="R33" s="118"/>
      <c r="S33" s="119"/>
    </row>
    <row r="34" spans="1:19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95">
        <v>109555320</v>
      </c>
      <c r="L34" s="95">
        <v>87644256</v>
      </c>
      <c r="M34" s="95" t="s">
        <v>24</v>
      </c>
      <c r="N34" s="95" t="s">
        <v>24</v>
      </c>
      <c r="O34" s="95" t="s">
        <v>24</v>
      </c>
      <c r="P34" s="69">
        <f t="shared" si="1"/>
        <v>0</v>
      </c>
      <c r="Q34" s="70">
        <f t="shared" si="2"/>
        <v>0</v>
      </c>
      <c r="R34" s="118"/>
      <c r="S34" s="119"/>
    </row>
    <row r="35" spans="1:19" s="28" customFormat="1" ht="24" x14ac:dyDescent="0.25">
      <c r="A35" s="18" t="s">
        <v>25</v>
      </c>
      <c r="B35" s="77" t="s">
        <v>27</v>
      </c>
      <c r="C35" s="77" t="s">
        <v>27</v>
      </c>
      <c r="D35" s="79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94">
        <v>1254582000</v>
      </c>
      <c r="L35" s="94">
        <v>0</v>
      </c>
      <c r="M35" s="94">
        <v>0</v>
      </c>
      <c r="N35" s="94">
        <v>0</v>
      </c>
      <c r="O35" s="94">
        <v>0</v>
      </c>
      <c r="P35" s="69">
        <f t="shared" si="1"/>
        <v>0</v>
      </c>
      <c r="Q35" s="70">
        <f t="shared" si="2"/>
        <v>0</v>
      </c>
      <c r="R35" s="120"/>
      <c r="S35" s="121"/>
    </row>
    <row r="36" spans="1:19" s="27" customFormat="1" ht="14.25" x14ac:dyDescent="0.2">
      <c r="A36" s="18" t="s">
        <v>25</v>
      </c>
      <c r="B36" s="77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94">
        <f>K37+K41+K52</f>
        <v>10197193000</v>
      </c>
      <c r="L36" s="94">
        <f>L37+L41+L52</f>
        <v>6076213100.9900007</v>
      </c>
      <c r="M36" s="94">
        <f>M37+M41+M52</f>
        <v>3921231430.9899998</v>
      </c>
      <c r="N36" s="94">
        <f>N37+N41+N52</f>
        <v>249323899.13</v>
      </c>
      <c r="O36" s="94">
        <f>O37+O41+O52</f>
        <v>220295200.28</v>
      </c>
      <c r="P36" s="69">
        <f t="shared" si="1"/>
        <v>0.38454027799513057</v>
      </c>
      <c r="Q36" s="70">
        <f t="shared" si="2"/>
        <v>2.4450248134952432E-2</v>
      </c>
      <c r="R36" s="111"/>
      <c r="S36" s="117"/>
    </row>
    <row r="37" spans="1:19" s="27" customFormat="1" ht="24" x14ac:dyDescent="0.2">
      <c r="A37" s="18" t="s">
        <v>25</v>
      </c>
      <c r="B37" s="77" t="s">
        <v>54</v>
      </c>
      <c r="C37" s="77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94">
        <f>SUM(K38:K40)</f>
        <v>725726700</v>
      </c>
      <c r="L37" s="94">
        <f>SUM(L38:L40)</f>
        <v>400000</v>
      </c>
      <c r="M37" s="94">
        <f>SUM(M38:M40)</f>
        <v>400000</v>
      </c>
      <c r="N37" s="94">
        <f>SUM(N38:N40)</f>
        <v>400000</v>
      </c>
      <c r="O37" s="94">
        <f>SUM(O38:O40)</f>
        <v>400000</v>
      </c>
      <c r="P37" s="69">
        <f t="shared" si="1"/>
        <v>5.5117167385463424E-4</v>
      </c>
      <c r="Q37" s="70">
        <f t="shared" si="2"/>
        <v>5.5117167385463424E-4</v>
      </c>
      <c r="R37" s="111"/>
      <c r="S37" s="117"/>
    </row>
    <row r="38" spans="1:19" s="27" customFormat="1" ht="36" x14ac:dyDescent="0.2">
      <c r="A38" s="80" t="s">
        <v>25</v>
      </c>
      <c r="B38" s="81" t="s">
        <v>54</v>
      </c>
      <c r="C38" s="81" t="s">
        <v>27</v>
      </c>
      <c r="D38" s="82" t="s">
        <v>27</v>
      </c>
      <c r="E38" s="82" t="s">
        <v>31</v>
      </c>
      <c r="F38" s="15" t="s">
        <v>34</v>
      </c>
      <c r="G38" s="21"/>
      <c r="H38" s="15" t="s">
        <v>5</v>
      </c>
      <c r="I38" s="30" t="s">
        <v>176</v>
      </c>
      <c r="J38" s="17" t="s">
        <v>177</v>
      </c>
      <c r="K38" s="95">
        <v>403200000</v>
      </c>
      <c r="L38" s="95">
        <v>400000</v>
      </c>
      <c r="M38" s="95">
        <v>400000</v>
      </c>
      <c r="N38" s="95">
        <v>400000</v>
      </c>
      <c r="O38" s="95">
        <v>400000</v>
      </c>
      <c r="P38" s="69">
        <f t="shared" si="1"/>
        <v>9.9206349206349201E-4</v>
      </c>
      <c r="Q38" s="70">
        <f t="shared" si="2"/>
        <v>9.9206349206349201E-4</v>
      </c>
      <c r="R38" s="111"/>
      <c r="S38" s="117"/>
    </row>
    <row r="39" spans="1:19" s="27" customFormat="1" ht="24" x14ac:dyDescent="0.2">
      <c r="A39" s="80" t="s">
        <v>25</v>
      </c>
      <c r="B39" s="81" t="s">
        <v>54</v>
      </c>
      <c r="C39" s="81" t="s">
        <v>27</v>
      </c>
      <c r="D39" s="82" t="s">
        <v>27</v>
      </c>
      <c r="E39" s="14" t="s">
        <v>58</v>
      </c>
      <c r="F39" s="15" t="s">
        <v>34</v>
      </c>
      <c r="G39" s="21"/>
      <c r="H39" s="15" t="s">
        <v>5</v>
      </c>
      <c r="I39" s="30" t="s">
        <v>243</v>
      </c>
      <c r="J39" s="17" t="s">
        <v>242</v>
      </c>
      <c r="K39" s="95">
        <v>12676700</v>
      </c>
      <c r="L39" s="95" t="s">
        <v>24</v>
      </c>
      <c r="M39" s="95" t="s">
        <v>24</v>
      </c>
      <c r="N39" s="95" t="s">
        <v>24</v>
      </c>
      <c r="O39" s="95" t="s">
        <v>24</v>
      </c>
      <c r="P39" s="69">
        <f t="shared" si="1"/>
        <v>0</v>
      </c>
      <c r="Q39" s="70">
        <f t="shared" si="2"/>
        <v>0</v>
      </c>
      <c r="R39" s="111"/>
      <c r="S39" s="117"/>
    </row>
    <row r="40" spans="1:19" s="25" customFormat="1" ht="14.25" x14ac:dyDescent="0.2">
      <c r="A40" s="12" t="s">
        <v>25</v>
      </c>
      <c r="B40" s="13" t="s">
        <v>54</v>
      </c>
      <c r="C40" s="13" t="s">
        <v>27</v>
      </c>
      <c r="D40" s="14" t="s">
        <v>27</v>
      </c>
      <c r="E40" s="14" t="s">
        <v>58</v>
      </c>
      <c r="F40" s="15" t="s">
        <v>35</v>
      </c>
      <c r="G40" s="14"/>
      <c r="H40" s="15" t="s">
        <v>5</v>
      </c>
      <c r="I40" s="30" t="s">
        <v>179</v>
      </c>
      <c r="J40" s="17" t="s">
        <v>180</v>
      </c>
      <c r="K40" s="95">
        <v>309850000</v>
      </c>
      <c r="L40" s="95" t="s">
        <v>24</v>
      </c>
      <c r="M40" s="95" t="s">
        <v>24</v>
      </c>
      <c r="N40" s="95" t="s">
        <v>24</v>
      </c>
      <c r="O40" s="95" t="s">
        <v>24</v>
      </c>
      <c r="P40" s="69">
        <f t="shared" si="1"/>
        <v>0</v>
      </c>
      <c r="Q40" s="70">
        <f t="shared" si="2"/>
        <v>0</v>
      </c>
      <c r="R40" s="118"/>
      <c r="S40" s="117"/>
    </row>
    <row r="41" spans="1:19" s="27" customFormat="1" ht="14.25" x14ac:dyDescent="0.2">
      <c r="A41" s="18" t="s">
        <v>25</v>
      </c>
      <c r="B41" s="77" t="s">
        <v>54</v>
      </c>
      <c r="C41" s="77" t="s">
        <v>54</v>
      </c>
      <c r="D41" s="20" t="s">
        <v>27</v>
      </c>
      <c r="E41" s="21"/>
      <c r="F41" s="21"/>
      <c r="G41" s="21"/>
      <c r="H41" s="15" t="s">
        <v>5</v>
      </c>
      <c r="I41" s="29" t="s">
        <v>239</v>
      </c>
      <c r="J41" s="23" t="s">
        <v>173</v>
      </c>
      <c r="K41" s="94">
        <f>SUM(K42:K51)</f>
        <v>266098606</v>
      </c>
      <c r="L41" s="94">
        <f>SUM(L42:L51)</f>
        <v>55300000</v>
      </c>
      <c r="M41" s="94">
        <f>SUM(M42:M51)</f>
        <v>50300000</v>
      </c>
      <c r="N41" s="94">
        <f>SUM(N42:N51)</f>
        <v>3300000</v>
      </c>
      <c r="O41" s="94">
        <f>SUM(O42:O51)</f>
        <v>3300000</v>
      </c>
      <c r="P41" s="69">
        <f t="shared" si="1"/>
        <v>0.18902767194503831</v>
      </c>
      <c r="Q41" s="70">
        <f t="shared" si="2"/>
        <v>1.2401417841324581E-2</v>
      </c>
      <c r="R41" s="111"/>
      <c r="S41" s="117"/>
    </row>
    <row r="42" spans="1:19" s="27" customFormat="1" ht="24" x14ac:dyDescent="0.2">
      <c r="A42" s="18" t="s">
        <v>25</v>
      </c>
      <c r="B42" s="83" t="s">
        <v>54</v>
      </c>
      <c r="C42" s="83" t="s">
        <v>54</v>
      </c>
      <c r="D42" s="15" t="s">
        <v>27</v>
      </c>
      <c r="E42" s="15" t="s">
        <v>57</v>
      </c>
      <c r="F42" s="15" t="s">
        <v>33</v>
      </c>
      <c r="G42" s="21"/>
      <c r="H42" s="15" t="s">
        <v>5</v>
      </c>
      <c r="I42" s="30" t="s">
        <v>245</v>
      </c>
      <c r="J42" s="17" t="s">
        <v>244</v>
      </c>
      <c r="K42" s="95">
        <v>42292500</v>
      </c>
      <c r="L42" s="95" t="s">
        <v>24</v>
      </c>
      <c r="M42" s="95" t="s">
        <v>24</v>
      </c>
      <c r="N42" s="95" t="s">
        <v>24</v>
      </c>
      <c r="O42" s="95" t="s">
        <v>24</v>
      </c>
      <c r="P42" s="69">
        <f t="shared" si="1"/>
        <v>0</v>
      </c>
      <c r="Q42" s="70">
        <f t="shared" si="2"/>
        <v>0</v>
      </c>
      <c r="R42" s="111"/>
      <c r="S42" s="117"/>
    </row>
    <row r="43" spans="1:19" s="27" customFormat="1" ht="24" x14ac:dyDescent="0.2">
      <c r="A43" s="18" t="s">
        <v>25</v>
      </c>
      <c r="B43" s="83" t="s">
        <v>54</v>
      </c>
      <c r="C43" s="83" t="s">
        <v>54</v>
      </c>
      <c r="D43" s="15" t="s">
        <v>27</v>
      </c>
      <c r="E43" s="15" t="s">
        <v>57</v>
      </c>
      <c r="F43" s="15" t="s">
        <v>34</v>
      </c>
      <c r="G43" s="21"/>
      <c r="H43" s="15" t="s">
        <v>5</v>
      </c>
      <c r="I43" s="30" t="s">
        <v>181</v>
      </c>
      <c r="J43" s="17" t="s">
        <v>182</v>
      </c>
      <c r="K43" s="95">
        <v>22971800</v>
      </c>
      <c r="L43" s="95" t="s">
        <v>24</v>
      </c>
      <c r="M43" s="95" t="s">
        <v>24</v>
      </c>
      <c r="N43" s="95" t="s">
        <v>24</v>
      </c>
      <c r="O43" s="95" t="s">
        <v>24</v>
      </c>
      <c r="P43" s="69">
        <f t="shared" si="1"/>
        <v>0</v>
      </c>
      <c r="Q43" s="70">
        <f t="shared" si="2"/>
        <v>0</v>
      </c>
      <c r="R43" s="111"/>
      <c r="S43" s="117"/>
    </row>
    <row r="44" spans="1:19" s="27" customFormat="1" ht="24" x14ac:dyDescent="0.2">
      <c r="A44" s="18" t="s">
        <v>25</v>
      </c>
      <c r="B44" s="83" t="s">
        <v>54</v>
      </c>
      <c r="C44" s="83" t="s">
        <v>54</v>
      </c>
      <c r="D44" s="15" t="s">
        <v>27</v>
      </c>
      <c r="E44" s="15" t="s">
        <v>31</v>
      </c>
      <c r="F44" s="15" t="s">
        <v>28</v>
      </c>
      <c r="G44" s="21"/>
      <c r="H44" s="15" t="s">
        <v>5</v>
      </c>
      <c r="I44" s="30" t="s">
        <v>247</v>
      </c>
      <c r="J44" s="17" t="s">
        <v>246</v>
      </c>
      <c r="K44" s="95">
        <v>3010700</v>
      </c>
      <c r="L44" s="95" t="s">
        <v>24</v>
      </c>
      <c r="M44" s="95" t="s">
        <v>24</v>
      </c>
      <c r="N44" s="95" t="s">
        <v>24</v>
      </c>
      <c r="O44" s="95" t="s">
        <v>24</v>
      </c>
      <c r="P44" s="69">
        <f t="shared" si="1"/>
        <v>0</v>
      </c>
      <c r="Q44" s="70">
        <f t="shared" si="2"/>
        <v>0</v>
      </c>
      <c r="R44" s="111"/>
      <c r="S44" s="117"/>
    </row>
    <row r="45" spans="1:19" s="27" customFormat="1" ht="36" x14ac:dyDescent="0.2">
      <c r="A45" s="18" t="s">
        <v>25</v>
      </c>
      <c r="B45" s="83" t="s">
        <v>54</v>
      </c>
      <c r="C45" s="83" t="s">
        <v>54</v>
      </c>
      <c r="D45" s="15" t="s">
        <v>27</v>
      </c>
      <c r="E45" s="15" t="s">
        <v>31</v>
      </c>
      <c r="F45" s="15" t="s">
        <v>57</v>
      </c>
      <c r="G45" s="21"/>
      <c r="H45" s="15" t="s">
        <v>5</v>
      </c>
      <c r="I45" s="30" t="s">
        <v>183</v>
      </c>
      <c r="J45" s="17" t="s">
        <v>185</v>
      </c>
      <c r="K45" s="95">
        <v>71195466</v>
      </c>
      <c r="L45" s="95">
        <v>47400000</v>
      </c>
      <c r="M45" s="95">
        <v>47400000</v>
      </c>
      <c r="N45" s="95">
        <v>400000</v>
      </c>
      <c r="O45" s="95">
        <v>400000</v>
      </c>
      <c r="P45" s="69">
        <f t="shared" si="1"/>
        <v>0.66577273333669873</v>
      </c>
      <c r="Q45" s="70">
        <f t="shared" si="2"/>
        <v>5.618335302419398E-3</v>
      </c>
      <c r="R45" s="111"/>
      <c r="S45" s="117"/>
    </row>
    <row r="46" spans="1:19" s="27" customFormat="1" ht="48" x14ac:dyDescent="0.2">
      <c r="A46" s="18" t="s">
        <v>25</v>
      </c>
      <c r="B46" s="83" t="s">
        <v>54</v>
      </c>
      <c r="C46" s="83" t="s">
        <v>54</v>
      </c>
      <c r="D46" s="15" t="s">
        <v>27</v>
      </c>
      <c r="E46" s="15" t="s">
        <v>31</v>
      </c>
      <c r="F46" s="15" t="s">
        <v>31</v>
      </c>
      <c r="G46" s="21"/>
      <c r="H46" s="15" t="s">
        <v>5</v>
      </c>
      <c r="I46" s="30" t="s">
        <v>184</v>
      </c>
      <c r="J46" s="17" t="s">
        <v>186</v>
      </c>
      <c r="K46" s="95">
        <v>58126905</v>
      </c>
      <c r="L46" s="95" t="s">
        <v>24</v>
      </c>
      <c r="M46" s="95" t="s">
        <v>24</v>
      </c>
      <c r="N46" s="95" t="s">
        <v>24</v>
      </c>
      <c r="O46" s="95" t="s">
        <v>24</v>
      </c>
      <c r="P46" s="69">
        <f t="shared" si="1"/>
        <v>0</v>
      </c>
      <c r="Q46" s="70">
        <f t="shared" si="2"/>
        <v>0</v>
      </c>
      <c r="R46" s="111"/>
      <c r="S46" s="117"/>
    </row>
    <row r="47" spans="1:19" s="27" customFormat="1" ht="48" x14ac:dyDescent="0.2">
      <c r="A47" s="18" t="s">
        <v>25</v>
      </c>
      <c r="B47" s="83" t="s">
        <v>54</v>
      </c>
      <c r="C47" s="83" t="s">
        <v>54</v>
      </c>
      <c r="D47" s="15" t="s">
        <v>27</v>
      </c>
      <c r="E47" s="15" t="s">
        <v>31</v>
      </c>
      <c r="F47" s="15" t="s">
        <v>59</v>
      </c>
      <c r="G47" s="21"/>
      <c r="H47" s="15" t="s">
        <v>5</v>
      </c>
      <c r="I47" s="30" t="s">
        <v>251</v>
      </c>
      <c r="J47" s="17" t="s">
        <v>248</v>
      </c>
      <c r="K47" s="95">
        <v>20500000</v>
      </c>
      <c r="L47" s="95" t="s">
        <v>24</v>
      </c>
      <c r="M47" s="95" t="s">
        <v>24</v>
      </c>
      <c r="N47" s="95" t="s">
        <v>24</v>
      </c>
      <c r="O47" s="95" t="s">
        <v>24</v>
      </c>
      <c r="P47" s="69">
        <f t="shared" si="1"/>
        <v>0</v>
      </c>
      <c r="Q47" s="70">
        <f t="shared" si="2"/>
        <v>0</v>
      </c>
      <c r="R47" s="111"/>
      <c r="S47" s="117"/>
    </row>
    <row r="48" spans="1:19" s="27" customFormat="1" ht="14.25" x14ac:dyDescent="0.2">
      <c r="A48" s="18" t="s">
        <v>25</v>
      </c>
      <c r="B48" s="83" t="s">
        <v>54</v>
      </c>
      <c r="C48" s="83" t="s">
        <v>54</v>
      </c>
      <c r="D48" s="15" t="s">
        <v>27</v>
      </c>
      <c r="E48" s="15" t="s">
        <v>31</v>
      </c>
      <c r="F48" s="15" t="s">
        <v>32</v>
      </c>
      <c r="G48" s="21"/>
      <c r="H48" s="15" t="s">
        <v>5</v>
      </c>
      <c r="I48" s="30" t="s">
        <v>252</v>
      </c>
      <c r="J48" s="17" t="s">
        <v>249</v>
      </c>
      <c r="K48" s="95">
        <v>10500000</v>
      </c>
      <c r="L48" s="95" t="s">
        <v>24</v>
      </c>
      <c r="M48" s="95" t="s">
        <v>24</v>
      </c>
      <c r="N48" s="95" t="s">
        <v>24</v>
      </c>
      <c r="O48" s="95" t="s">
        <v>24</v>
      </c>
      <c r="P48" s="69">
        <f t="shared" si="1"/>
        <v>0</v>
      </c>
      <c r="Q48" s="70">
        <f t="shared" si="2"/>
        <v>0</v>
      </c>
      <c r="R48" s="111"/>
      <c r="S48" s="117"/>
    </row>
    <row r="49" spans="1:19" s="27" customFormat="1" ht="24" x14ac:dyDescent="0.2">
      <c r="A49" s="18" t="s">
        <v>25</v>
      </c>
      <c r="B49" s="83" t="s">
        <v>54</v>
      </c>
      <c r="C49" s="83" t="s">
        <v>54</v>
      </c>
      <c r="D49" s="15" t="s">
        <v>27</v>
      </c>
      <c r="E49" s="15" t="s">
        <v>31</v>
      </c>
      <c r="F49" s="15" t="s">
        <v>34</v>
      </c>
      <c r="G49" s="21"/>
      <c r="H49" s="15" t="s">
        <v>5</v>
      </c>
      <c r="I49" s="30" t="s">
        <v>253</v>
      </c>
      <c r="J49" s="17" t="s">
        <v>250</v>
      </c>
      <c r="K49" s="95">
        <v>9060000</v>
      </c>
      <c r="L49" s="95">
        <v>900000</v>
      </c>
      <c r="M49" s="95">
        <v>900000</v>
      </c>
      <c r="N49" s="95">
        <v>900000</v>
      </c>
      <c r="O49" s="95">
        <v>900000</v>
      </c>
      <c r="P49" s="69">
        <f t="shared" si="1"/>
        <v>9.9337748344370855E-2</v>
      </c>
      <c r="Q49" s="70">
        <f t="shared" si="2"/>
        <v>9.9337748344370855E-2</v>
      </c>
      <c r="R49" s="111"/>
      <c r="S49" s="117"/>
    </row>
    <row r="50" spans="1:19" s="27" customFormat="1" ht="36" x14ac:dyDescent="0.2">
      <c r="A50" s="18" t="s">
        <v>25</v>
      </c>
      <c r="B50" s="83" t="s">
        <v>54</v>
      </c>
      <c r="C50" s="83" t="s">
        <v>54</v>
      </c>
      <c r="D50" s="15" t="s">
        <v>27</v>
      </c>
      <c r="E50" s="15" t="s">
        <v>58</v>
      </c>
      <c r="F50" s="15" t="s">
        <v>57</v>
      </c>
      <c r="G50" s="21"/>
      <c r="H50" s="15" t="s">
        <v>5</v>
      </c>
      <c r="I50" s="30" t="s">
        <v>187</v>
      </c>
      <c r="J50" s="17" t="s">
        <v>189</v>
      </c>
      <c r="K50" s="95">
        <v>19508000</v>
      </c>
      <c r="L50" s="95">
        <v>2000000</v>
      </c>
      <c r="M50" s="95">
        <v>2000000</v>
      </c>
      <c r="N50" s="95">
        <v>2000000</v>
      </c>
      <c r="O50" s="95">
        <v>2000000</v>
      </c>
      <c r="P50" s="69">
        <f t="shared" si="1"/>
        <v>0.1025220422390814</v>
      </c>
      <c r="Q50" s="70">
        <f t="shared" si="2"/>
        <v>0.1025220422390814</v>
      </c>
      <c r="R50" s="111"/>
      <c r="S50" s="117"/>
    </row>
    <row r="51" spans="1:19" s="25" customFormat="1" ht="24" x14ac:dyDescent="0.2">
      <c r="A51" s="12" t="s">
        <v>25</v>
      </c>
      <c r="B51" s="13" t="s">
        <v>54</v>
      </c>
      <c r="C51" s="13" t="s">
        <v>54</v>
      </c>
      <c r="D51" s="14" t="s">
        <v>27</v>
      </c>
      <c r="E51" s="14" t="s">
        <v>58</v>
      </c>
      <c r="F51" s="14" t="s">
        <v>33</v>
      </c>
      <c r="G51" s="14"/>
      <c r="H51" s="15" t="s">
        <v>5</v>
      </c>
      <c r="I51" s="30" t="s">
        <v>188</v>
      </c>
      <c r="J51" s="17" t="s">
        <v>190</v>
      </c>
      <c r="K51" s="95">
        <v>8933235</v>
      </c>
      <c r="L51" s="95">
        <v>5000000</v>
      </c>
      <c r="M51" s="95" t="s">
        <v>24</v>
      </c>
      <c r="N51" s="95" t="s">
        <v>24</v>
      </c>
      <c r="O51" s="95" t="s">
        <v>24</v>
      </c>
      <c r="P51" s="69">
        <f t="shared" si="1"/>
        <v>0</v>
      </c>
      <c r="Q51" s="70">
        <f t="shared" si="2"/>
        <v>0</v>
      </c>
      <c r="R51" s="118"/>
      <c r="S51" s="117"/>
    </row>
    <row r="52" spans="1:19" s="25" customFormat="1" ht="14.25" x14ac:dyDescent="0.2">
      <c r="A52" s="18" t="s">
        <v>25</v>
      </c>
      <c r="B52" s="77" t="s">
        <v>54</v>
      </c>
      <c r="C52" s="77" t="s">
        <v>54</v>
      </c>
      <c r="D52" s="78" t="s">
        <v>54</v>
      </c>
      <c r="E52" s="21"/>
      <c r="F52" s="21"/>
      <c r="G52" s="21"/>
      <c r="H52" s="15" t="s">
        <v>5</v>
      </c>
      <c r="I52" s="29" t="s">
        <v>94</v>
      </c>
      <c r="J52" s="23" t="s">
        <v>95</v>
      </c>
      <c r="K52" s="94">
        <f>SUM(K53:K69)</f>
        <v>9205367694</v>
      </c>
      <c r="L52" s="94">
        <f>SUM(L53:L69)</f>
        <v>6020513100.9900007</v>
      </c>
      <c r="M52" s="94">
        <f>SUM(M53:M69)</f>
        <v>3870531430.9899998</v>
      </c>
      <c r="N52" s="94">
        <f>SUM(N53:N69)</f>
        <v>245623899.13</v>
      </c>
      <c r="O52" s="94">
        <f>SUM(O53:O69)</f>
        <v>216595200.28</v>
      </c>
      <c r="P52" s="69">
        <f t="shared" si="1"/>
        <v>0.42046462017077141</v>
      </c>
      <c r="Q52" s="70">
        <f t="shared" si="2"/>
        <v>2.6682682028018944E-2</v>
      </c>
      <c r="R52" s="118"/>
      <c r="S52" s="117"/>
    </row>
    <row r="53" spans="1:19" s="25" customFormat="1" ht="14.25" x14ac:dyDescent="0.2">
      <c r="A53" s="12" t="s">
        <v>25</v>
      </c>
      <c r="B53" s="13" t="s">
        <v>54</v>
      </c>
      <c r="C53" s="13" t="s">
        <v>54</v>
      </c>
      <c r="D53" s="14" t="s">
        <v>54</v>
      </c>
      <c r="E53" s="14" t="s">
        <v>59</v>
      </c>
      <c r="F53" s="85" t="s">
        <v>58</v>
      </c>
      <c r="G53" s="14"/>
      <c r="H53" s="15" t="s">
        <v>5</v>
      </c>
      <c r="I53" s="30" t="s">
        <v>191</v>
      </c>
      <c r="J53" s="17" t="s">
        <v>192</v>
      </c>
      <c r="K53" s="95">
        <v>236541615</v>
      </c>
      <c r="L53" s="106">
        <v>19813579.73</v>
      </c>
      <c r="M53" s="106">
        <v>19813579.73</v>
      </c>
      <c r="N53" s="106">
        <v>5763000.5999999996</v>
      </c>
      <c r="O53" s="106">
        <v>3000000</v>
      </c>
      <c r="P53" s="69">
        <f t="shared" si="1"/>
        <v>8.376361060188077E-2</v>
      </c>
      <c r="Q53" s="70">
        <f t="shared" si="2"/>
        <v>2.4363580167489764E-2</v>
      </c>
      <c r="R53" s="118"/>
      <c r="S53" s="117"/>
    </row>
    <row r="54" spans="1:19" s="25" customFormat="1" ht="24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32</v>
      </c>
      <c r="F54" s="14" t="s">
        <v>31</v>
      </c>
      <c r="G54" s="14"/>
      <c r="H54" s="15" t="s">
        <v>5</v>
      </c>
      <c r="I54" s="30" t="s">
        <v>193</v>
      </c>
      <c r="J54" s="17" t="s">
        <v>197</v>
      </c>
      <c r="K54" s="95">
        <v>166293974</v>
      </c>
      <c r="L54" s="95">
        <v>120299645.12</v>
      </c>
      <c r="M54" s="95">
        <v>46302941.119999997</v>
      </c>
      <c r="N54" s="95">
        <v>6678498.2300000004</v>
      </c>
      <c r="O54" s="95">
        <v>1483296</v>
      </c>
      <c r="P54" s="69">
        <f t="shared" si="1"/>
        <v>0.27844028262864173</v>
      </c>
      <c r="Q54" s="70">
        <f t="shared" si="2"/>
        <v>4.0160795183113496E-2</v>
      </c>
      <c r="R54" s="118"/>
      <c r="S54" s="117"/>
    </row>
    <row r="55" spans="1:19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58</v>
      </c>
      <c r="G55" s="14"/>
      <c r="H55" s="15" t="s">
        <v>5</v>
      </c>
      <c r="I55" s="30" t="s">
        <v>194</v>
      </c>
      <c r="J55" s="17" t="s">
        <v>198</v>
      </c>
      <c r="K55" s="95">
        <v>464484486</v>
      </c>
      <c r="L55" s="95">
        <v>110680000</v>
      </c>
      <c r="M55" s="95">
        <v>1670000</v>
      </c>
      <c r="N55" s="95">
        <v>1670000</v>
      </c>
      <c r="O55" s="95">
        <v>910000</v>
      </c>
      <c r="P55" s="69">
        <f t="shared" si="1"/>
        <v>3.595383807931962E-3</v>
      </c>
      <c r="Q55" s="70">
        <f t="shared" si="2"/>
        <v>3.595383807931962E-3</v>
      </c>
      <c r="R55" s="118"/>
      <c r="S55" s="117"/>
    </row>
    <row r="56" spans="1:19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34</v>
      </c>
      <c r="G56" s="14"/>
      <c r="H56" s="15" t="s">
        <v>5</v>
      </c>
      <c r="I56" s="30" t="s">
        <v>195</v>
      </c>
      <c r="J56" s="17" t="s">
        <v>199</v>
      </c>
      <c r="K56" s="95">
        <v>41521743</v>
      </c>
      <c r="L56" s="95">
        <v>28100000</v>
      </c>
      <c r="M56" s="95">
        <v>28100000</v>
      </c>
      <c r="N56" s="95">
        <v>100000</v>
      </c>
      <c r="O56" s="95">
        <v>100000</v>
      </c>
      <c r="P56" s="69">
        <f t="shared" si="1"/>
        <v>0.67675386363236245</v>
      </c>
      <c r="Q56" s="70">
        <f t="shared" si="2"/>
        <v>2.4083767389052047E-3</v>
      </c>
      <c r="R56" s="118"/>
      <c r="S56" s="117"/>
    </row>
    <row r="57" spans="1:19" s="25" customFormat="1" ht="36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35</v>
      </c>
      <c r="G57" s="14"/>
      <c r="H57" s="15" t="s">
        <v>5</v>
      </c>
      <c r="I57" s="30" t="s">
        <v>196</v>
      </c>
      <c r="J57" s="17" t="s">
        <v>200</v>
      </c>
      <c r="K57" s="95">
        <v>353994451</v>
      </c>
      <c r="L57" s="95">
        <v>353994451</v>
      </c>
      <c r="M57" s="95">
        <v>353994451</v>
      </c>
      <c r="N57" s="95">
        <v>60168880</v>
      </c>
      <c r="O57" s="95">
        <v>60168880</v>
      </c>
      <c r="P57" s="69">
        <f t="shared" si="1"/>
        <v>1</v>
      </c>
      <c r="Q57" s="70">
        <f t="shared" si="2"/>
        <v>0.16997125189400214</v>
      </c>
      <c r="R57" s="118"/>
      <c r="S57" s="117"/>
    </row>
    <row r="58" spans="1:19" s="25" customFormat="1" ht="24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33</v>
      </c>
      <c r="F58" s="14" t="s">
        <v>28</v>
      </c>
      <c r="G58" s="14"/>
      <c r="H58" s="15" t="s">
        <v>5</v>
      </c>
      <c r="I58" s="30" t="s">
        <v>201</v>
      </c>
      <c r="J58" s="17" t="s">
        <v>203</v>
      </c>
      <c r="K58" s="95">
        <v>1243364201</v>
      </c>
      <c r="L58" s="95">
        <v>56000000</v>
      </c>
      <c r="M58" s="95">
        <v>5097835</v>
      </c>
      <c r="N58" s="95">
        <v>5097835</v>
      </c>
      <c r="O58" s="95">
        <v>5081935</v>
      </c>
      <c r="P58" s="69">
        <f t="shared" si="1"/>
        <v>4.1000335990854222E-3</v>
      </c>
      <c r="Q58" s="70">
        <f t="shared" si="2"/>
        <v>4.1000335990854222E-3</v>
      </c>
      <c r="R58" s="118"/>
      <c r="S58" s="117"/>
    </row>
    <row r="59" spans="1:19" s="25" customFormat="1" ht="14.25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57</v>
      </c>
      <c r="G59" s="14"/>
      <c r="H59" s="15" t="s">
        <v>5</v>
      </c>
      <c r="I59" s="30" t="s">
        <v>202</v>
      </c>
      <c r="J59" s="17" t="s">
        <v>204</v>
      </c>
      <c r="K59" s="95">
        <v>497187910</v>
      </c>
      <c r="L59" s="95">
        <v>497187910</v>
      </c>
      <c r="M59" s="95">
        <v>497187910</v>
      </c>
      <c r="N59" s="95">
        <v>38705529</v>
      </c>
      <c r="O59" s="95">
        <v>38705529</v>
      </c>
      <c r="P59" s="69">
        <f t="shared" si="1"/>
        <v>1</v>
      </c>
      <c r="Q59" s="70">
        <f t="shared" si="2"/>
        <v>7.784889419374659E-2</v>
      </c>
      <c r="R59" s="118"/>
      <c r="S59" s="117"/>
    </row>
    <row r="60" spans="1:19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34</v>
      </c>
      <c r="F60" s="14" t="s">
        <v>57</v>
      </c>
      <c r="G60" s="14"/>
      <c r="H60" s="15" t="s">
        <v>5</v>
      </c>
      <c r="I60" s="30" t="s">
        <v>205</v>
      </c>
      <c r="J60" s="17" t="s">
        <v>210</v>
      </c>
      <c r="K60" s="95">
        <v>2154927461</v>
      </c>
      <c r="L60" s="95">
        <v>1816242100</v>
      </c>
      <c r="M60" s="95">
        <v>684516269</v>
      </c>
      <c r="N60" s="95">
        <v>49450317.259999998</v>
      </c>
      <c r="O60" s="95">
        <v>44316984.259999998</v>
      </c>
      <c r="P60" s="69">
        <f t="shared" si="1"/>
        <v>0.31765165249801419</v>
      </c>
      <c r="Q60" s="70">
        <f t="shared" si="2"/>
        <v>2.2947555384092811E-2</v>
      </c>
      <c r="R60" s="118"/>
      <c r="S60" s="117"/>
    </row>
    <row r="61" spans="1:19" s="25" customFormat="1" ht="24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31</v>
      </c>
      <c r="G61" s="14"/>
      <c r="H61" s="15" t="s">
        <v>5</v>
      </c>
      <c r="I61" s="30" t="s">
        <v>206</v>
      </c>
      <c r="J61" s="17" t="s">
        <v>211</v>
      </c>
      <c r="K61" s="95">
        <v>977575370</v>
      </c>
      <c r="L61" s="95">
        <v>917849506</v>
      </c>
      <c r="M61" s="95">
        <v>629865900</v>
      </c>
      <c r="N61" s="95">
        <v>19732537</v>
      </c>
      <c r="O61" s="95">
        <v>19732537</v>
      </c>
      <c r="P61" s="69">
        <f t="shared" si="1"/>
        <v>0.64431441229948339</v>
      </c>
      <c r="Q61" s="70">
        <f t="shared" si="2"/>
        <v>2.0185182243288309E-2</v>
      </c>
      <c r="R61" s="118"/>
      <c r="S61" s="117"/>
    </row>
    <row r="62" spans="1:19" s="25" customFormat="1" ht="48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58</v>
      </c>
      <c r="G62" s="14"/>
      <c r="H62" s="15" t="s">
        <v>5</v>
      </c>
      <c r="I62" s="30" t="s">
        <v>207</v>
      </c>
      <c r="J62" s="17" t="s">
        <v>212</v>
      </c>
      <c r="K62" s="95">
        <v>1136793106</v>
      </c>
      <c r="L62" s="95">
        <v>1071700000</v>
      </c>
      <c r="M62" s="95">
        <v>1061848224</v>
      </c>
      <c r="N62" s="95">
        <v>1455439</v>
      </c>
      <c r="O62" s="95">
        <v>1455439</v>
      </c>
      <c r="P62" s="69">
        <f t="shared" si="1"/>
        <v>0.93407341968873625</v>
      </c>
      <c r="Q62" s="70">
        <f t="shared" si="2"/>
        <v>1.2803024510952656E-3</v>
      </c>
      <c r="R62" s="118"/>
      <c r="S62" s="117"/>
    </row>
    <row r="63" spans="1:19" s="25" customFormat="1" ht="14.25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59</v>
      </c>
      <c r="G63" s="14"/>
      <c r="H63" s="15" t="s">
        <v>5</v>
      </c>
      <c r="I63" s="30" t="s">
        <v>208</v>
      </c>
      <c r="J63" s="17" t="s">
        <v>213</v>
      </c>
      <c r="K63" s="95">
        <v>615246938</v>
      </c>
      <c r="L63" s="95">
        <v>471195909.13999999</v>
      </c>
      <c r="M63" s="95">
        <v>291672517.13999999</v>
      </c>
      <c r="N63" s="95">
        <v>37290435.039999999</v>
      </c>
      <c r="O63" s="95">
        <v>26204818.02</v>
      </c>
      <c r="P63" s="69">
        <f t="shared" si="1"/>
        <v>0.47407390289197993</v>
      </c>
      <c r="Q63" s="70">
        <f t="shared" si="2"/>
        <v>6.061051707339013E-2</v>
      </c>
      <c r="R63" s="118"/>
      <c r="S63" s="117"/>
    </row>
    <row r="64" spans="1:19" s="25" customFormat="1" ht="48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33</v>
      </c>
      <c r="G64" s="14"/>
      <c r="H64" s="15" t="s">
        <v>5</v>
      </c>
      <c r="I64" s="30" t="s">
        <v>209</v>
      </c>
      <c r="J64" s="17" t="s">
        <v>214</v>
      </c>
      <c r="K64" s="95">
        <v>68922439</v>
      </c>
      <c r="L64" s="95">
        <v>62000000</v>
      </c>
      <c r="M64" s="95">
        <v>18241502</v>
      </c>
      <c r="N64" s="95">
        <v>2000000</v>
      </c>
      <c r="O64" s="95">
        <v>2000000</v>
      </c>
      <c r="P64" s="69">
        <f t="shared" si="1"/>
        <v>0.26466709920117598</v>
      </c>
      <c r="Q64" s="70">
        <f t="shared" si="2"/>
        <v>2.901812572245158E-2</v>
      </c>
      <c r="R64" s="118"/>
      <c r="S64" s="117"/>
    </row>
    <row r="65" spans="1:19" s="25" customFormat="1" ht="14.25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35</v>
      </c>
      <c r="F65" s="14" t="s">
        <v>57</v>
      </c>
      <c r="G65" s="14"/>
      <c r="H65" s="15" t="s">
        <v>5</v>
      </c>
      <c r="I65" s="30" t="s">
        <v>215</v>
      </c>
      <c r="J65" s="17" t="s">
        <v>217</v>
      </c>
      <c r="K65" s="95">
        <v>435514000</v>
      </c>
      <c r="L65" s="95">
        <v>200000000</v>
      </c>
      <c r="M65" s="95">
        <v>198643000</v>
      </c>
      <c r="N65" s="95" t="s">
        <v>24</v>
      </c>
      <c r="O65" s="95" t="s">
        <v>24</v>
      </c>
      <c r="P65" s="69">
        <f t="shared" si="1"/>
        <v>0.4561116290176665</v>
      </c>
      <c r="Q65" s="70">
        <f t="shared" si="2"/>
        <v>0</v>
      </c>
      <c r="R65" s="118"/>
      <c r="S65" s="117"/>
    </row>
    <row r="66" spans="1:19" s="25" customFormat="1" ht="36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31</v>
      </c>
      <c r="G66" s="14"/>
      <c r="H66" s="15" t="s">
        <v>5</v>
      </c>
      <c r="I66" s="30" t="s">
        <v>254</v>
      </c>
      <c r="J66" s="17" t="s">
        <v>255</v>
      </c>
      <c r="K66" s="95">
        <v>21000000</v>
      </c>
      <c r="L66" s="95" t="s">
        <v>24</v>
      </c>
      <c r="M66" s="95" t="s">
        <v>24</v>
      </c>
      <c r="N66" s="95" t="s">
        <v>24</v>
      </c>
      <c r="O66" s="95" t="s">
        <v>24</v>
      </c>
      <c r="P66" s="69">
        <f t="shared" si="1"/>
        <v>0</v>
      </c>
      <c r="Q66" s="70">
        <f t="shared" si="2"/>
        <v>0</v>
      </c>
      <c r="R66" s="118"/>
      <c r="S66" s="117"/>
    </row>
    <row r="67" spans="1:19" s="25" customFormat="1" ht="60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58</v>
      </c>
      <c r="G67" s="14"/>
      <c r="H67" s="15" t="s">
        <v>5</v>
      </c>
      <c r="I67" s="30" t="s">
        <v>216</v>
      </c>
      <c r="J67" s="17" t="s">
        <v>218</v>
      </c>
      <c r="K67" s="95">
        <v>15450000</v>
      </c>
      <c r="L67" s="95">
        <v>15450000</v>
      </c>
      <c r="M67" s="95">
        <v>15450000</v>
      </c>
      <c r="N67" s="95" t="s">
        <v>24</v>
      </c>
      <c r="O67" s="95" t="s">
        <v>24</v>
      </c>
      <c r="P67" s="69">
        <f t="shared" si="1"/>
        <v>1</v>
      </c>
      <c r="Q67" s="70">
        <f t="shared" si="2"/>
        <v>0</v>
      </c>
      <c r="R67" s="118"/>
      <c r="S67" s="117"/>
    </row>
    <row r="68" spans="1:19" s="25" customFormat="1" ht="24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32</v>
      </c>
      <c r="G68" s="14"/>
      <c r="H68" s="15" t="s">
        <v>5</v>
      </c>
      <c r="I68" s="30" t="s">
        <v>240</v>
      </c>
      <c r="J68" s="17" t="s">
        <v>241</v>
      </c>
      <c r="K68" s="95">
        <v>370000000</v>
      </c>
      <c r="L68" s="95" t="s">
        <v>24</v>
      </c>
      <c r="M68" s="95" t="s">
        <v>24</v>
      </c>
      <c r="N68" s="95" t="s">
        <v>24</v>
      </c>
      <c r="O68" s="95" t="s">
        <v>24</v>
      </c>
      <c r="P68" s="69">
        <f t="shared" si="1"/>
        <v>0</v>
      </c>
      <c r="Q68" s="70">
        <f t="shared" si="2"/>
        <v>0</v>
      </c>
      <c r="R68" s="118"/>
      <c r="S68" s="117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36</v>
      </c>
      <c r="F69" s="14"/>
      <c r="G69" s="14"/>
      <c r="H69" s="15" t="s">
        <v>5</v>
      </c>
      <c r="I69" s="30" t="s">
        <v>97</v>
      </c>
      <c r="J69" s="17" t="s">
        <v>96</v>
      </c>
      <c r="K69" s="95">
        <v>406550000</v>
      </c>
      <c r="L69" s="95">
        <v>280000000</v>
      </c>
      <c r="M69" s="95">
        <v>18127302</v>
      </c>
      <c r="N69" s="95">
        <v>17511428</v>
      </c>
      <c r="O69" s="95">
        <v>13435782</v>
      </c>
      <c r="P69" s="69">
        <f t="shared" si="1"/>
        <v>4.4588124461935802E-2</v>
      </c>
      <c r="Q69" s="70">
        <f t="shared" si="2"/>
        <v>4.3073245603246831E-2</v>
      </c>
      <c r="R69" s="118"/>
      <c r="S69" s="117"/>
    </row>
    <row r="70" spans="1:19" s="27" customFormat="1" ht="14.25" x14ac:dyDescent="0.2">
      <c r="A70" s="18" t="s">
        <v>25</v>
      </c>
      <c r="B70" s="77" t="s">
        <v>71</v>
      </c>
      <c r="C70" s="19"/>
      <c r="D70" s="21"/>
      <c r="E70" s="21"/>
      <c r="F70" s="21"/>
      <c r="G70" s="21"/>
      <c r="H70" s="20">
        <v>20</v>
      </c>
      <c r="I70" s="29" t="s">
        <v>171</v>
      </c>
      <c r="J70" s="23" t="s">
        <v>7</v>
      </c>
      <c r="K70" s="94">
        <f>K71+K73+K74+K76+K79</f>
        <v>510201724000</v>
      </c>
      <c r="L70" s="94">
        <f t="shared" ref="L70:O70" si="5">L71+L73+L74+L76+L79</f>
        <v>505693822759</v>
      </c>
      <c r="M70" s="94">
        <f t="shared" si="5"/>
        <v>505630410808</v>
      </c>
      <c r="N70" s="94">
        <f t="shared" si="5"/>
        <v>505630410808</v>
      </c>
      <c r="O70" s="94">
        <f t="shared" si="5"/>
        <v>505630410808</v>
      </c>
      <c r="P70" s="69">
        <f t="shared" si="1"/>
        <v>0.99104018474073208</v>
      </c>
      <c r="Q70" s="70">
        <f t="shared" si="2"/>
        <v>0.99104018474073208</v>
      </c>
      <c r="R70" s="111"/>
      <c r="S70" s="117"/>
    </row>
    <row r="71" spans="1:19" s="27" customFormat="1" ht="14.25" x14ac:dyDescent="0.2">
      <c r="A71" s="18" t="s">
        <v>25</v>
      </c>
      <c r="B71" s="77" t="s">
        <v>71</v>
      </c>
      <c r="C71" s="77" t="s">
        <v>71</v>
      </c>
      <c r="D71" s="77" t="s">
        <v>27</v>
      </c>
      <c r="E71" s="21"/>
      <c r="F71" s="21"/>
      <c r="G71" s="21"/>
      <c r="H71" s="20">
        <v>20</v>
      </c>
      <c r="I71" s="29" t="s">
        <v>263</v>
      </c>
      <c r="J71" s="23" t="s">
        <v>261</v>
      </c>
      <c r="K71" s="94">
        <f>K72</f>
        <v>9382884000</v>
      </c>
      <c r="L71" s="94">
        <f t="shared" ref="L71:O71" si="6">L72</f>
        <v>8340883559</v>
      </c>
      <c r="M71" s="94">
        <f t="shared" si="6"/>
        <v>8340883559</v>
      </c>
      <c r="N71" s="94">
        <f t="shared" si="6"/>
        <v>8340883559</v>
      </c>
      <c r="O71" s="94">
        <f t="shared" si="6"/>
        <v>8340883559</v>
      </c>
      <c r="P71" s="69">
        <f t="shared" si="1"/>
        <v>0.8889466776952587</v>
      </c>
      <c r="Q71" s="70">
        <f t="shared" si="2"/>
        <v>0.8889466776952587</v>
      </c>
      <c r="R71" s="111"/>
      <c r="S71" s="117"/>
    </row>
    <row r="72" spans="1:19" s="27" customFormat="1" ht="24" x14ac:dyDescent="0.2">
      <c r="A72" s="12" t="s">
        <v>25</v>
      </c>
      <c r="B72" s="83" t="s">
        <v>71</v>
      </c>
      <c r="C72" s="83" t="s">
        <v>71</v>
      </c>
      <c r="D72" s="83" t="s">
        <v>27</v>
      </c>
      <c r="E72" s="84" t="s">
        <v>54</v>
      </c>
      <c r="F72" s="15"/>
      <c r="G72" s="15"/>
      <c r="H72" s="14">
        <v>20</v>
      </c>
      <c r="I72" s="30" t="s">
        <v>264</v>
      </c>
      <c r="J72" s="17" t="s">
        <v>262</v>
      </c>
      <c r="K72" s="95">
        <v>9382884000</v>
      </c>
      <c r="L72" s="95">
        <v>8340883559</v>
      </c>
      <c r="M72" s="95">
        <v>8340883559</v>
      </c>
      <c r="N72" s="95">
        <v>8340883559</v>
      </c>
      <c r="O72" s="95">
        <v>8340883559</v>
      </c>
      <c r="P72" s="69">
        <f t="shared" si="1"/>
        <v>0.8889466776952587</v>
      </c>
      <c r="Q72" s="70">
        <f t="shared" si="2"/>
        <v>0.8889466776952587</v>
      </c>
      <c r="R72" s="111"/>
      <c r="S72" s="117"/>
    </row>
    <row r="73" spans="1:19" s="27" customFormat="1" ht="36" x14ac:dyDescent="0.2">
      <c r="A73" s="18" t="s">
        <v>25</v>
      </c>
      <c r="B73" s="77" t="s">
        <v>71</v>
      </c>
      <c r="C73" s="77" t="s">
        <v>71</v>
      </c>
      <c r="D73" s="77" t="s">
        <v>27</v>
      </c>
      <c r="E73" s="21" t="s">
        <v>273</v>
      </c>
      <c r="F73" s="21"/>
      <c r="G73" s="21"/>
      <c r="H73" s="20">
        <v>20</v>
      </c>
      <c r="I73" s="29" t="s">
        <v>275</v>
      </c>
      <c r="J73" s="23" t="s">
        <v>274</v>
      </c>
      <c r="K73" s="94">
        <v>758000000</v>
      </c>
      <c r="L73" s="94">
        <v>0</v>
      </c>
      <c r="M73" s="94">
        <v>0</v>
      </c>
      <c r="N73" s="94">
        <v>0</v>
      </c>
      <c r="O73" s="94">
        <v>0</v>
      </c>
      <c r="P73" s="69">
        <f t="shared" si="1"/>
        <v>0</v>
      </c>
      <c r="Q73" s="70">
        <f t="shared" si="2"/>
        <v>0</v>
      </c>
      <c r="R73" s="111"/>
      <c r="S73" s="117"/>
    </row>
    <row r="74" spans="1:19" s="27" customFormat="1" ht="24" x14ac:dyDescent="0.2">
      <c r="A74" s="18" t="s">
        <v>25</v>
      </c>
      <c r="B74" s="77" t="s">
        <v>71</v>
      </c>
      <c r="C74" s="77" t="s">
        <v>71</v>
      </c>
      <c r="D74" s="78" t="s">
        <v>87</v>
      </c>
      <c r="E74" s="21"/>
      <c r="F74" s="21"/>
      <c r="G74" s="21"/>
      <c r="H74" s="20">
        <v>21</v>
      </c>
      <c r="I74" s="29" t="s">
        <v>100</v>
      </c>
      <c r="J74" s="23" t="s">
        <v>101</v>
      </c>
      <c r="K74" s="94">
        <f>SUM(K75)</f>
        <v>497273736000</v>
      </c>
      <c r="L74" s="94">
        <f t="shared" ref="L74:O74" si="7">SUM(L75)</f>
        <v>497273736000</v>
      </c>
      <c r="M74" s="94">
        <f t="shared" si="7"/>
        <v>497273736000</v>
      </c>
      <c r="N74" s="94">
        <f t="shared" si="7"/>
        <v>497273736000</v>
      </c>
      <c r="O74" s="94">
        <f t="shared" si="7"/>
        <v>497273736000</v>
      </c>
      <c r="P74" s="69">
        <f t="shared" si="1"/>
        <v>1</v>
      </c>
      <c r="Q74" s="70">
        <f t="shared" si="2"/>
        <v>1</v>
      </c>
      <c r="R74" s="111"/>
      <c r="S74" s="117"/>
    </row>
    <row r="75" spans="1:19" s="27" customFormat="1" ht="36" x14ac:dyDescent="0.2">
      <c r="A75" s="12" t="s">
        <v>25</v>
      </c>
      <c r="B75" s="83" t="s">
        <v>71</v>
      </c>
      <c r="C75" s="83" t="s">
        <v>71</v>
      </c>
      <c r="D75" s="84" t="s">
        <v>87</v>
      </c>
      <c r="E75" s="15" t="s">
        <v>102</v>
      </c>
      <c r="F75" s="21"/>
      <c r="G75" s="21"/>
      <c r="H75" s="31">
        <v>21</v>
      </c>
      <c r="I75" s="30" t="s">
        <v>103</v>
      </c>
      <c r="J75" s="17" t="s">
        <v>104</v>
      </c>
      <c r="K75" s="95">
        <v>497273736000</v>
      </c>
      <c r="L75" s="95">
        <v>497273736000</v>
      </c>
      <c r="M75" s="95">
        <v>497273736000</v>
      </c>
      <c r="N75" s="95">
        <v>497273736000</v>
      </c>
      <c r="O75" s="95">
        <v>497273736000</v>
      </c>
      <c r="P75" s="69">
        <f t="shared" ref="P75:P124" si="8">+M75/K75</f>
        <v>1</v>
      </c>
      <c r="Q75" s="70">
        <f t="shared" ref="Q75:Q124" si="9">+N75/K75</f>
        <v>1</v>
      </c>
      <c r="R75" s="111"/>
      <c r="S75" s="117"/>
    </row>
    <row r="76" spans="1:19" s="27" customFormat="1" ht="36" x14ac:dyDescent="0.2">
      <c r="A76" s="18" t="s">
        <v>25</v>
      </c>
      <c r="B76" s="77" t="s">
        <v>71</v>
      </c>
      <c r="C76" s="77" t="s">
        <v>87</v>
      </c>
      <c r="D76" s="78" t="s">
        <v>54</v>
      </c>
      <c r="E76" s="21" t="s">
        <v>105</v>
      </c>
      <c r="F76" s="21"/>
      <c r="G76" s="21"/>
      <c r="H76" s="20">
        <v>20</v>
      </c>
      <c r="I76" s="29" t="s">
        <v>106</v>
      </c>
      <c r="J76" s="23" t="s">
        <v>107</v>
      </c>
      <c r="K76" s="94">
        <f>SUM(K77:K78)</f>
        <v>99004000</v>
      </c>
      <c r="L76" s="94">
        <f t="shared" ref="L76:O76" si="10">SUM(L77:L78)</f>
        <v>79203200</v>
      </c>
      <c r="M76" s="94">
        <f t="shared" si="10"/>
        <v>15791249</v>
      </c>
      <c r="N76" s="94">
        <f t="shared" si="10"/>
        <v>15791249</v>
      </c>
      <c r="O76" s="94">
        <f t="shared" si="10"/>
        <v>15791249</v>
      </c>
      <c r="P76" s="69">
        <f t="shared" si="8"/>
        <v>0.15950112116682155</v>
      </c>
      <c r="Q76" s="70">
        <f t="shared" si="9"/>
        <v>0.15950112116682155</v>
      </c>
      <c r="R76" s="111"/>
      <c r="S76" s="117"/>
    </row>
    <row r="77" spans="1:19" s="27" customFormat="1" ht="14.25" x14ac:dyDescent="0.2">
      <c r="A77" s="12" t="s">
        <v>25</v>
      </c>
      <c r="B77" s="13" t="s">
        <v>71</v>
      </c>
      <c r="C77" s="13" t="s">
        <v>87</v>
      </c>
      <c r="D77" s="35" t="s">
        <v>54</v>
      </c>
      <c r="E77" s="35" t="s">
        <v>108</v>
      </c>
      <c r="F77" s="35" t="s">
        <v>28</v>
      </c>
      <c r="G77" s="35"/>
      <c r="H77" s="31">
        <v>20</v>
      </c>
      <c r="I77" s="30" t="s">
        <v>109</v>
      </c>
      <c r="J77" s="36" t="s">
        <v>111</v>
      </c>
      <c r="K77" s="95">
        <v>45541840</v>
      </c>
      <c r="L77" s="95">
        <v>36433472</v>
      </c>
      <c r="M77" s="95">
        <v>6907993</v>
      </c>
      <c r="N77" s="95">
        <v>6907993</v>
      </c>
      <c r="O77" s="95">
        <v>6907993</v>
      </c>
      <c r="P77" s="69">
        <f t="shared" si="8"/>
        <v>0.15168453887677794</v>
      </c>
      <c r="Q77" s="70">
        <f t="shared" si="9"/>
        <v>0.15168453887677794</v>
      </c>
      <c r="R77" s="111"/>
      <c r="S77" s="117"/>
    </row>
    <row r="78" spans="1:19" s="27" customFormat="1" ht="24" x14ac:dyDescent="0.2">
      <c r="A78" s="12" t="s">
        <v>25</v>
      </c>
      <c r="B78" s="13" t="s">
        <v>71</v>
      </c>
      <c r="C78" s="13" t="s">
        <v>87</v>
      </c>
      <c r="D78" s="35" t="s">
        <v>54</v>
      </c>
      <c r="E78" s="35" t="s">
        <v>108</v>
      </c>
      <c r="F78" s="35" t="s">
        <v>57</v>
      </c>
      <c r="G78" s="35"/>
      <c r="H78" s="31">
        <v>20</v>
      </c>
      <c r="I78" s="30" t="s">
        <v>110</v>
      </c>
      <c r="J78" s="36" t="s">
        <v>112</v>
      </c>
      <c r="K78" s="95">
        <v>53462160</v>
      </c>
      <c r="L78" s="95">
        <v>42769728</v>
      </c>
      <c r="M78" s="95">
        <v>8883256</v>
      </c>
      <c r="N78" s="95">
        <v>8883256</v>
      </c>
      <c r="O78" s="95">
        <v>8883256</v>
      </c>
      <c r="P78" s="69">
        <f t="shared" si="8"/>
        <v>0.16615969126574759</v>
      </c>
      <c r="Q78" s="70">
        <f t="shared" si="9"/>
        <v>0.16615969126574759</v>
      </c>
      <c r="R78" s="111"/>
      <c r="S78" s="117"/>
    </row>
    <row r="79" spans="1:19" s="25" customFormat="1" ht="14.25" x14ac:dyDescent="0.2">
      <c r="A79" s="39" t="s">
        <v>25</v>
      </c>
      <c r="B79" s="79" t="s">
        <v>71</v>
      </c>
      <c r="C79" s="20">
        <v>10</v>
      </c>
      <c r="D79" s="79"/>
      <c r="E79" s="32" t="s">
        <v>0</v>
      </c>
      <c r="F79" s="32"/>
      <c r="G79" s="32"/>
      <c r="H79" s="20">
        <v>20</v>
      </c>
      <c r="I79" s="29" t="s">
        <v>270</v>
      </c>
      <c r="J79" s="33" t="s">
        <v>271</v>
      </c>
      <c r="K79" s="94">
        <v>2688100000</v>
      </c>
      <c r="L79" s="94" t="s">
        <v>24</v>
      </c>
      <c r="M79" s="94" t="s">
        <v>24</v>
      </c>
      <c r="N79" s="94" t="s">
        <v>24</v>
      </c>
      <c r="O79" s="94" t="s">
        <v>24</v>
      </c>
      <c r="P79" s="69">
        <f t="shared" si="8"/>
        <v>0</v>
      </c>
      <c r="Q79" s="70">
        <f t="shared" si="9"/>
        <v>0</v>
      </c>
      <c r="R79" s="118"/>
      <c r="S79" s="119"/>
    </row>
    <row r="80" spans="1:19" s="27" customFormat="1" ht="24" x14ac:dyDescent="0.2">
      <c r="A80" s="18" t="s">
        <v>25</v>
      </c>
      <c r="B80" s="19">
        <v>5</v>
      </c>
      <c r="C80" s="19"/>
      <c r="D80" s="32"/>
      <c r="E80" s="32"/>
      <c r="F80" s="32"/>
      <c r="G80" s="32"/>
      <c r="H80" s="31">
        <v>20</v>
      </c>
      <c r="I80" s="42" t="s">
        <v>20</v>
      </c>
      <c r="J80" s="33" t="s">
        <v>21</v>
      </c>
      <c r="K80" s="94">
        <f>+K83+K81</f>
        <v>51400000000</v>
      </c>
      <c r="L80" s="94">
        <f>+L83+L81</f>
        <v>25261008618</v>
      </c>
      <c r="M80" s="94">
        <f>+M83+M81</f>
        <v>16215392929</v>
      </c>
      <c r="N80" s="94">
        <f>+N83+N81</f>
        <v>1067762091.67</v>
      </c>
      <c r="O80" s="94">
        <f>+O83+O81</f>
        <v>1048493425</v>
      </c>
      <c r="P80" s="69">
        <f t="shared" si="8"/>
        <v>0.31547457060311285</v>
      </c>
      <c r="Q80" s="70">
        <f t="shared" si="9"/>
        <v>2.077358155E-2</v>
      </c>
      <c r="R80" s="111"/>
      <c r="S80" s="117"/>
    </row>
    <row r="81" spans="1:19" s="27" customFormat="1" ht="14.25" x14ac:dyDescent="0.2">
      <c r="A81" s="39" t="s">
        <v>25</v>
      </c>
      <c r="B81" s="79" t="s">
        <v>114</v>
      </c>
      <c r="C81" s="77" t="s">
        <v>27</v>
      </c>
      <c r="D81" s="87">
        <v>1</v>
      </c>
      <c r="E81" s="87"/>
      <c r="F81" s="32"/>
      <c r="G81" s="32"/>
      <c r="H81" s="31">
        <v>20</v>
      </c>
      <c r="I81" s="42" t="s">
        <v>172</v>
      </c>
      <c r="J81" s="33" t="s">
        <v>173</v>
      </c>
      <c r="K81" s="94">
        <f>SUM(K82:K82)</f>
        <v>6042195469</v>
      </c>
      <c r="L81" s="94">
        <f>SUM(L82:L82)</f>
        <v>0</v>
      </c>
      <c r="M81" s="94">
        <f>SUM(M82:M82)</f>
        <v>0</v>
      </c>
      <c r="N81" s="94">
        <f>SUM(N82:N82)</f>
        <v>0</v>
      </c>
      <c r="O81" s="94">
        <f>SUM(O82:O82)</f>
        <v>0</v>
      </c>
      <c r="P81" s="69">
        <f t="shared" si="8"/>
        <v>0</v>
      </c>
      <c r="Q81" s="70">
        <f t="shared" si="9"/>
        <v>0</v>
      </c>
      <c r="R81" s="111"/>
      <c r="S81" s="117"/>
    </row>
    <row r="82" spans="1:19" s="27" customFormat="1" ht="24" x14ac:dyDescent="0.2">
      <c r="A82" s="34" t="s">
        <v>25</v>
      </c>
      <c r="B82" s="85" t="s">
        <v>114</v>
      </c>
      <c r="C82" s="83" t="s">
        <v>27</v>
      </c>
      <c r="D82" s="86" t="s">
        <v>54</v>
      </c>
      <c r="E82" s="86" t="s">
        <v>34</v>
      </c>
      <c r="F82" s="35" t="s">
        <v>33</v>
      </c>
      <c r="G82" s="35"/>
      <c r="H82" s="37">
        <v>20</v>
      </c>
      <c r="I82" s="41" t="s">
        <v>219</v>
      </c>
      <c r="J82" s="17" t="s">
        <v>190</v>
      </c>
      <c r="K82" s="95">
        <v>6042195469</v>
      </c>
      <c r="L82" s="95" t="s">
        <v>24</v>
      </c>
      <c r="M82" s="95" t="s">
        <v>24</v>
      </c>
      <c r="N82" s="95" t="s">
        <v>24</v>
      </c>
      <c r="O82" s="95" t="s">
        <v>24</v>
      </c>
      <c r="P82" s="69">
        <f t="shared" si="8"/>
        <v>0</v>
      </c>
      <c r="Q82" s="70">
        <f t="shared" si="9"/>
        <v>0</v>
      </c>
      <c r="R82" s="111"/>
      <c r="S82" s="117"/>
    </row>
    <row r="83" spans="1:19" s="27" customFormat="1" ht="14.25" x14ac:dyDescent="0.2">
      <c r="A83" s="39" t="s">
        <v>25</v>
      </c>
      <c r="B83" s="79" t="s">
        <v>114</v>
      </c>
      <c r="C83" s="77" t="s">
        <v>27</v>
      </c>
      <c r="D83" s="87" t="s">
        <v>54</v>
      </c>
      <c r="E83" s="87"/>
      <c r="F83" s="32"/>
      <c r="G83" s="32"/>
      <c r="H83" s="31">
        <v>20</v>
      </c>
      <c r="I83" s="42" t="s">
        <v>116</v>
      </c>
      <c r="J83" s="33" t="s">
        <v>117</v>
      </c>
      <c r="K83" s="94">
        <f>SUM(K84:K90)</f>
        <v>45357804531</v>
      </c>
      <c r="L83" s="94">
        <f>SUM(L84:L90)</f>
        <v>25261008618</v>
      </c>
      <c r="M83" s="94">
        <f>SUM(M84:M90)</f>
        <v>16215392929</v>
      </c>
      <c r="N83" s="94">
        <f>SUM(N84:N90)</f>
        <v>1067762091.67</v>
      </c>
      <c r="O83" s="94">
        <f>SUM(O84:O90)</f>
        <v>1048493425</v>
      </c>
      <c r="P83" s="69">
        <f t="shared" si="8"/>
        <v>0.35749951076043629</v>
      </c>
      <c r="Q83" s="70">
        <f t="shared" si="9"/>
        <v>2.3540868053704696E-2</v>
      </c>
      <c r="R83" s="111"/>
      <c r="S83" s="117"/>
    </row>
    <row r="84" spans="1:19" s="27" customFormat="1" ht="14.25" x14ac:dyDescent="0.2">
      <c r="A84" s="39" t="s">
        <v>25</v>
      </c>
      <c r="B84" s="85" t="s">
        <v>114</v>
      </c>
      <c r="C84" s="83" t="s">
        <v>27</v>
      </c>
      <c r="D84" s="86" t="s">
        <v>54</v>
      </c>
      <c r="E84" s="86" t="s">
        <v>59</v>
      </c>
      <c r="F84" s="86" t="s">
        <v>58</v>
      </c>
      <c r="G84" s="32"/>
      <c r="H84" s="37">
        <v>20</v>
      </c>
      <c r="I84" s="41" t="s">
        <v>257</v>
      </c>
      <c r="J84" s="36" t="s">
        <v>192</v>
      </c>
      <c r="K84" s="95">
        <v>1200000000</v>
      </c>
      <c r="L84" s="95" t="s">
        <v>24</v>
      </c>
      <c r="M84" s="95" t="s">
        <v>24</v>
      </c>
      <c r="N84" s="95" t="s">
        <v>24</v>
      </c>
      <c r="O84" s="95" t="s">
        <v>24</v>
      </c>
      <c r="P84" s="108">
        <f t="shared" si="8"/>
        <v>0</v>
      </c>
      <c r="Q84" s="109">
        <f t="shared" si="9"/>
        <v>0</v>
      </c>
      <c r="R84" s="111"/>
      <c r="S84" s="117"/>
    </row>
    <row r="85" spans="1:19" s="27" customFormat="1" ht="24" x14ac:dyDescent="0.2">
      <c r="A85" s="39" t="s">
        <v>25</v>
      </c>
      <c r="B85" s="85" t="s">
        <v>114</v>
      </c>
      <c r="C85" s="83" t="s">
        <v>27</v>
      </c>
      <c r="D85" s="86" t="s">
        <v>54</v>
      </c>
      <c r="E85" s="86" t="s">
        <v>32</v>
      </c>
      <c r="F85" s="86" t="s">
        <v>58</v>
      </c>
      <c r="G85" s="32"/>
      <c r="H85" s="37">
        <v>20</v>
      </c>
      <c r="I85" s="41" t="s">
        <v>256</v>
      </c>
      <c r="J85" s="36" t="s">
        <v>198</v>
      </c>
      <c r="K85" s="95">
        <v>1030000000</v>
      </c>
      <c r="L85" s="95" t="s">
        <v>24</v>
      </c>
      <c r="M85" s="95" t="s">
        <v>24</v>
      </c>
      <c r="N85" s="95" t="s">
        <v>24</v>
      </c>
      <c r="O85" s="95" t="s">
        <v>24</v>
      </c>
      <c r="P85" s="108">
        <f t="shared" si="8"/>
        <v>0</v>
      </c>
      <c r="Q85" s="109">
        <f t="shared" si="9"/>
        <v>0</v>
      </c>
      <c r="R85" s="111"/>
      <c r="S85" s="117"/>
    </row>
    <row r="86" spans="1:19" s="27" customFormat="1" ht="14.25" x14ac:dyDescent="0.2">
      <c r="A86" s="39" t="s">
        <v>25</v>
      </c>
      <c r="B86" s="85" t="s">
        <v>114</v>
      </c>
      <c r="C86" s="83" t="s">
        <v>27</v>
      </c>
      <c r="D86" s="86" t="s">
        <v>54</v>
      </c>
      <c r="E86" s="86" t="s">
        <v>34</v>
      </c>
      <c r="F86" s="35" t="s">
        <v>57</v>
      </c>
      <c r="G86" s="32"/>
      <c r="H86" s="37">
        <v>20</v>
      </c>
      <c r="I86" s="41" t="s">
        <v>220</v>
      </c>
      <c r="J86" s="36" t="s">
        <v>210</v>
      </c>
      <c r="K86" s="95">
        <v>5891248343</v>
      </c>
      <c r="L86" s="95">
        <v>4170314168</v>
      </c>
      <c r="M86" s="95">
        <v>3114837965</v>
      </c>
      <c r="N86" s="95">
        <v>20437200</v>
      </c>
      <c r="O86" s="95">
        <v>20437200</v>
      </c>
      <c r="P86" s="108">
        <f t="shared" si="8"/>
        <v>0.52872290958520873</v>
      </c>
      <c r="Q86" s="109">
        <f t="shared" si="9"/>
        <v>3.4690779967345201E-3</v>
      </c>
      <c r="R86" s="111"/>
      <c r="S86" s="117"/>
    </row>
    <row r="87" spans="1:19" s="27" customFormat="1" ht="24" x14ac:dyDescent="0.2">
      <c r="A87" s="39" t="s">
        <v>25</v>
      </c>
      <c r="B87" s="85" t="s">
        <v>114</v>
      </c>
      <c r="C87" s="83" t="s">
        <v>27</v>
      </c>
      <c r="D87" s="86" t="s">
        <v>54</v>
      </c>
      <c r="E87" s="86" t="s">
        <v>34</v>
      </c>
      <c r="F87" s="35" t="s">
        <v>31</v>
      </c>
      <c r="G87" s="32"/>
      <c r="H87" s="37">
        <v>20</v>
      </c>
      <c r="I87" s="41" t="s">
        <v>221</v>
      </c>
      <c r="J87" s="36" t="s">
        <v>211</v>
      </c>
      <c r="K87" s="95">
        <v>35516622087</v>
      </c>
      <c r="L87" s="95">
        <v>20998969250</v>
      </c>
      <c r="M87" s="95">
        <v>13008829764</v>
      </c>
      <c r="N87" s="95">
        <v>1047324891.67</v>
      </c>
      <c r="O87" s="95">
        <v>1028056225</v>
      </c>
      <c r="P87" s="108">
        <f t="shared" si="8"/>
        <v>0.36627440898332408</v>
      </c>
      <c r="Q87" s="109">
        <f t="shared" si="9"/>
        <v>2.9488302381474162E-2</v>
      </c>
      <c r="R87" s="111"/>
      <c r="S87" s="117"/>
    </row>
    <row r="88" spans="1:19" s="27" customFormat="1" ht="48" x14ac:dyDescent="0.2">
      <c r="A88" s="39" t="s">
        <v>25</v>
      </c>
      <c r="B88" s="85" t="s">
        <v>114</v>
      </c>
      <c r="C88" s="83" t="s">
        <v>27</v>
      </c>
      <c r="D88" s="86" t="s">
        <v>54</v>
      </c>
      <c r="E88" s="86" t="s">
        <v>34</v>
      </c>
      <c r="F88" s="35" t="s">
        <v>58</v>
      </c>
      <c r="G88" s="32"/>
      <c r="H88" s="37">
        <v>20</v>
      </c>
      <c r="I88" s="41" t="s">
        <v>222</v>
      </c>
      <c r="J88" s="36" t="s">
        <v>212</v>
      </c>
      <c r="K88" s="95">
        <v>1370800000</v>
      </c>
      <c r="L88" s="95">
        <v>72685200</v>
      </c>
      <c r="M88" s="95">
        <v>72685200</v>
      </c>
      <c r="N88" s="95" t="s">
        <v>24</v>
      </c>
      <c r="O88" s="95" t="s">
        <v>24</v>
      </c>
      <c r="P88" s="108">
        <f t="shared" si="8"/>
        <v>5.3023927633498689E-2</v>
      </c>
      <c r="Q88" s="109">
        <f t="shared" si="9"/>
        <v>0</v>
      </c>
      <c r="R88" s="111"/>
      <c r="S88" s="117"/>
    </row>
    <row r="89" spans="1:19" s="27" customFormat="1" ht="14.25" x14ac:dyDescent="0.2">
      <c r="A89" s="39" t="s">
        <v>25</v>
      </c>
      <c r="B89" s="85" t="s">
        <v>114</v>
      </c>
      <c r="C89" s="83" t="s">
        <v>27</v>
      </c>
      <c r="D89" s="86" t="s">
        <v>54</v>
      </c>
      <c r="E89" s="86" t="s">
        <v>34</v>
      </c>
      <c r="F89" s="35" t="s">
        <v>59</v>
      </c>
      <c r="G89" s="32"/>
      <c r="H89" s="37">
        <v>20</v>
      </c>
      <c r="I89" s="41" t="s">
        <v>223</v>
      </c>
      <c r="J89" s="36" t="s">
        <v>213</v>
      </c>
      <c r="K89" s="95">
        <v>87699501</v>
      </c>
      <c r="L89" s="95" t="s">
        <v>24</v>
      </c>
      <c r="M89" s="95" t="s">
        <v>24</v>
      </c>
      <c r="N89" s="95" t="s">
        <v>24</v>
      </c>
      <c r="O89" s="95" t="s">
        <v>24</v>
      </c>
      <c r="P89" s="108">
        <f t="shared" si="8"/>
        <v>0</v>
      </c>
      <c r="Q89" s="109">
        <f t="shared" si="9"/>
        <v>0</v>
      </c>
      <c r="R89" s="111"/>
      <c r="S89" s="117"/>
    </row>
    <row r="90" spans="1:19" s="27" customFormat="1" ht="48" x14ac:dyDescent="0.2">
      <c r="A90" s="34" t="s">
        <v>25</v>
      </c>
      <c r="B90" s="85" t="s">
        <v>114</v>
      </c>
      <c r="C90" s="83" t="s">
        <v>27</v>
      </c>
      <c r="D90" s="86" t="s">
        <v>54</v>
      </c>
      <c r="E90" s="86" t="s">
        <v>34</v>
      </c>
      <c r="F90" s="35" t="s">
        <v>33</v>
      </c>
      <c r="G90" s="35"/>
      <c r="H90" s="37">
        <v>20</v>
      </c>
      <c r="I90" s="41" t="s">
        <v>224</v>
      </c>
      <c r="J90" s="36" t="s">
        <v>214</v>
      </c>
      <c r="K90" s="95">
        <v>261434600</v>
      </c>
      <c r="L90" s="95">
        <v>19040000</v>
      </c>
      <c r="M90" s="95">
        <v>19040000</v>
      </c>
      <c r="N90" s="95" t="s">
        <v>24</v>
      </c>
      <c r="O90" s="95" t="s">
        <v>24</v>
      </c>
      <c r="P90" s="108">
        <f t="shared" si="8"/>
        <v>7.2828921650003486E-2</v>
      </c>
      <c r="Q90" s="109">
        <f t="shared" si="9"/>
        <v>0</v>
      </c>
      <c r="R90" s="111"/>
      <c r="S90" s="117"/>
    </row>
    <row r="91" spans="1:19" s="27" customFormat="1" ht="24" x14ac:dyDescent="0.2">
      <c r="A91" s="39" t="s">
        <v>25</v>
      </c>
      <c r="B91" s="79" t="s">
        <v>115</v>
      </c>
      <c r="C91" s="77"/>
      <c r="D91" s="87"/>
      <c r="E91" s="87"/>
      <c r="F91" s="32"/>
      <c r="G91" s="32"/>
      <c r="H91" s="37">
        <v>20</v>
      </c>
      <c r="I91" s="42" t="s">
        <v>118</v>
      </c>
      <c r="J91" s="33" t="s">
        <v>119</v>
      </c>
      <c r="K91" s="94">
        <f>K92+K97</f>
        <v>3503069000</v>
      </c>
      <c r="L91" s="94">
        <f t="shared" ref="L91:O91" si="11">L92+L97</f>
        <v>342147000</v>
      </c>
      <c r="M91" s="94">
        <f t="shared" si="11"/>
        <v>342147000</v>
      </c>
      <c r="N91" s="94">
        <f t="shared" si="11"/>
        <v>1807000</v>
      </c>
      <c r="O91" s="94">
        <f t="shared" si="11"/>
        <v>1807000</v>
      </c>
      <c r="P91" s="69">
        <f t="shared" si="8"/>
        <v>9.7670642513750086E-2</v>
      </c>
      <c r="Q91" s="70">
        <f t="shared" si="9"/>
        <v>5.1583340208257388E-4</v>
      </c>
      <c r="R91" s="111"/>
      <c r="S91" s="117"/>
    </row>
    <row r="92" spans="1:19" s="27" customFormat="1" ht="14.25" x14ac:dyDescent="0.2">
      <c r="A92" s="34" t="s">
        <v>25</v>
      </c>
      <c r="B92" s="79" t="s">
        <v>115</v>
      </c>
      <c r="C92" s="77" t="s">
        <v>27</v>
      </c>
      <c r="D92" s="87" t="s">
        <v>54</v>
      </c>
      <c r="E92" s="87"/>
      <c r="F92" s="32"/>
      <c r="G92" s="32"/>
      <c r="H92" s="37">
        <v>20</v>
      </c>
      <c r="I92" s="42" t="s">
        <v>120</v>
      </c>
      <c r="J92" s="33" t="s">
        <v>121</v>
      </c>
      <c r="K92" s="94">
        <f>SUM(K93:K96)</f>
        <v>354000000</v>
      </c>
      <c r="L92" s="94">
        <f t="shared" ref="L92:O92" si="12">SUM(L93:L96)</f>
        <v>342147000</v>
      </c>
      <c r="M92" s="94">
        <f t="shared" si="12"/>
        <v>342147000</v>
      </c>
      <c r="N92" s="94">
        <f t="shared" si="12"/>
        <v>1807000</v>
      </c>
      <c r="O92" s="94">
        <f t="shared" si="12"/>
        <v>1807000</v>
      </c>
      <c r="P92" s="69">
        <f t="shared" si="8"/>
        <v>0.96651694915254238</v>
      </c>
      <c r="Q92" s="70">
        <f t="shared" si="9"/>
        <v>5.1045197740112996E-3</v>
      </c>
      <c r="R92" s="111"/>
      <c r="S92" s="117"/>
    </row>
    <row r="93" spans="1:19" s="27" customFormat="1" ht="24" x14ac:dyDescent="0.2">
      <c r="A93" s="34" t="s">
        <v>25</v>
      </c>
      <c r="B93" s="85" t="s">
        <v>115</v>
      </c>
      <c r="C93" s="83" t="s">
        <v>27</v>
      </c>
      <c r="D93" s="86" t="s">
        <v>54</v>
      </c>
      <c r="E93" s="86" t="s">
        <v>28</v>
      </c>
      <c r="F93" s="35"/>
      <c r="G93" s="35"/>
      <c r="H93" s="37">
        <v>20</v>
      </c>
      <c r="I93" s="41" t="s">
        <v>122</v>
      </c>
      <c r="J93" s="36" t="s">
        <v>126</v>
      </c>
      <c r="K93" s="95">
        <v>339876500</v>
      </c>
      <c r="L93" s="95">
        <v>339876500</v>
      </c>
      <c r="M93" s="95">
        <v>339876500</v>
      </c>
      <c r="N93" s="95" t="s">
        <v>24</v>
      </c>
      <c r="O93" s="95" t="s">
        <v>24</v>
      </c>
      <c r="P93" s="69">
        <f t="shared" si="8"/>
        <v>1</v>
      </c>
      <c r="Q93" s="70">
        <f t="shared" si="9"/>
        <v>0</v>
      </c>
      <c r="R93" s="111"/>
      <c r="S93" s="117"/>
    </row>
    <row r="94" spans="1:19" s="27" customFormat="1" ht="24" x14ac:dyDescent="0.2">
      <c r="A94" s="34" t="s">
        <v>25</v>
      </c>
      <c r="B94" s="85" t="s">
        <v>115</v>
      </c>
      <c r="C94" s="83" t="s">
        <v>27</v>
      </c>
      <c r="D94" s="86" t="s">
        <v>54</v>
      </c>
      <c r="E94" s="86" t="s">
        <v>31</v>
      </c>
      <c r="F94" s="35"/>
      <c r="G94" s="35"/>
      <c r="H94" s="37">
        <v>20</v>
      </c>
      <c r="I94" s="41" t="s">
        <v>123</v>
      </c>
      <c r="J94" s="36" t="s">
        <v>127</v>
      </c>
      <c r="K94" s="95">
        <v>10000000</v>
      </c>
      <c r="L94" s="95">
        <v>1807000</v>
      </c>
      <c r="M94" s="95">
        <v>1807000</v>
      </c>
      <c r="N94" s="95">
        <v>1807000</v>
      </c>
      <c r="O94" s="95">
        <v>1807000</v>
      </c>
      <c r="P94" s="69">
        <f t="shared" si="8"/>
        <v>0.1807</v>
      </c>
      <c r="Q94" s="70">
        <f t="shared" si="9"/>
        <v>0.1807</v>
      </c>
      <c r="R94" s="111"/>
      <c r="S94" s="117"/>
    </row>
    <row r="95" spans="1:19" s="27" customFormat="1" ht="14.25" x14ac:dyDescent="0.2">
      <c r="A95" s="34" t="s">
        <v>25</v>
      </c>
      <c r="B95" s="85" t="s">
        <v>115</v>
      </c>
      <c r="C95" s="83" t="s">
        <v>27</v>
      </c>
      <c r="D95" s="86" t="s">
        <v>54</v>
      </c>
      <c r="E95" s="86" t="s">
        <v>59</v>
      </c>
      <c r="F95" s="35"/>
      <c r="G95" s="35"/>
      <c r="H95" s="37">
        <v>20</v>
      </c>
      <c r="I95" s="41" t="s">
        <v>124</v>
      </c>
      <c r="J95" s="36" t="s">
        <v>128</v>
      </c>
      <c r="K95" s="95">
        <v>3660000</v>
      </c>
      <c r="L95" s="95" t="s">
        <v>24</v>
      </c>
      <c r="M95" s="95" t="s">
        <v>24</v>
      </c>
      <c r="N95" s="95" t="s">
        <v>24</v>
      </c>
      <c r="O95" s="95" t="s">
        <v>24</v>
      </c>
      <c r="P95" s="69">
        <f t="shared" si="8"/>
        <v>0</v>
      </c>
      <c r="Q95" s="70">
        <f t="shared" si="9"/>
        <v>0</v>
      </c>
      <c r="R95" s="111"/>
      <c r="S95" s="117"/>
    </row>
    <row r="96" spans="1:19" s="27" customFormat="1" ht="24" x14ac:dyDescent="0.2">
      <c r="A96" s="34" t="s">
        <v>25</v>
      </c>
      <c r="B96" s="85" t="s">
        <v>115</v>
      </c>
      <c r="C96" s="83" t="s">
        <v>27</v>
      </c>
      <c r="D96" s="86" t="s">
        <v>54</v>
      </c>
      <c r="E96" s="86" t="s">
        <v>32</v>
      </c>
      <c r="F96" s="35"/>
      <c r="G96" s="35"/>
      <c r="H96" s="37">
        <v>20</v>
      </c>
      <c r="I96" s="41" t="s">
        <v>125</v>
      </c>
      <c r="J96" s="36" t="s">
        <v>129</v>
      </c>
      <c r="K96" s="95">
        <v>463500</v>
      </c>
      <c r="L96" s="95">
        <v>463500</v>
      </c>
      <c r="M96" s="95">
        <v>463500</v>
      </c>
      <c r="N96" s="95" t="s">
        <v>24</v>
      </c>
      <c r="O96" s="95" t="s">
        <v>24</v>
      </c>
      <c r="P96" s="69">
        <f t="shared" si="8"/>
        <v>1</v>
      </c>
      <c r="Q96" s="70">
        <f t="shared" si="9"/>
        <v>0</v>
      </c>
      <c r="R96" s="111"/>
      <c r="S96" s="117"/>
    </row>
    <row r="97" spans="1:19" s="27" customFormat="1" ht="14.25" x14ac:dyDescent="0.2">
      <c r="A97" s="39" t="s">
        <v>25</v>
      </c>
      <c r="B97" s="79" t="s">
        <v>115</v>
      </c>
      <c r="C97" s="77" t="s">
        <v>27</v>
      </c>
      <c r="D97" s="87" t="s">
        <v>87</v>
      </c>
      <c r="E97" s="87"/>
      <c r="F97" s="32"/>
      <c r="G97" s="32"/>
      <c r="H97" s="37">
        <v>20</v>
      </c>
      <c r="I97" s="42" t="s">
        <v>130</v>
      </c>
      <c r="J97" s="33" t="s">
        <v>132</v>
      </c>
      <c r="K97" s="94">
        <f>SUM(K98)</f>
        <v>3149069000</v>
      </c>
      <c r="L97" s="94">
        <f t="shared" ref="L97:O97" si="13">SUM(L98)</f>
        <v>0</v>
      </c>
      <c r="M97" s="94">
        <f t="shared" si="13"/>
        <v>0</v>
      </c>
      <c r="N97" s="94">
        <f t="shared" si="13"/>
        <v>0</v>
      </c>
      <c r="O97" s="94">
        <f t="shared" si="13"/>
        <v>0</v>
      </c>
      <c r="P97" s="69">
        <f t="shared" si="8"/>
        <v>0</v>
      </c>
      <c r="Q97" s="70">
        <f t="shared" si="9"/>
        <v>0</v>
      </c>
      <c r="R97" s="111"/>
      <c r="S97" s="117"/>
    </row>
    <row r="98" spans="1:19" s="25" customFormat="1" thickBot="1" x14ac:dyDescent="0.25">
      <c r="A98" s="140" t="s">
        <v>25</v>
      </c>
      <c r="B98" s="141" t="s">
        <v>115</v>
      </c>
      <c r="C98" s="142" t="s">
        <v>27</v>
      </c>
      <c r="D98" s="143" t="s">
        <v>87</v>
      </c>
      <c r="E98" s="143" t="s">
        <v>28</v>
      </c>
      <c r="F98" s="144"/>
      <c r="G98" s="144"/>
      <c r="H98" s="145">
        <v>20</v>
      </c>
      <c r="I98" s="146" t="s">
        <v>131</v>
      </c>
      <c r="J98" s="147" t="s">
        <v>133</v>
      </c>
      <c r="K98" s="148">
        <v>3149069000</v>
      </c>
      <c r="L98" s="148" t="s">
        <v>24</v>
      </c>
      <c r="M98" s="148" t="s">
        <v>24</v>
      </c>
      <c r="N98" s="148" t="s">
        <v>24</v>
      </c>
      <c r="O98" s="148" t="s">
        <v>24</v>
      </c>
      <c r="P98" s="149">
        <f t="shared" si="8"/>
        <v>0</v>
      </c>
      <c r="Q98" s="150">
        <f t="shared" si="9"/>
        <v>0</v>
      </c>
      <c r="R98" s="111"/>
      <c r="S98" s="119"/>
    </row>
    <row r="99" spans="1:19" s="25" customFormat="1" thickBot="1" x14ac:dyDescent="0.25">
      <c r="A99" s="169" t="s">
        <v>272</v>
      </c>
      <c r="B99" s="170"/>
      <c r="C99" s="170"/>
      <c r="D99" s="170"/>
      <c r="E99" s="170"/>
      <c r="F99" s="170"/>
      <c r="G99" s="170"/>
      <c r="H99" s="170">
        <v>20</v>
      </c>
      <c r="I99" s="170"/>
      <c r="J99" s="170" t="s">
        <v>266</v>
      </c>
      <c r="K99" s="92">
        <f>K100</f>
        <v>1112621225</v>
      </c>
      <c r="L99" s="92" t="str">
        <f t="shared" ref="L99:O100" si="14">L100</f>
        <v>0,00</v>
      </c>
      <c r="M99" s="92" t="str">
        <f t="shared" si="14"/>
        <v>0,00</v>
      </c>
      <c r="N99" s="92" t="str">
        <f t="shared" si="14"/>
        <v>0,00</v>
      </c>
      <c r="O99" s="92" t="str">
        <f t="shared" si="14"/>
        <v>0,00</v>
      </c>
      <c r="P99" s="65">
        <f t="shared" si="8"/>
        <v>0</v>
      </c>
      <c r="Q99" s="66">
        <f t="shared" si="9"/>
        <v>0</v>
      </c>
      <c r="R99" s="111"/>
      <c r="S99" s="119"/>
    </row>
    <row r="100" spans="1:19" s="25" customFormat="1" ht="14.25" x14ac:dyDescent="0.2">
      <c r="A100" s="39" t="s">
        <v>265</v>
      </c>
      <c r="B100" s="79">
        <v>10</v>
      </c>
      <c r="C100" s="77" t="s">
        <v>87</v>
      </c>
      <c r="D100" s="87"/>
      <c r="E100" s="87"/>
      <c r="F100" s="32"/>
      <c r="G100" s="32"/>
      <c r="H100" s="31">
        <v>20</v>
      </c>
      <c r="I100" s="42"/>
      <c r="J100" s="33" t="s">
        <v>267</v>
      </c>
      <c r="K100" s="94">
        <f>K101</f>
        <v>1112621225</v>
      </c>
      <c r="L100" s="94" t="str">
        <f t="shared" si="14"/>
        <v>0,00</v>
      </c>
      <c r="M100" s="94" t="str">
        <f t="shared" si="14"/>
        <v>0,00</v>
      </c>
      <c r="N100" s="94" t="str">
        <f t="shared" si="14"/>
        <v>0,00</v>
      </c>
      <c r="O100" s="94" t="str">
        <f t="shared" si="14"/>
        <v>0,00</v>
      </c>
      <c r="P100" s="69">
        <f t="shared" si="8"/>
        <v>0</v>
      </c>
      <c r="Q100" s="70">
        <f t="shared" si="9"/>
        <v>0</v>
      </c>
      <c r="R100" s="111"/>
      <c r="S100" s="119"/>
    </row>
    <row r="101" spans="1:19" s="25" customFormat="1" ht="24.75" thickBot="1" x14ac:dyDescent="0.25">
      <c r="A101" s="129" t="s">
        <v>265</v>
      </c>
      <c r="B101" s="130">
        <v>10</v>
      </c>
      <c r="C101" s="131" t="s">
        <v>87</v>
      </c>
      <c r="D101" s="132" t="s">
        <v>27</v>
      </c>
      <c r="E101" s="132"/>
      <c r="F101" s="133"/>
      <c r="G101" s="133"/>
      <c r="H101" s="139">
        <v>20</v>
      </c>
      <c r="I101" s="134"/>
      <c r="J101" s="135" t="s">
        <v>268</v>
      </c>
      <c r="K101" s="136">
        <v>1112621225</v>
      </c>
      <c r="L101" s="136" t="s">
        <v>24</v>
      </c>
      <c r="M101" s="136" t="s">
        <v>24</v>
      </c>
      <c r="N101" s="136" t="s">
        <v>24</v>
      </c>
      <c r="O101" s="136" t="s">
        <v>24</v>
      </c>
      <c r="P101" s="137">
        <f t="shared" si="8"/>
        <v>0</v>
      </c>
      <c r="Q101" s="138">
        <f t="shared" si="9"/>
        <v>0</v>
      </c>
      <c r="R101" s="111"/>
      <c r="S101" s="119"/>
    </row>
    <row r="102" spans="1:19" s="44" customFormat="1" thickBot="1" x14ac:dyDescent="0.25">
      <c r="A102" s="171" t="s">
        <v>22</v>
      </c>
      <c r="B102" s="172"/>
      <c r="C102" s="172"/>
      <c r="D102" s="172"/>
      <c r="E102" s="172"/>
      <c r="F102" s="172"/>
      <c r="G102" s="172"/>
      <c r="H102" s="172"/>
      <c r="I102" s="172"/>
      <c r="J102" s="172"/>
      <c r="K102" s="92">
        <f>K103+K106+K112+K115+K116+K120</f>
        <v>311103640842</v>
      </c>
      <c r="L102" s="92">
        <f t="shared" ref="L102:O102" si="15">L103+L106+L112+L115+L116+L120</f>
        <v>220502231803</v>
      </c>
      <c r="M102" s="92">
        <f t="shared" si="15"/>
        <v>155168554658.12</v>
      </c>
      <c r="N102" s="92">
        <f t="shared" si="15"/>
        <v>53542409396.119995</v>
      </c>
      <c r="O102" s="92">
        <f t="shared" si="15"/>
        <v>52382409396.120003</v>
      </c>
      <c r="P102" s="65">
        <f t="shared" si="8"/>
        <v>0.49876804475240888</v>
      </c>
      <c r="Q102" s="66">
        <f t="shared" si="9"/>
        <v>0.17210473413685487</v>
      </c>
      <c r="R102" s="122"/>
      <c r="S102" s="123"/>
    </row>
    <row r="103" spans="1:19" s="43" customFormat="1" ht="48" x14ac:dyDescent="0.25">
      <c r="A103" s="18" t="s">
        <v>8</v>
      </c>
      <c r="B103" s="18">
        <v>2103</v>
      </c>
      <c r="C103" s="20">
        <v>1900</v>
      </c>
      <c r="D103" s="19">
        <v>4</v>
      </c>
      <c r="E103" s="32"/>
      <c r="F103" s="32"/>
      <c r="G103" s="32"/>
      <c r="H103" s="31">
        <v>20</v>
      </c>
      <c r="I103" s="40" t="s">
        <v>134</v>
      </c>
      <c r="J103" s="33" t="s">
        <v>135</v>
      </c>
      <c r="K103" s="94">
        <f>SUM(K104:K105)</f>
        <v>8952512104</v>
      </c>
      <c r="L103" s="94">
        <f>SUM(L104:L105)</f>
        <v>4769909916</v>
      </c>
      <c r="M103" s="94">
        <f t="shared" ref="M103:O103" si="16">SUM(M104:M105)</f>
        <v>4356586801.1199999</v>
      </c>
      <c r="N103" s="94">
        <f t="shared" si="16"/>
        <v>6276885.1200000001</v>
      </c>
      <c r="O103" s="94">
        <f t="shared" si="16"/>
        <v>6276885.1200000001</v>
      </c>
      <c r="P103" s="69">
        <f t="shared" si="8"/>
        <v>0.48663288588836068</v>
      </c>
      <c r="Q103" s="70">
        <f t="shared" si="9"/>
        <v>7.0113115146702514E-4</v>
      </c>
      <c r="R103" s="125"/>
      <c r="S103" s="126"/>
    </row>
    <row r="104" spans="1:19" s="43" customFormat="1" ht="72" x14ac:dyDescent="0.25">
      <c r="A104" s="12" t="s">
        <v>8</v>
      </c>
      <c r="B104" s="14" t="s">
        <v>136</v>
      </c>
      <c r="C104" s="13" t="s">
        <v>137</v>
      </c>
      <c r="D104" s="35" t="s">
        <v>138</v>
      </c>
      <c r="E104" s="35" t="s">
        <v>139</v>
      </c>
      <c r="F104" s="35">
        <v>2103012</v>
      </c>
      <c r="G104" s="86" t="s">
        <v>54</v>
      </c>
      <c r="H104" s="37">
        <v>20</v>
      </c>
      <c r="I104" s="38" t="s">
        <v>141</v>
      </c>
      <c r="J104" s="36" t="s">
        <v>225</v>
      </c>
      <c r="K104" s="95">
        <v>6194899573</v>
      </c>
      <c r="L104" s="95">
        <v>4029408920</v>
      </c>
      <c r="M104" s="95">
        <v>3616085805.1199999</v>
      </c>
      <c r="N104" s="95">
        <v>6276885.1200000001</v>
      </c>
      <c r="O104" s="95">
        <v>6276885.1200000001</v>
      </c>
      <c r="P104" s="69">
        <f t="shared" si="8"/>
        <v>0.58371984283335854</v>
      </c>
      <c r="Q104" s="70">
        <f t="shared" si="9"/>
        <v>1.0132343625645407E-3</v>
      </c>
      <c r="R104" s="125"/>
      <c r="S104" s="126"/>
    </row>
    <row r="105" spans="1:19" s="43" customFormat="1" ht="108" x14ac:dyDescent="0.25">
      <c r="A105" s="12" t="s">
        <v>8</v>
      </c>
      <c r="B105" s="14" t="s">
        <v>136</v>
      </c>
      <c r="C105" s="13" t="s">
        <v>137</v>
      </c>
      <c r="D105" s="35" t="s">
        <v>138</v>
      </c>
      <c r="E105" s="35" t="s">
        <v>139</v>
      </c>
      <c r="F105" s="35">
        <v>2103018</v>
      </c>
      <c r="G105" s="86" t="s">
        <v>54</v>
      </c>
      <c r="H105" s="37">
        <v>20</v>
      </c>
      <c r="I105" s="38" t="s">
        <v>142</v>
      </c>
      <c r="J105" s="36" t="s">
        <v>226</v>
      </c>
      <c r="K105" s="95">
        <v>2757612531</v>
      </c>
      <c r="L105" s="95">
        <v>740500996</v>
      </c>
      <c r="M105" s="95">
        <v>740500996</v>
      </c>
      <c r="N105" s="95" t="s">
        <v>24</v>
      </c>
      <c r="O105" s="95" t="s">
        <v>24</v>
      </c>
      <c r="P105" s="69">
        <f t="shared" si="8"/>
        <v>0.26852974726346718</v>
      </c>
      <c r="Q105" s="70">
        <f t="shared" si="9"/>
        <v>0</v>
      </c>
      <c r="R105" s="125"/>
      <c r="S105" s="126"/>
    </row>
    <row r="106" spans="1:19" s="28" customFormat="1" ht="48" x14ac:dyDescent="0.25">
      <c r="A106" s="18" t="s">
        <v>8</v>
      </c>
      <c r="B106" s="18">
        <v>2103</v>
      </c>
      <c r="C106" s="20">
        <v>1900</v>
      </c>
      <c r="D106" s="19">
        <v>5</v>
      </c>
      <c r="E106" s="32"/>
      <c r="F106" s="32"/>
      <c r="G106" s="32"/>
      <c r="H106" s="31">
        <v>20</v>
      </c>
      <c r="I106" s="40" t="s">
        <v>144</v>
      </c>
      <c r="J106" s="33" t="s">
        <v>145</v>
      </c>
      <c r="K106" s="94">
        <f>SUM(K107:K111)</f>
        <v>35000000000</v>
      </c>
      <c r="L106" s="94">
        <f t="shared" ref="L106:O106" si="17">SUM(L107:L111)</f>
        <v>18700699645</v>
      </c>
      <c r="M106" s="94">
        <f t="shared" si="17"/>
        <v>18165349645</v>
      </c>
      <c r="N106" s="94">
        <f t="shared" si="17"/>
        <v>1160000000</v>
      </c>
      <c r="O106" s="94">
        <f t="shared" si="17"/>
        <v>0</v>
      </c>
      <c r="P106" s="69">
        <f t="shared" si="8"/>
        <v>0.51900998985714286</v>
      </c>
      <c r="Q106" s="70">
        <f t="shared" si="9"/>
        <v>3.3142857142857141E-2</v>
      </c>
      <c r="R106" s="124"/>
      <c r="S106" s="121"/>
    </row>
    <row r="107" spans="1:19" s="28" customFormat="1" ht="108" x14ac:dyDescent="0.25">
      <c r="A107" s="12" t="s">
        <v>8</v>
      </c>
      <c r="B107" s="14" t="s">
        <v>136</v>
      </c>
      <c r="C107" s="13" t="s">
        <v>137</v>
      </c>
      <c r="D107" s="35" t="s">
        <v>113</v>
      </c>
      <c r="E107" s="35" t="s">
        <v>139</v>
      </c>
      <c r="F107" s="35">
        <v>2103012</v>
      </c>
      <c r="G107" s="35" t="s">
        <v>54</v>
      </c>
      <c r="H107" s="37" t="s">
        <v>5</v>
      </c>
      <c r="I107" s="38" t="s">
        <v>148</v>
      </c>
      <c r="J107" s="36" t="s">
        <v>227</v>
      </c>
      <c r="K107" s="95">
        <v>892000000</v>
      </c>
      <c r="L107" s="95" t="s">
        <v>24</v>
      </c>
      <c r="M107" s="95" t="s">
        <v>24</v>
      </c>
      <c r="N107" s="95" t="s">
        <v>24</v>
      </c>
      <c r="O107" s="95" t="s">
        <v>24</v>
      </c>
      <c r="P107" s="69">
        <f t="shared" si="8"/>
        <v>0</v>
      </c>
      <c r="Q107" s="70">
        <f t="shared" si="9"/>
        <v>0</v>
      </c>
      <c r="R107" s="124"/>
      <c r="S107" s="121"/>
    </row>
    <row r="108" spans="1:19" s="28" customFormat="1" ht="72" x14ac:dyDescent="0.25">
      <c r="A108" s="12" t="s">
        <v>8</v>
      </c>
      <c r="B108" s="14" t="s">
        <v>136</v>
      </c>
      <c r="C108" s="13" t="s">
        <v>137</v>
      </c>
      <c r="D108" s="35" t="s">
        <v>113</v>
      </c>
      <c r="E108" s="35" t="s">
        <v>139</v>
      </c>
      <c r="F108" s="35">
        <v>2103017</v>
      </c>
      <c r="G108" s="35" t="s">
        <v>54</v>
      </c>
      <c r="H108" s="37" t="s">
        <v>5</v>
      </c>
      <c r="I108" s="38" t="s">
        <v>151</v>
      </c>
      <c r="J108" s="36" t="s">
        <v>228</v>
      </c>
      <c r="K108" s="95">
        <v>8424000000</v>
      </c>
      <c r="L108" s="95">
        <v>3015349645</v>
      </c>
      <c r="M108" s="95">
        <v>3015349645</v>
      </c>
      <c r="N108" s="95" t="s">
        <v>24</v>
      </c>
      <c r="O108" s="106" t="s">
        <v>24</v>
      </c>
      <c r="P108" s="69">
        <f t="shared" si="8"/>
        <v>0.35794748872269705</v>
      </c>
      <c r="Q108" s="70">
        <f t="shared" si="9"/>
        <v>0</v>
      </c>
      <c r="R108" s="124"/>
      <c r="S108" s="121"/>
    </row>
    <row r="109" spans="1:19" s="28" customFormat="1" ht="120" x14ac:dyDescent="0.25">
      <c r="A109" s="12" t="s">
        <v>8</v>
      </c>
      <c r="B109" s="14" t="s">
        <v>136</v>
      </c>
      <c r="C109" s="13" t="s">
        <v>137</v>
      </c>
      <c r="D109" s="35" t="s">
        <v>113</v>
      </c>
      <c r="E109" s="35" t="s">
        <v>139</v>
      </c>
      <c r="F109" s="35">
        <v>2103018</v>
      </c>
      <c r="G109" s="35" t="s">
        <v>54</v>
      </c>
      <c r="H109" s="37">
        <v>20</v>
      </c>
      <c r="I109" s="38" t="s">
        <v>147</v>
      </c>
      <c r="J109" s="36" t="s">
        <v>229</v>
      </c>
      <c r="K109" s="95">
        <v>7329000000</v>
      </c>
      <c r="L109" s="95">
        <v>4515580605</v>
      </c>
      <c r="M109" s="95">
        <v>4515580605</v>
      </c>
      <c r="N109" s="95">
        <v>1160000000</v>
      </c>
      <c r="O109" s="106" t="s">
        <v>24</v>
      </c>
      <c r="P109" s="69">
        <f t="shared" si="8"/>
        <v>0.61612506549324597</v>
      </c>
      <c r="Q109" s="70">
        <f t="shared" si="9"/>
        <v>0.15827534452176287</v>
      </c>
      <c r="R109" s="124"/>
      <c r="S109" s="121"/>
    </row>
    <row r="110" spans="1:19" s="28" customFormat="1" ht="108" x14ac:dyDescent="0.25">
      <c r="A110" s="12" t="s">
        <v>8</v>
      </c>
      <c r="B110" s="14" t="s">
        <v>136</v>
      </c>
      <c r="C110" s="13" t="s">
        <v>137</v>
      </c>
      <c r="D110" s="35" t="s">
        <v>113</v>
      </c>
      <c r="E110" s="35" t="s">
        <v>139</v>
      </c>
      <c r="F110" s="35">
        <v>2103027</v>
      </c>
      <c r="G110" s="35" t="s">
        <v>54</v>
      </c>
      <c r="H110" s="37">
        <v>20</v>
      </c>
      <c r="I110" s="38" t="s">
        <v>150</v>
      </c>
      <c r="J110" s="36" t="s">
        <v>231</v>
      </c>
      <c r="K110" s="95">
        <v>5044000000</v>
      </c>
      <c r="L110" s="95">
        <v>2296228000</v>
      </c>
      <c r="M110" s="95">
        <v>2296228000</v>
      </c>
      <c r="N110" s="95" t="s">
        <v>24</v>
      </c>
      <c r="O110" s="106" t="s">
        <v>24</v>
      </c>
      <c r="P110" s="69">
        <f t="shared" si="8"/>
        <v>0.45523949246629658</v>
      </c>
      <c r="Q110" s="70">
        <f t="shared" si="9"/>
        <v>0</v>
      </c>
      <c r="R110" s="124"/>
      <c r="S110" s="121"/>
    </row>
    <row r="111" spans="1:19" s="28" customFormat="1" ht="72" x14ac:dyDescent="0.25">
      <c r="A111" s="12" t="s">
        <v>8</v>
      </c>
      <c r="B111" s="14" t="s">
        <v>136</v>
      </c>
      <c r="C111" s="13" t="s">
        <v>137</v>
      </c>
      <c r="D111" s="35" t="s">
        <v>113</v>
      </c>
      <c r="E111" s="35" t="s">
        <v>139</v>
      </c>
      <c r="F111" s="35">
        <v>2103011</v>
      </c>
      <c r="G111" s="35" t="s">
        <v>54</v>
      </c>
      <c r="H111" s="37">
        <v>20</v>
      </c>
      <c r="I111" s="38" t="s">
        <v>149</v>
      </c>
      <c r="J111" s="36" t="s">
        <v>230</v>
      </c>
      <c r="K111" s="95">
        <v>13311000000</v>
      </c>
      <c r="L111" s="95">
        <v>8873541395</v>
      </c>
      <c r="M111" s="95">
        <v>8338191395</v>
      </c>
      <c r="N111" s="95" t="s">
        <v>24</v>
      </c>
      <c r="O111" s="106" t="s">
        <v>24</v>
      </c>
      <c r="P111" s="69">
        <f t="shared" si="8"/>
        <v>0.62641359740064606</v>
      </c>
      <c r="Q111" s="70">
        <f t="shared" si="9"/>
        <v>0</v>
      </c>
      <c r="R111" s="124"/>
      <c r="S111" s="121"/>
    </row>
    <row r="112" spans="1:19" s="43" customFormat="1" ht="36" x14ac:dyDescent="0.25">
      <c r="A112" s="18" t="s">
        <v>8</v>
      </c>
      <c r="B112" s="18">
        <v>2103</v>
      </c>
      <c r="C112" s="20">
        <v>1900</v>
      </c>
      <c r="D112" s="19">
        <v>6</v>
      </c>
      <c r="E112" s="32"/>
      <c r="F112" s="32"/>
      <c r="G112" s="32"/>
      <c r="H112" s="31">
        <v>20</v>
      </c>
      <c r="I112" s="40" t="s">
        <v>152</v>
      </c>
      <c r="J112" s="33" t="s">
        <v>153</v>
      </c>
      <c r="K112" s="94">
        <f>SUM(K113:K114)</f>
        <v>17000000000</v>
      </c>
      <c r="L112" s="94">
        <f t="shared" ref="L112:O112" si="18">SUM(L113:L114)</f>
        <v>4538259060</v>
      </c>
      <c r="M112" s="94">
        <f t="shared" si="18"/>
        <v>4338259060</v>
      </c>
      <c r="N112" s="94">
        <f t="shared" si="18"/>
        <v>0</v>
      </c>
      <c r="O112" s="94">
        <f t="shared" si="18"/>
        <v>0</v>
      </c>
      <c r="P112" s="69">
        <f t="shared" si="8"/>
        <v>0.25519170941176472</v>
      </c>
      <c r="Q112" s="70">
        <f t="shared" si="9"/>
        <v>0</v>
      </c>
      <c r="R112" s="125"/>
      <c r="S112" s="126"/>
    </row>
    <row r="113" spans="1:19" s="28" customFormat="1" ht="60" x14ac:dyDescent="0.25">
      <c r="A113" s="12" t="s">
        <v>8</v>
      </c>
      <c r="B113" s="14" t="s">
        <v>136</v>
      </c>
      <c r="C113" s="13" t="s">
        <v>137</v>
      </c>
      <c r="D113" s="35" t="s">
        <v>99</v>
      </c>
      <c r="E113" s="35" t="s">
        <v>139</v>
      </c>
      <c r="F113" s="35" t="s">
        <v>140</v>
      </c>
      <c r="G113" s="35" t="s">
        <v>54</v>
      </c>
      <c r="H113" s="37">
        <v>20</v>
      </c>
      <c r="I113" s="38" t="s">
        <v>155</v>
      </c>
      <c r="J113" s="36" t="s">
        <v>232</v>
      </c>
      <c r="K113" s="95">
        <v>16000000000</v>
      </c>
      <c r="L113" s="95">
        <v>4538259060</v>
      </c>
      <c r="M113" s="95">
        <v>4338259060</v>
      </c>
      <c r="N113" s="95" t="s">
        <v>24</v>
      </c>
      <c r="O113" s="95" t="s">
        <v>24</v>
      </c>
      <c r="P113" s="69">
        <f t="shared" si="8"/>
        <v>0.27114119125000002</v>
      </c>
      <c r="Q113" s="70">
        <f t="shared" si="9"/>
        <v>0</v>
      </c>
      <c r="R113" s="124"/>
      <c r="S113" s="121"/>
    </row>
    <row r="114" spans="1:19" s="28" customFormat="1" ht="72" x14ac:dyDescent="0.25">
      <c r="A114" s="12" t="s">
        <v>8</v>
      </c>
      <c r="B114" s="14" t="s">
        <v>136</v>
      </c>
      <c r="C114" s="13" t="s">
        <v>137</v>
      </c>
      <c r="D114" s="35" t="s">
        <v>99</v>
      </c>
      <c r="E114" s="35" t="s">
        <v>139</v>
      </c>
      <c r="F114" s="35" t="s">
        <v>154</v>
      </c>
      <c r="G114" s="35" t="s">
        <v>54</v>
      </c>
      <c r="H114" s="37">
        <v>20</v>
      </c>
      <c r="I114" s="38" t="s">
        <v>156</v>
      </c>
      <c r="J114" s="36" t="s">
        <v>233</v>
      </c>
      <c r="K114" s="95">
        <v>1000000000</v>
      </c>
      <c r="L114" s="95" t="s">
        <v>24</v>
      </c>
      <c r="M114" s="95" t="s">
        <v>24</v>
      </c>
      <c r="N114" s="95" t="s">
        <v>24</v>
      </c>
      <c r="O114" s="95" t="s">
        <v>24</v>
      </c>
      <c r="P114" s="69">
        <f t="shared" si="8"/>
        <v>0</v>
      </c>
      <c r="Q114" s="70">
        <f t="shared" si="9"/>
        <v>0</v>
      </c>
      <c r="R114" s="124"/>
      <c r="S114" s="121"/>
    </row>
    <row r="115" spans="1:19" s="28" customFormat="1" ht="36" x14ac:dyDescent="0.25">
      <c r="A115" s="18" t="s">
        <v>8</v>
      </c>
      <c r="B115" s="20">
        <v>2106</v>
      </c>
      <c r="C115" s="19">
        <v>1900</v>
      </c>
      <c r="D115" s="32">
        <v>2</v>
      </c>
      <c r="E115" s="32">
        <v>0</v>
      </c>
      <c r="F115" s="32"/>
      <c r="G115" s="32"/>
      <c r="H115" s="31">
        <v>20</v>
      </c>
      <c r="I115" s="40" t="s">
        <v>163</v>
      </c>
      <c r="J115" s="33" t="s">
        <v>157</v>
      </c>
      <c r="K115" s="94">
        <f>K117+K118</f>
        <v>114931566505</v>
      </c>
      <c r="L115" s="94">
        <f t="shared" ref="L115:O115" si="19">L117+L118</f>
        <v>109207865532</v>
      </c>
      <c r="M115" s="94">
        <f t="shared" si="19"/>
        <v>45022861502</v>
      </c>
      <c r="N115" s="94">
        <f t="shared" si="19"/>
        <v>8675582863</v>
      </c>
      <c r="O115" s="94">
        <f t="shared" si="19"/>
        <v>8675582863</v>
      </c>
      <c r="P115" s="69">
        <f t="shared" si="8"/>
        <v>0.39173625550506458</v>
      </c>
      <c r="Q115" s="70">
        <f t="shared" si="9"/>
        <v>7.5484769996783926E-2</v>
      </c>
      <c r="R115" s="124"/>
      <c r="S115" s="121"/>
    </row>
    <row r="116" spans="1:19" s="28" customFormat="1" ht="36" x14ac:dyDescent="0.25">
      <c r="A116" s="18" t="s">
        <v>8</v>
      </c>
      <c r="B116" s="20">
        <v>2106</v>
      </c>
      <c r="C116" s="19">
        <v>1900</v>
      </c>
      <c r="D116" s="32">
        <v>2</v>
      </c>
      <c r="E116" s="32">
        <v>0</v>
      </c>
      <c r="F116" s="32"/>
      <c r="G116" s="32"/>
      <c r="H116" s="31">
        <v>21</v>
      </c>
      <c r="I116" s="40" t="s">
        <v>163</v>
      </c>
      <c r="J116" s="33" t="s">
        <v>157</v>
      </c>
      <c r="K116" s="94">
        <f>K119</f>
        <v>124318433495</v>
      </c>
      <c r="L116" s="94">
        <f t="shared" ref="L116:O116" si="20">L119</f>
        <v>83285497650</v>
      </c>
      <c r="M116" s="94">
        <f t="shared" si="20"/>
        <v>83285497650</v>
      </c>
      <c r="N116" s="94">
        <f t="shared" si="20"/>
        <v>43700549648</v>
      </c>
      <c r="O116" s="94">
        <f t="shared" si="20"/>
        <v>43700549648</v>
      </c>
      <c r="P116" s="69">
        <f t="shared" si="8"/>
        <v>0.66993683324806119</v>
      </c>
      <c r="Q116" s="70">
        <f t="shared" si="9"/>
        <v>0.35152107711973063</v>
      </c>
      <c r="R116" s="124"/>
      <c r="S116" s="121"/>
    </row>
    <row r="117" spans="1:19" s="28" customFormat="1" ht="72" x14ac:dyDescent="0.25">
      <c r="A117" s="12" t="s">
        <v>8</v>
      </c>
      <c r="B117" s="14" t="s">
        <v>158</v>
      </c>
      <c r="C117" s="13" t="s">
        <v>137</v>
      </c>
      <c r="D117" s="35" t="s">
        <v>98</v>
      </c>
      <c r="E117" s="35" t="s">
        <v>139</v>
      </c>
      <c r="F117" s="35" t="s">
        <v>159</v>
      </c>
      <c r="G117" s="35" t="s">
        <v>54</v>
      </c>
      <c r="H117" s="37" t="s">
        <v>5</v>
      </c>
      <c r="I117" s="38" t="s">
        <v>161</v>
      </c>
      <c r="J117" s="36" t="s">
        <v>235</v>
      </c>
      <c r="K117" s="95">
        <v>17250000000</v>
      </c>
      <c r="L117" s="95">
        <v>12612640472</v>
      </c>
      <c r="M117" s="95">
        <v>12420045485</v>
      </c>
      <c r="N117" s="95">
        <v>900000000</v>
      </c>
      <c r="O117" s="95">
        <v>900000000</v>
      </c>
      <c r="P117" s="69">
        <f t="shared" si="8"/>
        <v>0.72000263681159415</v>
      </c>
      <c r="Q117" s="70">
        <f t="shared" si="9"/>
        <v>5.2173913043478258E-2</v>
      </c>
      <c r="R117" s="124"/>
      <c r="S117" s="121"/>
    </row>
    <row r="118" spans="1:19" s="28" customFormat="1" ht="60" x14ac:dyDescent="0.25">
      <c r="A118" s="12" t="s">
        <v>8</v>
      </c>
      <c r="B118" s="14" t="s">
        <v>158</v>
      </c>
      <c r="C118" s="13" t="s">
        <v>137</v>
      </c>
      <c r="D118" s="35" t="s">
        <v>98</v>
      </c>
      <c r="E118" s="35" t="s">
        <v>139</v>
      </c>
      <c r="F118" s="35" t="s">
        <v>160</v>
      </c>
      <c r="G118" s="35" t="s">
        <v>54</v>
      </c>
      <c r="H118" s="37" t="s">
        <v>5</v>
      </c>
      <c r="I118" s="38" t="s">
        <v>162</v>
      </c>
      <c r="J118" s="36" t="s">
        <v>234</v>
      </c>
      <c r="K118" s="95">
        <v>97681566505</v>
      </c>
      <c r="L118" s="95">
        <v>96595225060</v>
      </c>
      <c r="M118" s="95">
        <v>32602816017</v>
      </c>
      <c r="N118" s="95">
        <v>7775582863</v>
      </c>
      <c r="O118" s="95">
        <v>7775582863</v>
      </c>
      <c r="P118" s="69">
        <f t="shared" si="8"/>
        <v>0.33376631009834562</v>
      </c>
      <c r="Q118" s="70">
        <f t="shared" si="9"/>
        <v>7.9601332587167228E-2</v>
      </c>
      <c r="R118" s="124"/>
      <c r="S118" s="121"/>
    </row>
    <row r="119" spans="1:19" s="28" customFormat="1" ht="60" x14ac:dyDescent="0.25">
      <c r="A119" s="12" t="s">
        <v>8</v>
      </c>
      <c r="B119" s="14" t="s">
        <v>158</v>
      </c>
      <c r="C119" s="13" t="s">
        <v>137</v>
      </c>
      <c r="D119" s="35" t="s">
        <v>98</v>
      </c>
      <c r="E119" s="35" t="s">
        <v>139</v>
      </c>
      <c r="F119" s="35" t="s">
        <v>160</v>
      </c>
      <c r="G119" s="35" t="s">
        <v>54</v>
      </c>
      <c r="H119" s="37" t="s">
        <v>146</v>
      </c>
      <c r="I119" s="38" t="s">
        <v>162</v>
      </c>
      <c r="J119" s="36" t="s">
        <v>234</v>
      </c>
      <c r="K119" s="95">
        <v>124318433495</v>
      </c>
      <c r="L119" s="95">
        <v>83285497650</v>
      </c>
      <c r="M119" s="95">
        <v>83285497650</v>
      </c>
      <c r="N119" s="95">
        <v>43700549648</v>
      </c>
      <c r="O119" s="95">
        <v>43700549648</v>
      </c>
      <c r="P119" s="69">
        <f t="shared" si="8"/>
        <v>0.66993683324806119</v>
      </c>
      <c r="Q119" s="70">
        <f t="shared" si="9"/>
        <v>0.35152107711973063</v>
      </c>
      <c r="R119" s="124"/>
      <c r="S119" s="121"/>
    </row>
    <row r="120" spans="1:19" s="28" customFormat="1" ht="72" x14ac:dyDescent="0.25">
      <c r="A120" s="18" t="s">
        <v>8</v>
      </c>
      <c r="B120" s="20">
        <v>2199</v>
      </c>
      <c r="C120" s="19">
        <v>1900</v>
      </c>
      <c r="D120" s="32">
        <v>2</v>
      </c>
      <c r="E120" s="32">
        <v>0</v>
      </c>
      <c r="F120" s="32"/>
      <c r="G120" s="32"/>
      <c r="H120" s="31">
        <v>20</v>
      </c>
      <c r="I120" s="40" t="s">
        <v>164</v>
      </c>
      <c r="J120" s="33" t="s">
        <v>165</v>
      </c>
      <c r="K120" s="105">
        <f>SUM(K121:K123)</f>
        <v>10901128738</v>
      </c>
      <c r="L120" s="94">
        <f t="shared" ref="L120:O120" si="21">SUM(L121:L123)</f>
        <v>0</v>
      </c>
      <c r="M120" s="94">
        <f t="shared" si="21"/>
        <v>0</v>
      </c>
      <c r="N120" s="94">
        <f t="shared" si="21"/>
        <v>0</v>
      </c>
      <c r="O120" s="94">
        <f t="shared" si="21"/>
        <v>0</v>
      </c>
      <c r="P120" s="69">
        <f t="shared" si="8"/>
        <v>0</v>
      </c>
      <c r="Q120" s="70">
        <f t="shared" si="9"/>
        <v>0</v>
      </c>
      <c r="R120" s="124"/>
      <c r="S120" s="121"/>
    </row>
    <row r="121" spans="1:19" s="28" customFormat="1" ht="108" x14ac:dyDescent="0.25">
      <c r="A121" s="12" t="s">
        <v>8</v>
      </c>
      <c r="B121" s="14" t="s">
        <v>166</v>
      </c>
      <c r="C121" s="13" t="s">
        <v>137</v>
      </c>
      <c r="D121" s="35" t="s">
        <v>98</v>
      </c>
      <c r="E121" s="35" t="s">
        <v>139</v>
      </c>
      <c r="F121" s="35">
        <v>2199055</v>
      </c>
      <c r="G121" s="35" t="s">
        <v>54</v>
      </c>
      <c r="H121" s="37">
        <v>20</v>
      </c>
      <c r="I121" s="38" t="s">
        <v>169</v>
      </c>
      <c r="J121" s="36" t="s">
        <v>236</v>
      </c>
      <c r="K121" s="95">
        <v>600000000</v>
      </c>
      <c r="L121" s="95">
        <v>0</v>
      </c>
      <c r="M121" s="95">
        <v>0</v>
      </c>
      <c r="N121" s="95">
        <v>0</v>
      </c>
      <c r="O121" s="95" t="s">
        <v>24</v>
      </c>
      <c r="P121" s="69">
        <f t="shared" si="8"/>
        <v>0</v>
      </c>
      <c r="Q121" s="70">
        <f t="shared" si="9"/>
        <v>0</v>
      </c>
      <c r="R121" s="124"/>
      <c r="S121" s="121"/>
    </row>
    <row r="122" spans="1:19" s="28" customFormat="1" ht="108" x14ac:dyDescent="0.25">
      <c r="A122" s="12" t="s">
        <v>8</v>
      </c>
      <c r="B122" s="14" t="s">
        <v>166</v>
      </c>
      <c r="C122" s="13" t="s">
        <v>137</v>
      </c>
      <c r="D122" s="35" t="s">
        <v>98</v>
      </c>
      <c r="E122" s="35" t="s">
        <v>139</v>
      </c>
      <c r="F122" s="35" t="s">
        <v>167</v>
      </c>
      <c r="G122" s="35" t="s">
        <v>54</v>
      </c>
      <c r="H122" s="37">
        <v>20</v>
      </c>
      <c r="I122" s="38" t="s">
        <v>174</v>
      </c>
      <c r="J122" s="36" t="s">
        <v>237</v>
      </c>
      <c r="K122" s="95">
        <v>6994755825</v>
      </c>
      <c r="L122" s="95">
        <v>0</v>
      </c>
      <c r="M122" s="95">
        <v>0</v>
      </c>
      <c r="N122" s="95">
        <v>0</v>
      </c>
      <c r="O122" s="95">
        <v>0</v>
      </c>
      <c r="P122" s="69">
        <f t="shared" si="8"/>
        <v>0</v>
      </c>
      <c r="Q122" s="70">
        <f t="shared" si="9"/>
        <v>0</v>
      </c>
      <c r="R122" s="124"/>
      <c r="S122" s="121"/>
    </row>
    <row r="123" spans="1:19" s="28" customFormat="1" ht="108" x14ac:dyDescent="0.25">
      <c r="A123" s="12" t="s">
        <v>8</v>
      </c>
      <c r="B123" s="14" t="s">
        <v>166</v>
      </c>
      <c r="C123" s="13" t="s">
        <v>137</v>
      </c>
      <c r="D123" s="35" t="s">
        <v>98</v>
      </c>
      <c r="E123" s="35" t="s">
        <v>139</v>
      </c>
      <c r="F123" s="35" t="s">
        <v>168</v>
      </c>
      <c r="G123" s="35" t="s">
        <v>54</v>
      </c>
      <c r="H123" s="37">
        <v>20</v>
      </c>
      <c r="I123" s="38" t="s">
        <v>175</v>
      </c>
      <c r="J123" s="36" t="s">
        <v>238</v>
      </c>
      <c r="K123" s="95">
        <v>3306372913</v>
      </c>
      <c r="L123" s="95">
        <v>0</v>
      </c>
      <c r="M123" s="95">
        <v>0</v>
      </c>
      <c r="N123" s="95">
        <v>0</v>
      </c>
      <c r="O123" s="95">
        <v>0</v>
      </c>
      <c r="P123" s="69">
        <f t="shared" si="8"/>
        <v>0</v>
      </c>
      <c r="Q123" s="70">
        <f t="shared" si="9"/>
        <v>0</v>
      </c>
      <c r="R123" s="124"/>
      <c r="S123" s="121"/>
    </row>
    <row r="124" spans="1:19" s="53" customFormat="1" thickBot="1" x14ac:dyDescent="0.3">
      <c r="A124" s="173" t="s">
        <v>23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 s="96">
        <f>+K10+K99+K102</f>
        <v>915800078067</v>
      </c>
      <c r="L124" s="96">
        <f>+L10+L99+L102</f>
        <v>779497221680.98999</v>
      </c>
      <c r="M124" s="96">
        <f>+M10+M99+M102</f>
        <v>685461896082.10999</v>
      </c>
      <c r="N124" s="96">
        <f>+N10+N99+N102</f>
        <v>564675872450.91992</v>
      </c>
      <c r="O124" s="96">
        <f>+O10+O99+O102</f>
        <v>562903742012.40002</v>
      </c>
      <c r="P124" s="71">
        <f t="shared" si="8"/>
        <v>0.74848420796046444</v>
      </c>
      <c r="Q124" s="72">
        <f t="shared" si="9"/>
        <v>0.6165929507702097</v>
      </c>
      <c r="R124" s="120"/>
      <c r="S124" s="127"/>
    </row>
    <row r="125" spans="1:19" x14ac:dyDescent="0.2">
      <c r="A125" s="54"/>
      <c r="B125" s="55"/>
      <c r="C125" s="56"/>
      <c r="D125" s="56"/>
      <c r="E125" s="56"/>
      <c r="F125" s="56"/>
      <c r="G125" s="56"/>
      <c r="H125" s="56"/>
      <c r="I125" s="56"/>
      <c r="J125" s="57"/>
      <c r="K125" s="97"/>
      <c r="L125" s="98"/>
      <c r="M125" s="99"/>
      <c r="N125" s="100"/>
      <c r="O125" s="99"/>
      <c r="P125" s="73"/>
      <c r="Q125" s="107"/>
      <c r="R125" s="128"/>
    </row>
    <row r="126" spans="1:19" x14ac:dyDescent="0.2">
      <c r="K126" s="101">
        <v>915800078067</v>
      </c>
      <c r="L126" s="101">
        <v>779497221680.98999</v>
      </c>
      <c r="M126" s="101">
        <v>685461896082.10999</v>
      </c>
      <c r="N126" s="101">
        <v>564675872450.92004</v>
      </c>
      <c r="O126" s="101">
        <v>562903742012.40002</v>
      </c>
      <c r="Q126" s="75"/>
    </row>
    <row r="127" spans="1:19" x14ac:dyDescent="0.2">
      <c r="K127" s="101"/>
      <c r="L127" s="101"/>
      <c r="M127" s="101"/>
      <c r="N127" s="101"/>
      <c r="O127" s="101"/>
      <c r="P127" s="75"/>
      <c r="Q127" s="75"/>
    </row>
    <row r="128" spans="1:19" x14ac:dyDescent="0.2">
      <c r="K128" s="110">
        <f>K126-K124</f>
        <v>0</v>
      </c>
      <c r="L128" s="110">
        <f t="shared" ref="L128:O128" si="22">L126-L124</f>
        <v>0</v>
      </c>
      <c r="M128" s="110">
        <f t="shared" si="22"/>
        <v>0</v>
      </c>
      <c r="N128" s="110">
        <f t="shared" si="22"/>
        <v>0</v>
      </c>
      <c r="O128" s="110">
        <f t="shared" si="22"/>
        <v>0</v>
      </c>
    </row>
    <row r="129" spans="1:17" x14ac:dyDescent="0.2">
      <c r="K129" s="101"/>
      <c r="L129" s="101"/>
      <c r="M129" s="101"/>
      <c r="N129" s="101"/>
      <c r="O129" s="101"/>
      <c r="P129" s="75"/>
      <c r="Q129" s="75"/>
    </row>
    <row r="130" spans="1:17" x14ac:dyDescent="0.2">
      <c r="K130" s="101"/>
      <c r="L130" s="101"/>
      <c r="M130" s="101"/>
      <c r="N130" s="101"/>
      <c r="O130" s="101"/>
    </row>
    <row r="131" spans="1:17" x14ac:dyDescent="0.2">
      <c r="K131" s="101"/>
      <c r="L131" s="101"/>
      <c r="M131" s="101"/>
      <c r="N131" s="101"/>
      <c r="O131" s="101"/>
    </row>
    <row r="132" spans="1:17" x14ac:dyDescent="0.2">
      <c r="K132" s="101"/>
      <c r="L132" s="102"/>
      <c r="M132" s="102"/>
      <c r="N132" s="102"/>
      <c r="O132" s="101"/>
    </row>
    <row r="133" spans="1:17" x14ac:dyDescent="0.2">
      <c r="K133" s="101"/>
      <c r="L133" s="102"/>
      <c r="M133" s="102"/>
      <c r="N133" s="102"/>
      <c r="O133" s="102"/>
    </row>
    <row r="134" spans="1:17" x14ac:dyDescent="0.2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102"/>
      <c r="L134" s="102"/>
      <c r="M134" s="102"/>
      <c r="N134" s="102"/>
      <c r="O134" s="102"/>
    </row>
    <row r="135" spans="1:17" x14ac:dyDescent="0.2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102"/>
      <c r="L135" s="102"/>
      <c r="M135" s="102"/>
      <c r="N135" s="102"/>
      <c r="O135" s="102"/>
    </row>
  </sheetData>
  <mergeCells count="20">
    <mergeCell ref="A10:J10"/>
    <mergeCell ref="A102:J102"/>
    <mergeCell ref="A124:J124"/>
    <mergeCell ref="Q6:Q9"/>
    <mergeCell ref="J7:J9"/>
    <mergeCell ref="A8:A9"/>
    <mergeCell ref="B8:B9"/>
    <mergeCell ref="C8:C9"/>
    <mergeCell ref="D8:D9"/>
    <mergeCell ref="A99:J99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24D9D6-F80C-4121-B570-FBEB0F83F43B}"/>
</file>

<file path=customXml/itemProps2.xml><?xml version="1.0" encoding="utf-8"?>
<ds:datastoreItem xmlns:ds="http://schemas.openxmlformats.org/officeDocument/2006/customXml" ds:itemID="{D42E3F44-9958-4FED-B342-600BBFE51591}"/>
</file>

<file path=customXml/itemProps3.xml><?xml version="1.0" encoding="utf-8"?>
<ds:datastoreItem xmlns:ds="http://schemas.openxmlformats.org/officeDocument/2006/customXml" ds:itemID="{2E3D6CA9-7AD0-47DB-B1CA-7B3B82866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2022-03-07T20:24:44Z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