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E8DD7124-A839-4292-8E63-9B8FC86B130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5" i="4" l="1"/>
  <c r="K103" i="4" l="1"/>
  <c r="K98" i="4"/>
  <c r="K92" i="4"/>
  <c r="K91" i="4"/>
  <c r="K87" i="4"/>
  <c r="K64" i="4"/>
  <c r="K62" i="4"/>
  <c r="K38" i="4"/>
  <c r="K110" i="4" l="1"/>
  <c r="L110" i="4"/>
  <c r="M110" i="4"/>
  <c r="N110" i="4"/>
  <c r="O110" i="4"/>
  <c r="Q90" i="4"/>
  <c r="P90" i="4"/>
  <c r="K125" i="4" l="1"/>
  <c r="Q129" i="4" l="1"/>
  <c r="P129" i="4"/>
  <c r="Q128" i="4"/>
  <c r="P128" i="4"/>
  <c r="Q127" i="4"/>
  <c r="P127" i="4"/>
  <c r="Q125" i="4"/>
  <c r="Q124" i="4"/>
  <c r="Q123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09" i="4"/>
  <c r="P109" i="4"/>
  <c r="Q108" i="4"/>
  <c r="P108" i="4"/>
  <c r="Q103" i="4"/>
  <c r="P103" i="4"/>
  <c r="Q101" i="4"/>
  <c r="P101" i="4"/>
  <c r="Q100" i="4"/>
  <c r="P100" i="4"/>
  <c r="Q99" i="4"/>
  <c r="P99" i="4"/>
  <c r="Q98" i="4"/>
  <c r="P98" i="4"/>
  <c r="Q95" i="4"/>
  <c r="P95" i="4"/>
  <c r="Q94" i="4"/>
  <c r="P94" i="4"/>
  <c r="Q93" i="4"/>
  <c r="P93" i="4"/>
  <c r="Q92" i="4"/>
  <c r="P92" i="4"/>
  <c r="Q91" i="4"/>
  <c r="P91" i="4"/>
  <c r="Q89" i="4"/>
  <c r="P89" i="4"/>
  <c r="Q87" i="4"/>
  <c r="P87" i="4"/>
  <c r="Q86" i="4"/>
  <c r="P86" i="4"/>
  <c r="Q83" i="4"/>
  <c r="P83" i="4"/>
  <c r="Q82" i="4"/>
  <c r="P82" i="4"/>
  <c r="Q81" i="4"/>
  <c r="P81" i="4"/>
  <c r="Q79" i="4"/>
  <c r="P79" i="4"/>
  <c r="Q78" i="4"/>
  <c r="P78" i="4"/>
  <c r="Q76" i="4"/>
  <c r="P76" i="4"/>
  <c r="Q75" i="4"/>
  <c r="P75" i="4"/>
  <c r="Q74" i="4"/>
  <c r="P74" i="4"/>
  <c r="Q73" i="4"/>
  <c r="P73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O85" i="4" l="1"/>
  <c r="L85" i="4"/>
  <c r="M85" i="4"/>
  <c r="N85" i="4"/>
  <c r="K85" i="4"/>
  <c r="Q85" i="4" l="1"/>
  <c r="P85" i="4"/>
  <c r="O102" i="4"/>
  <c r="N102" i="4"/>
  <c r="M102" i="4"/>
  <c r="L102" i="4"/>
  <c r="K102" i="4"/>
  <c r="P102" i="4" l="1"/>
  <c r="Q102" i="4"/>
  <c r="O122" i="4"/>
  <c r="N122" i="4"/>
  <c r="M122" i="4"/>
  <c r="L122" i="4"/>
  <c r="K122" i="4"/>
  <c r="P122" i="4" l="1"/>
  <c r="Q122" i="4"/>
  <c r="O111" i="4"/>
  <c r="N111" i="4"/>
  <c r="M111" i="4"/>
  <c r="L111" i="4"/>
  <c r="Q110" i="4"/>
  <c r="K111" i="4"/>
  <c r="O88" i="4"/>
  <c r="N88" i="4"/>
  <c r="M88" i="4"/>
  <c r="L88" i="4"/>
  <c r="K88" i="4"/>
  <c r="K84" i="4" s="1"/>
  <c r="P110" i="4" l="1"/>
  <c r="P111" i="4"/>
  <c r="Q111" i="4"/>
  <c r="P88" i="4"/>
  <c r="Q88" i="4"/>
  <c r="O37" i="4"/>
  <c r="O84" i="4" l="1"/>
  <c r="L107" i="4" l="1"/>
  <c r="O126" i="4"/>
  <c r="N126" i="4"/>
  <c r="M126" i="4"/>
  <c r="L126" i="4"/>
  <c r="K126" i="4"/>
  <c r="O121" i="4"/>
  <c r="N121" i="4"/>
  <c r="Q121" i="4" s="1"/>
  <c r="M121" i="4"/>
  <c r="L121" i="4"/>
  <c r="K121" i="4"/>
  <c r="O118" i="4"/>
  <c r="N118" i="4"/>
  <c r="M118" i="4"/>
  <c r="L118" i="4"/>
  <c r="K118" i="4"/>
  <c r="O105" i="4"/>
  <c r="N105" i="4"/>
  <c r="L105" i="4"/>
  <c r="K105" i="4"/>
  <c r="O107" i="4"/>
  <c r="N107" i="4"/>
  <c r="M107" i="4"/>
  <c r="K107" i="4"/>
  <c r="N84" i="4"/>
  <c r="M84" i="4"/>
  <c r="L84" i="4"/>
  <c r="O97" i="4"/>
  <c r="N97" i="4"/>
  <c r="M97" i="4"/>
  <c r="L97" i="4"/>
  <c r="K97" i="4"/>
  <c r="O80" i="4"/>
  <c r="N80" i="4"/>
  <c r="M80" i="4"/>
  <c r="L80" i="4"/>
  <c r="K80" i="4"/>
  <c r="O77" i="4"/>
  <c r="N77" i="4"/>
  <c r="Q77" i="4" s="1"/>
  <c r="M77" i="4"/>
  <c r="L77" i="4"/>
  <c r="K75" i="4"/>
  <c r="K73" i="4" s="1"/>
  <c r="K77" i="4"/>
  <c r="Q97" i="4" l="1"/>
  <c r="P97" i="4"/>
  <c r="Q126" i="4"/>
  <c r="O72" i="4"/>
  <c r="P107" i="4"/>
  <c r="P126" i="4"/>
  <c r="P121" i="4"/>
  <c r="Q105" i="4"/>
  <c r="Q107" i="4"/>
  <c r="P84" i="4"/>
  <c r="Q84" i="4"/>
  <c r="P80" i="4"/>
  <c r="Q80" i="4"/>
  <c r="M72" i="4"/>
  <c r="P77" i="4"/>
  <c r="N72" i="4"/>
  <c r="K72" i="4"/>
  <c r="L72" i="4"/>
  <c r="K106" i="4"/>
  <c r="K104" i="4" s="1"/>
  <c r="N96" i="4"/>
  <c r="O106" i="4"/>
  <c r="O104" i="4" s="1"/>
  <c r="N106" i="4"/>
  <c r="M106" i="4"/>
  <c r="L106" i="4"/>
  <c r="L104" i="4" s="1"/>
  <c r="M105" i="4"/>
  <c r="P105" i="4" s="1"/>
  <c r="L96" i="4"/>
  <c r="O96" i="4"/>
  <c r="M96" i="4"/>
  <c r="K96" i="4"/>
  <c r="O75" i="4"/>
  <c r="O73" i="4" s="1"/>
  <c r="N75" i="4"/>
  <c r="N73" i="4" s="1"/>
  <c r="M75" i="4"/>
  <c r="M73" i="4" s="1"/>
  <c r="L75" i="4"/>
  <c r="L73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Q106" i="4" l="1"/>
  <c r="P12" i="4"/>
  <c r="P106" i="4"/>
  <c r="Q20" i="4"/>
  <c r="Q12" i="4"/>
  <c r="P96" i="4"/>
  <c r="Q96" i="4"/>
  <c r="Q72" i="4"/>
  <c r="P72" i="4"/>
  <c r="P53" i="4"/>
  <c r="Q53" i="4"/>
  <c r="P42" i="4"/>
  <c r="Q42" i="4"/>
  <c r="Q37" i="4"/>
  <c r="P37" i="4"/>
  <c r="P20" i="4"/>
  <c r="M104" i="4"/>
  <c r="P104" i="4" s="1"/>
  <c r="N104" i="4"/>
  <c r="Q104" i="4" s="1"/>
  <c r="M36" i="4"/>
  <c r="N36" i="4"/>
  <c r="L36" i="4"/>
  <c r="O36" i="4"/>
  <c r="K36" i="4"/>
  <c r="Q36" i="4" l="1"/>
  <c r="P36" i="4"/>
  <c r="L28" i="4"/>
  <c r="L11" i="4" s="1"/>
  <c r="M28" i="4"/>
  <c r="N28" i="4"/>
  <c r="O28" i="4"/>
  <c r="O11" i="4" s="1"/>
  <c r="N11" i="4" l="1"/>
  <c r="M11" i="4"/>
  <c r="M10" i="4" s="1"/>
  <c r="L10" i="4"/>
  <c r="K28" i="4"/>
  <c r="K11" i="4" s="1"/>
  <c r="Q11" i="4" l="1"/>
  <c r="P28" i="4"/>
  <c r="Q28" i="4"/>
  <c r="P11" i="4"/>
  <c r="N10" i="4"/>
  <c r="N130" i="4" s="1"/>
  <c r="O10" i="4"/>
  <c r="O130" i="4" s="1"/>
  <c r="L130" i="4"/>
  <c r="M130" i="4"/>
  <c r="K10" i="4" l="1"/>
  <c r="L134" i="4" l="1"/>
  <c r="O134" i="4"/>
  <c r="K130" i="4" l="1"/>
  <c r="N134" i="4"/>
  <c r="M134" i="4"/>
  <c r="K134" i="4" l="1"/>
  <c r="Q130" i="4"/>
  <c r="P130" i="4"/>
  <c r="P10" i="4"/>
  <c r="Q10" i="4"/>
</calcChain>
</file>

<file path=xl/sharedStrings.xml><?xml version="1.0" encoding="utf-8"?>
<sst xmlns="http://schemas.openxmlformats.org/spreadsheetml/2006/main" count="968" uniqueCount="283">
  <si>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</si>
  <si>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</si>
  <si>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</si>
  <si>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</si>
  <si>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</si>
  <si>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</si>
  <si>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</si>
  <si>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</si>
  <si>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</si>
  <si>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</si>
  <si>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</si>
  <si>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</si>
  <si>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</si>
  <si>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</si>
  <si>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</si>
  <si>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</si>
  <si>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</si>
  <si>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</si>
  <si>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</si>
  <si>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</si>
  <si>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</si>
  <si>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</si>
  <si>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</si>
  <si>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</si>
  <si>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</si>
  <si>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</si>
  <si>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</si>
  <si>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</si>
  <si>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</si>
  <si>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</si>
  <si>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</si>
  <si>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</si>
  <si>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</si>
  <si>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</si>
  <si>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</si>
  <si>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</si>
  <si>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</si>
  <si>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</si>
  <si>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</si>
  <si>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</si>
  <si>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</si>
  <si>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</si>
  <si>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</si>
  <si>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</si>
  <si>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</si>
  <si>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</si>
  <si>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</si>
  <si>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</si>
  <si>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</si>
  <si>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</si>
  <si>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</si>
  <si>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</si>
  <si>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</si>
  <si>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</si>
  <si>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</si>
  <si>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</si>
  <si>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</si>
  <si>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</si>
  <si>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</si>
  <si>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</si>
  <si>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</si>
  <si>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</si>
  <si>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</si>
  <si>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</si>
  <si>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</si>
  <si>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</si>
  <si>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</si>
  <si>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</si>
  <si>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</si>
  <si>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</si>
  <si>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</si>
  <si>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</si>
  <si>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</si>
  <si>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</si>
  <si>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</si>
  <si>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</si>
  <si>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</si>
  <si>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</si>
  <si>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</si>
  <si>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</si>
  <si>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</si>
  <si>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</si>
  <si>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</si>
  <si>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</si>
  <si>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</si>
  <si>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</si>
  <si>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</si>
  <si>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</si>
  <si>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</si>
  <si>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</si>
  <si>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</si>
  <si>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</si>
  <si>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</si>
  <si>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</si>
  <si>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</si>
  <si>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</si>
  <si>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</si>
  <si>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</si>
  <si>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</si>
  <si>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</si>
  <si>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</si>
  <si>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</si>
  <si>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</si>
  <si>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</si>
  <si>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</si>
  <si>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</si>
  <si>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</si>
  <si>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</si>
  <si>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</si>
  <si>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</si>
  <si>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</si>
  <si>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</si>
  <si>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</si>
  <si>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</si>
  <si>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</si>
  <si>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</si>
  <si>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</si>
  <si>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</si>
  <si>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</si>
  <si>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</si>
  <si>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</si>
  <si>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</si>
  <si>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</si>
  <si>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</si>
  <si>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</si>
  <si>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</si>
  <si>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</si>
  <si>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</si>
  <si>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</si>
  <si>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</si>
  <si>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</si>
  <si>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</si>
  <si>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</si>
  <si>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</si>
  <si>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</si>
  <si>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</si>
  <si>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</si>
  <si>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</si>
  <si>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</si>
  <si>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</si>
  <si>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</si>
  <si>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</si>
  <si>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</si>
  <si>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</si>
  <si>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</si>
  <si>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</si>
  <si>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</si>
  <si>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</si>
  <si>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</si>
  <si>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</si>
  <si>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</si>
  <si>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</si>
  <si>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</si>
  <si>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</si>
  <si>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</si>
  <si>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</si>
  <si>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</si>
  <si>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</si>
  <si>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</si>
  <si>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</si>
  <si>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</si>
  <si>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</si>
  <si>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</si>
  <si>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</si>
  <si>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</si>
  <si>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</si>
  <si>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</si>
  <si>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</si>
  <si>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</si>
  <si>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</si>
  <si>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</si>
  <si>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</si>
  <si>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</si>
  <si>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</si>
  <si>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</si>
  <si>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</si>
  <si>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</si>
  <si>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</si>
  <si>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</si>
  <si>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</si>
  <si>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</si>
  <si>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</si>
  <si>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</si>
  <si>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</si>
  <si>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</si>
  <si>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</si>
  <si>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</si>
  <si>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</si>
  <si>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</si>
  <si>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</si>
  <si>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</si>
  <si>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</si>
  <si>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</si>
  <si>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</si>
  <si>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</si>
  <si>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</si>
  <si>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</si>
  <si>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</si>
  <si>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</si>
  <si>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</si>
  <si>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</si>
  <si>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</si>
  <si>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</si>
  <si>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</si>
  <si>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</si>
  <si>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</si>
  <si>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</si>
  <si>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</si>
  <si>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</si>
  <si>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</si>
  <si>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</si>
  <si>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</si>
  <si>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</si>
  <si>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</si>
  <si>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</si>
  <si>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</si>
  <si>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</si>
  <si>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</si>
  <si>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</si>
  <si>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</si>
  <si>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</si>
  <si>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</si>
  <si>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</si>
  <si>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</si>
  <si>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</si>
  <si>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</si>
  <si>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</si>
  <si>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</si>
  <si>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</si>
  <si>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</si>
  <si>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</si>
  <si>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</si>
  <si>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</si>
  <si>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</si>
  <si>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</si>
  <si>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</si>
  <si>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</si>
  <si>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</si>
  <si>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</si>
  <si>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</si>
  <si>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</si>
  <si>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</si>
  <si>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</si>
  <si>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</si>
  <si>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</si>
  <si>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</si>
  <si>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</si>
  <si>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</si>
  <si>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</si>
  <si>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</si>
  <si>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</si>
  <si>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</si>
  <si>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</si>
  <si>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</si>
  <si>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</si>
  <si>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</si>
  <si>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</si>
  <si>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</si>
  <si>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</si>
  <si>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</si>
  <si>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</si>
  <si>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</si>
  <si>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</si>
  <si>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</si>
  <si>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</si>
  <si>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</si>
  <si>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</si>
  <si>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</si>
  <si>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</si>
  <si>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</si>
  <si>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</si>
  <si>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</si>
  <si>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</si>
  <si>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</si>
  <si>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</si>
  <si>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</si>
  <si>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</si>
  <si>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</si>
  <si>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</si>
  <si>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</si>
  <si>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NOVIEMBRE</t>
  </si>
  <si>
    <t>A-02-01-01-004-005</t>
  </si>
  <si>
    <t>A-05-01-02-006-004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</si>
</sst>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1"/>
  <sheetViews>
    <sheetView tabSelected="1" zoomScaleNormal="100" workbookViewId="0">
      <pane xSplit="10" ySplit="9" topLeftCell="N130" activePane="bottomRight" state="frozen"/>
      <selection pane="topRight" activeCell="I1" sqref="I1"/>
      <selection pane="bottomLeft" activeCell="A10" sqref="A10"/>
      <selection pane="bottomRight" activeCell="P132" sqref="P132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194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K11+K36+K72+K73+K84+K96</f>
        <v>888821445000</v>
      </c>
      <c r="L10" s="98">
        <f>L11+L36+L72+L73+L84+L96</f>
        <v>854699635342.55994</v>
      </c>
      <c r="M10" s="98">
        <f>M11+M36+M72+M73+M84+M96</f>
        <v>849153651355.44006</v>
      </c>
      <c r="N10" s="98">
        <f>N11+N36+N72+N73+N84+N96</f>
        <v>833612049783.12012</v>
      </c>
      <c r="O10" s="98">
        <f>O11+O36+O72+O73+O84+O96</f>
        <v>832893494549.12012</v>
      </c>
      <c r="P10" s="71">
        <f>+M10/K10</f>
        <v>0.95537034590275893</v>
      </c>
      <c r="Q10" s="72">
        <f>+N10/K10</f>
        <v>0.93788471742276669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23386297704.550003</v>
      </c>
      <c r="M11" s="99">
        <f t="shared" si="0"/>
        <v>20581276044</v>
      </c>
      <c r="N11" s="99">
        <f t="shared" si="0"/>
        <v>20581276044</v>
      </c>
      <c r="O11" s="99">
        <f t="shared" si="0"/>
        <v>20090423271</v>
      </c>
      <c r="P11" s="73">
        <f t="shared" ref="P11:P75" si="1">+M11/K11</f>
        <v>0.78138188134840536</v>
      </c>
      <c r="Q11" s="74">
        <f t="shared" ref="Q11:Q75" si="2">+N11/K11</f>
        <v>0.78138188134840536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16004191398</v>
      </c>
      <c r="M12" s="100">
        <f t="shared" si="3"/>
        <v>14400933579</v>
      </c>
      <c r="N12" s="100">
        <f t="shared" si="3"/>
        <v>14400933579</v>
      </c>
      <c r="O12" s="100">
        <f t="shared" si="3"/>
        <v>14400933579</v>
      </c>
      <c r="P12" s="75">
        <f t="shared" si="1"/>
        <v>0.89231434289305622</v>
      </c>
      <c r="Q12" s="76">
        <f t="shared" si="2"/>
        <v>0.89231434289305622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12035054167</v>
      </c>
      <c r="L13" s="101">
        <v>12035054167</v>
      </c>
      <c r="M13" s="101">
        <v>10936934159</v>
      </c>
      <c r="N13" s="101">
        <v>10936934159</v>
      </c>
      <c r="O13" s="101">
        <v>10936934159</v>
      </c>
      <c r="P13" s="75">
        <f t="shared" si="1"/>
        <v>0.90875653796299194</v>
      </c>
      <c r="Q13" s="76">
        <f t="shared" si="2"/>
        <v>0.90875653796299194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1262233071</v>
      </c>
      <c r="L14" s="101">
        <v>1261452885</v>
      </c>
      <c r="M14" s="101">
        <v>1072153458</v>
      </c>
      <c r="N14" s="101">
        <v>1072153458</v>
      </c>
      <c r="O14" s="101">
        <v>1072153458</v>
      </c>
      <c r="P14" s="75">
        <f t="shared" si="1"/>
        <v>0.84941005162429306</v>
      </c>
      <c r="Q14" s="76">
        <f t="shared" si="2"/>
        <v>0.84941005162429306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537200252</v>
      </c>
      <c r="N15" s="101">
        <v>537200252</v>
      </c>
      <c r="O15" s="101">
        <v>537200252</v>
      </c>
      <c r="P15" s="75">
        <f t="shared" si="1"/>
        <v>0.94323860669170734</v>
      </c>
      <c r="Q15" s="76">
        <f t="shared" si="2"/>
        <v>0.94323860669170734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318563966</v>
      </c>
      <c r="N16" s="101">
        <v>318563966</v>
      </c>
      <c r="O16" s="101">
        <v>318563966</v>
      </c>
      <c r="P16" s="75">
        <f t="shared" si="1"/>
        <v>0.82237458748770476</v>
      </c>
      <c r="Q16" s="76">
        <f t="shared" si="2"/>
        <v>0.82237458748770476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51460126</v>
      </c>
      <c r="L17" s="101">
        <v>51460126</v>
      </c>
      <c r="M17" s="101">
        <v>19477785</v>
      </c>
      <c r="N17" s="101">
        <v>19477785</v>
      </c>
      <c r="O17" s="101">
        <v>19477785</v>
      </c>
      <c r="P17" s="75">
        <f t="shared" si="1"/>
        <v>0.37850247393486758</v>
      </c>
      <c r="Q17" s="76">
        <f t="shared" si="2"/>
        <v>0.37850247393486758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1255953606</v>
      </c>
      <c r="L18" s="101">
        <v>1255953123</v>
      </c>
      <c r="M18" s="101">
        <v>1251086755</v>
      </c>
      <c r="N18" s="101">
        <v>1251086755</v>
      </c>
      <c r="O18" s="101">
        <v>1251086755</v>
      </c>
      <c r="P18" s="75">
        <f t="shared" si="1"/>
        <v>0.99612497549531298</v>
      </c>
      <c r="Q18" s="76">
        <f t="shared" si="2"/>
        <v>0.99612497549531298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577257730</v>
      </c>
      <c r="L19" s="101">
        <v>450312581</v>
      </c>
      <c r="M19" s="101">
        <v>265517204</v>
      </c>
      <c r="N19" s="101">
        <v>265517204</v>
      </c>
      <c r="O19" s="101">
        <v>265517204</v>
      </c>
      <c r="P19" s="75">
        <f t="shared" si="1"/>
        <v>0.4599630116689819</v>
      </c>
      <c r="Q19" s="76">
        <f t="shared" si="2"/>
        <v>0.4599630116689819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5573920385.5500011</v>
      </c>
      <c r="M20" s="100">
        <f t="shared" si="4"/>
        <v>4917503975</v>
      </c>
      <c r="N20" s="100">
        <f t="shared" si="4"/>
        <v>4917503975</v>
      </c>
      <c r="O20" s="111">
        <f t="shared" si="4"/>
        <v>4426651202</v>
      </c>
      <c r="P20" s="75">
        <f t="shared" si="1"/>
        <v>0.80353380975047251</v>
      </c>
      <c r="Q20" s="76">
        <f t="shared" si="2"/>
        <v>0.80353380975047251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1655981771.4300001</v>
      </c>
      <c r="M21" s="101">
        <v>1469598974</v>
      </c>
      <c r="N21" s="101">
        <v>1469598974</v>
      </c>
      <c r="O21" s="101">
        <v>1326141244</v>
      </c>
      <c r="P21" s="75">
        <f t="shared" si="1"/>
        <v>0.81119114364560008</v>
      </c>
      <c r="Q21" s="76">
        <f t="shared" si="2"/>
        <v>0.81119114364560008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1183823461.4300001</v>
      </c>
      <c r="M22" s="101">
        <v>1067613793</v>
      </c>
      <c r="N22" s="101">
        <v>1067613793</v>
      </c>
      <c r="O22" s="101">
        <v>962553339</v>
      </c>
      <c r="P22" s="75">
        <f t="shared" si="1"/>
        <v>0.83195695537755521</v>
      </c>
      <c r="Q22" s="76">
        <f t="shared" si="2"/>
        <v>0.83195695537755521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1421188088</v>
      </c>
      <c r="L23" s="101">
        <v>1314641823</v>
      </c>
      <c r="M23" s="101">
        <v>1126812332</v>
      </c>
      <c r="N23" s="101">
        <v>1126812332</v>
      </c>
      <c r="O23" s="101">
        <v>1006543943</v>
      </c>
      <c r="P23" s="75">
        <f t="shared" si="1"/>
        <v>0.79286643443918314</v>
      </c>
      <c r="Q23" s="76">
        <f t="shared" si="2"/>
        <v>0.79286643443918314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565308855.83000004</v>
      </c>
      <c r="M24" s="101">
        <v>505262744</v>
      </c>
      <c r="N24" s="101">
        <v>505262744</v>
      </c>
      <c r="O24" s="101">
        <v>455073544</v>
      </c>
      <c r="P24" s="75">
        <f t="shared" si="1"/>
        <v>0.77140504627826512</v>
      </c>
      <c r="Q24" s="76">
        <f t="shared" si="2"/>
        <v>0.77140504627826512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130019326</v>
      </c>
      <c r="L25" s="101">
        <v>130019326</v>
      </c>
      <c r="M25" s="101">
        <v>114463258</v>
      </c>
      <c r="N25" s="101">
        <v>114463258</v>
      </c>
      <c r="O25" s="101">
        <v>105327258</v>
      </c>
      <c r="P25" s="75">
        <f t="shared" si="1"/>
        <v>0.88035572496353354</v>
      </c>
      <c r="Q25" s="76">
        <f t="shared" si="2"/>
        <v>0.88035572496353354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435798269.43000001</v>
      </c>
      <c r="M26" s="101">
        <v>379710937</v>
      </c>
      <c r="N26" s="101">
        <v>379710937</v>
      </c>
      <c r="O26" s="101">
        <v>342067637</v>
      </c>
      <c r="P26" s="75">
        <f t="shared" si="1"/>
        <v>0.77296004030985521</v>
      </c>
      <c r="Q26" s="76">
        <f t="shared" si="2"/>
        <v>0.77296004030985521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288346878.43000001</v>
      </c>
      <c r="M27" s="101">
        <v>254041937</v>
      </c>
      <c r="N27" s="101">
        <v>254041937</v>
      </c>
      <c r="O27" s="101">
        <v>228944237</v>
      </c>
      <c r="P27" s="75">
        <f t="shared" si="1"/>
        <v>0.77571217943630966</v>
      </c>
      <c r="Q27" s="76">
        <f t="shared" si="2"/>
        <v>0.77571217943630966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1808185921</v>
      </c>
      <c r="M28" s="100">
        <f>SUM(M29:M34)</f>
        <v>1262838490</v>
      </c>
      <c r="N28" s="100">
        <f>SUM(N29:N34)</f>
        <v>1262838490</v>
      </c>
      <c r="O28" s="100">
        <f>SUM(O29:O34)</f>
        <v>1262838490</v>
      </c>
      <c r="P28" s="75">
        <f t="shared" si="1"/>
        <v>0.391610369481867</v>
      </c>
      <c r="Q28" s="76">
        <f t="shared" si="2"/>
        <v>0.391610369481867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322566662</v>
      </c>
      <c r="N29" s="101">
        <v>322566662</v>
      </c>
      <c r="O29" s="101">
        <v>322566662</v>
      </c>
      <c r="P29" s="75">
        <f t="shared" si="1"/>
        <v>0.49004369693933042</v>
      </c>
      <c r="Q29" s="76">
        <f t="shared" si="2"/>
        <v>0.49004369693933042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31719189</v>
      </c>
      <c r="N31" s="101">
        <v>31719189</v>
      </c>
      <c r="O31" s="101">
        <v>31719189</v>
      </c>
      <c r="P31" s="75">
        <f t="shared" si="1"/>
        <v>0.72834791543655308</v>
      </c>
      <c r="Q31" s="76">
        <f t="shared" si="2"/>
        <v>0.72834791543655308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773030627</v>
      </c>
      <c r="N32" s="101">
        <v>773030627</v>
      </c>
      <c r="O32" s="101">
        <v>773030627</v>
      </c>
      <c r="P32" s="75">
        <f t="shared" si="1"/>
        <v>0.41465709983535709</v>
      </c>
      <c r="Q32" s="76">
        <f t="shared" si="2"/>
        <v>0.41465709983535709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145492138</v>
      </c>
      <c r="L33" s="101">
        <v>44047180</v>
      </c>
      <c r="M33" s="101">
        <v>37662143</v>
      </c>
      <c r="N33" s="101">
        <v>37662143</v>
      </c>
      <c r="O33" s="101">
        <v>37662143</v>
      </c>
      <c r="P33" s="75">
        <f t="shared" si="1"/>
        <v>0.25886033099602951</v>
      </c>
      <c r="Q33" s="76">
        <f t="shared" si="2"/>
        <v>0.25886033099602951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76025687</v>
      </c>
      <c r="L34" s="101">
        <v>76025687</v>
      </c>
      <c r="M34" s="101">
        <v>32290694</v>
      </c>
      <c r="N34" s="101">
        <v>32290694</v>
      </c>
      <c r="O34" s="101">
        <v>32290694</v>
      </c>
      <c r="P34" s="75">
        <f t="shared" si="1"/>
        <v>0.42473399812881663</v>
      </c>
      <c r="Q34" s="76">
        <f t="shared" si="2"/>
        <v>0.42473399812881663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8937115976.1200008</v>
      </c>
      <c r="M36" s="100">
        <f>M37+M42+M53</f>
        <v>7712146072.9299994</v>
      </c>
      <c r="N36" s="100">
        <f>N37+N42+N53</f>
        <v>5291575089.6800003</v>
      </c>
      <c r="O36" s="100">
        <f>O37+O42+O53</f>
        <v>5256135010.6799994</v>
      </c>
      <c r="P36" s="75">
        <f t="shared" si="1"/>
        <v>0.75630088328523348</v>
      </c>
      <c r="Q36" s="76">
        <f t="shared" si="2"/>
        <v>0.51892467757352445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757518025</v>
      </c>
      <c r="L37" s="100">
        <f t="shared" ref="L37:N37" si="5">SUM(L38:L41)</f>
        <v>133642110</v>
      </c>
      <c r="M37" s="100">
        <f t="shared" si="5"/>
        <v>12609402</v>
      </c>
      <c r="N37" s="100">
        <f t="shared" si="5"/>
        <v>1839468</v>
      </c>
      <c r="O37" s="100">
        <f>SUM(O38:O41)</f>
        <v>1839468</v>
      </c>
      <c r="P37" s="75">
        <f t="shared" si="1"/>
        <v>1.664567915727154E-2</v>
      </c>
      <c r="Q37" s="76">
        <f t="shared" si="2"/>
        <v>2.4282828121482652E-3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f>64911115+600000000</f>
        <v>664911115</v>
      </c>
      <c r="L38" s="101">
        <v>58800000</v>
      </c>
      <c r="M38" s="101">
        <v>10800000</v>
      </c>
      <c r="N38" s="101">
        <v>800000</v>
      </c>
      <c r="O38" s="101">
        <v>800000</v>
      </c>
      <c r="P38" s="75">
        <f t="shared" si="1"/>
        <v>1.6242772539604787E-2</v>
      </c>
      <c r="Q38" s="76">
        <f t="shared" si="2"/>
        <v>1.2031683362670213E-3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281</v>
      </c>
      <c r="J39" s="17" t="s">
        <v>278</v>
      </c>
      <c r="K39" s="101">
        <v>73000000</v>
      </c>
      <c r="L39" s="101">
        <v>73000000</v>
      </c>
      <c r="M39" s="101" t="s">
        <v>25</v>
      </c>
      <c r="N39" s="101" t="s">
        <v>25</v>
      </c>
      <c r="O39" s="101" t="s">
        <v>25</v>
      </c>
      <c r="P39" s="75"/>
      <c r="Q39" s="76"/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265</v>
      </c>
      <c r="J40" s="17" t="s">
        <v>264</v>
      </c>
      <c r="K40" s="101">
        <v>17574202</v>
      </c>
      <c r="L40" s="101">
        <v>769934</v>
      </c>
      <c r="M40" s="101">
        <v>769934</v>
      </c>
      <c r="N40" s="101" t="s">
        <v>25</v>
      </c>
      <c r="O40" s="101" t="s">
        <v>25</v>
      </c>
      <c r="P40" s="75">
        <f t="shared" si="1"/>
        <v>4.3810467183659323E-2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198</v>
      </c>
      <c r="J41" s="17" t="s">
        <v>199</v>
      </c>
      <c r="K41" s="101">
        <v>2032708</v>
      </c>
      <c r="L41" s="101">
        <v>1072176</v>
      </c>
      <c r="M41" s="101">
        <v>1039468</v>
      </c>
      <c r="N41" s="101">
        <v>1039468</v>
      </c>
      <c r="O41" s="101">
        <v>1039468</v>
      </c>
      <c r="P41" s="75">
        <f t="shared" si="1"/>
        <v>0.51137103804383122</v>
      </c>
      <c r="Q41" s="76">
        <f t="shared" si="2"/>
        <v>0.51137103804383122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258</v>
      </c>
      <c r="J42" s="23" t="s">
        <v>191</v>
      </c>
      <c r="K42" s="100">
        <f>SUM(K43:K52)</f>
        <v>253404274</v>
      </c>
      <c r="L42" s="100">
        <f>SUM(L43:L52)</f>
        <v>212445122.58000001</v>
      </c>
      <c r="M42" s="100">
        <f>SUM(M43:M52)</f>
        <v>211963701.36000001</v>
      </c>
      <c r="N42" s="100">
        <f>SUM(N43:N52)</f>
        <v>46021043.359999999</v>
      </c>
      <c r="O42" s="100">
        <f>SUM(O43:O52)</f>
        <v>45689369.359999999</v>
      </c>
      <c r="P42" s="75">
        <f t="shared" si="1"/>
        <v>0.83646458686012537</v>
      </c>
      <c r="Q42" s="76">
        <f t="shared" si="2"/>
        <v>0.18161115688206583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267</v>
      </c>
      <c r="J43" s="17" t="s">
        <v>266</v>
      </c>
      <c r="K43" s="101">
        <v>40928293</v>
      </c>
      <c r="L43" s="101">
        <v>23890786</v>
      </c>
      <c r="M43" s="101">
        <v>23890786</v>
      </c>
      <c r="N43" s="101">
        <v>6242899</v>
      </c>
      <c r="O43" s="101">
        <v>6242899</v>
      </c>
      <c r="P43" s="75">
        <f t="shared" si="1"/>
        <v>0.58372300061475813</v>
      </c>
      <c r="Q43" s="76">
        <f t="shared" si="2"/>
        <v>0.15253260134743465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200</v>
      </c>
      <c r="J44" s="17" t="s">
        <v>201</v>
      </c>
      <c r="K44" s="101">
        <v>22230765</v>
      </c>
      <c r="L44" s="101">
        <v>19027825</v>
      </c>
      <c r="M44" s="101">
        <v>19027825</v>
      </c>
      <c r="N44" s="101" t="s">
        <v>25</v>
      </c>
      <c r="O44" s="101" t="s">
        <v>25</v>
      </c>
      <c r="P44" s="75">
        <f t="shared" si="1"/>
        <v>0.8559230867673695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269</v>
      </c>
      <c r="J45" s="17" t="s">
        <v>268</v>
      </c>
      <c r="K45" s="101">
        <v>2913600</v>
      </c>
      <c r="L45" s="101">
        <v>2913600</v>
      </c>
      <c r="M45" s="101">
        <v>2913600</v>
      </c>
      <c r="N45" s="101" t="s">
        <v>25</v>
      </c>
      <c r="O45" s="101" t="s">
        <v>25</v>
      </c>
      <c r="P45" s="75">
        <f t="shared" si="1"/>
        <v>1</v>
      </c>
      <c r="Q45" s="76">
        <f t="shared" si="2"/>
        <v>0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202</v>
      </c>
      <c r="J46" s="17" t="s">
        <v>204</v>
      </c>
      <c r="K46" s="101">
        <v>80603555</v>
      </c>
      <c r="L46" s="101">
        <v>77446029.219999999</v>
      </c>
      <c r="M46" s="101">
        <v>76964608</v>
      </c>
      <c r="N46" s="101">
        <v>23875839</v>
      </c>
      <c r="O46" s="101">
        <v>23875839</v>
      </c>
      <c r="P46" s="75">
        <f t="shared" si="1"/>
        <v>0.95485376544496081</v>
      </c>
      <c r="Q46" s="76">
        <f t="shared" si="2"/>
        <v>0.29621322533478828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203</v>
      </c>
      <c r="J47" s="17" t="s">
        <v>205</v>
      </c>
      <c r="K47" s="101">
        <v>51275895</v>
      </c>
      <c r="L47" s="101">
        <v>51195083.280000001</v>
      </c>
      <c r="M47" s="101">
        <v>51195083.280000001</v>
      </c>
      <c r="N47" s="101">
        <v>11517370.279999999</v>
      </c>
      <c r="O47" s="101">
        <v>11185696.279999999</v>
      </c>
      <c r="P47" s="75">
        <f t="shared" si="1"/>
        <v>0.99842398226301077</v>
      </c>
      <c r="Q47" s="76">
        <f t="shared" si="2"/>
        <v>0.22461568501144641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273</v>
      </c>
      <c r="J48" s="17" t="s">
        <v>270</v>
      </c>
      <c r="K48" s="101">
        <v>19829000</v>
      </c>
      <c r="L48" s="101">
        <v>14475440</v>
      </c>
      <c r="M48" s="101">
        <v>14475440</v>
      </c>
      <c r="N48" s="101">
        <v>1971641</v>
      </c>
      <c r="O48" s="101">
        <v>1971641</v>
      </c>
      <c r="P48" s="75">
        <f t="shared" si="1"/>
        <v>0.73001361642039442</v>
      </c>
      <c r="Q48" s="76">
        <f t="shared" si="2"/>
        <v>9.9432195269554699E-2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274</v>
      </c>
      <c r="J49" s="17" t="s">
        <v>271</v>
      </c>
      <c r="K49" s="101">
        <v>10142848</v>
      </c>
      <c r="L49" s="101">
        <v>10142848</v>
      </c>
      <c r="M49" s="101">
        <v>10142848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275</v>
      </c>
      <c r="J50" s="17" t="s">
        <v>272</v>
      </c>
      <c r="K50" s="101">
        <v>1799400</v>
      </c>
      <c r="L50" s="101">
        <v>1799400</v>
      </c>
      <c r="M50" s="101">
        <v>1799400</v>
      </c>
      <c r="N50" s="101" t="s">
        <v>25</v>
      </c>
      <c r="O50" s="101" t="s">
        <v>25</v>
      </c>
      <c r="P50" s="75">
        <f t="shared" si="1"/>
        <v>1</v>
      </c>
      <c r="Q50" s="76">
        <f t="shared" si="2"/>
        <v>0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206</v>
      </c>
      <c r="J51" s="17" t="s">
        <v>208</v>
      </c>
      <c r="K51" s="101">
        <v>16112118</v>
      </c>
      <c r="L51" s="101">
        <v>5239319.08</v>
      </c>
      <c r="M51" s="101">
        <v>5239319.08</v>
      </c>
      <c r="N51" s="101">
        <v>2413294.08</v>
      </c>
      <c r="O51" s="101">
        <v>2413294.08</v>
      </c>
      <c r="P51" s="75">
        <f t="shared" si="1"/>
        <v>0.32517879275710371</v>
      </c>
      <c r="Q51" s="76">
        <f t="shared" si="2"/>
        <v>0.14978130621933131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207</v>
      </c>
      <c r="J52" s="17" t="s">
        <v>209</v>
      </c>
      <c r="K52" s="101">
        <v>7568800</v>
      </c>
      <c r="L52" s="101">
        <v>6314792</v>
      </c>
      <c r="M52" s="101">
        <v>6314792</v>
      </c>
      <c r="N52" s="101" t="s">
        <v>25</v>
      </c>
      <c r="O52" s="101" t="s">
        <v>25</v>
      </c>
      <c r="P52" s="75">
        <f t="shared" si="1"/>
        <v>0.83431878236972834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SUM(K54:K71)</f>
        <v>9186270701</v>
      </c>
      <c r="L53" s="100">
        <f t="shared" ref="L53:O53" si="6">SUM(L54:L71)</f>
        <v>8591028743.5400009</v>
      </c>
      <c r="M53" s="100">
        <f t="shared" si="6"/>
        <v>7487572969.5699997</v>
      </c>
      <c r="N53" s="100">
        <f t="shared" si="6"/>
        <v>5243714578.3200006</v>
      </c>
      <c r="O53" s="100">
        <f t="shared" si="6"/>
        <v>5208606173.3199997</v>
      </c>
      <c r="P53" s="75">
        <f t="shared" si="1"/>
        <v>0.8150829877846858</v>
      </c>
      <c r="Q53" s="76">
        <f t="shared" si="2"/>
        <v>0.57082082043904714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210</v>
      </c>
      <c r="J54" s="17" t="s">
        <v>211</v>
      </c>
      <c r="K54" s="101">
        <v>150864816</v>
      </c>
      <c r="L54" s="101">
        <v>132364818.22</v>
      </c>
      <c r="M54" s="101">
        <v>130310778.8</v>
      </c>
      <c r="N54" s="101">
        <v>44568793.100000001</v>
      </c>
      <c r="O54" s="101">
        <v>44568793.100000001</v>
      </c>
      <c r="P54" s="75">
        <f t="shared" si="1"/>
        <v>0.86375857708267778</v>
      </c>
      <c r="Q54" s="76">
        <f t="shared" si="2"/>
        <v>0.29542204923379883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212</v>
      </c>
      <c r="J55" s="17" t="s">
        <v>216</v>
      </c>
      <c r="K55" s="101">
        <v>158499976</v>
      </c>
      <c r="L55" s="101">
        <v>158499976</v>
      </c>
      <c r="M55" s="101">
        <v>119116081.81999999</v>
      </c>
      <c r="N55" s="101">
        <v>67058449</v>
      </c>
      <c r="O55" s="101">
        <v>67058449</v>
      </c>
      <c r="P55" s="75">
        <f t="shared" si="1"/>
        <v>0.7515211347413705</v>
      </c>
      <c r="Q55" s="76">
        <f t="shared" si="2"/>
        <v>0.4230817612237367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213</v>
      </c>
      <c r="J56" s="17" t="s">
        <v>217</v>
      </c>
      <c r="K56" s="101">
        <v>74455200</v>
      </c>
      <c r="L56" s="101">
        <v>74455200</v>
      </c>
      <c r="M56" s="101">
        <v>6496630</v>
      </c>
      <c r="N56" s="101">
        <v>6496630</v>
      </c>
      <c r="O56" s="101">
        <v>6496630</v>
      </c>
      <c r="P56" s="75">
        <f t="shared" si="1"/>
        <v>8.7255557704498818E-2</v>
      </c>
      <c r="Q56" s="76">
        <f t="shared" si="2"/>
        <v>8.7255557704498818E-2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34</v>
      </c>
      <c r="G57" s="14"/>
      <c r="H57" s="15" t="s">
        <v>5</v>
      </c>
      <c r="I57" s="30" t="s">
        <v>259</v>
      </c>
      <c r="J57" s="17" t="s">
        <v>260</v>
      </c>
      <c r="K57" s="101" t="s">
        <v>25</v>
      </c>
      <c r="L57" s="101" t="s">
        <v>25</v>
      </c>
      <c r="M57" s="101" t="s">
        <v>25</v>
      </c>
      <c r="N57" s="101" t="s">
        <v>25</v>
      </c>
      <c r="O57" s="101" t="s">
        <v>25</v>
      </c>
      <c r="P57" s="75">
        <v>0</v>
      </c>
      <c r="Q57" s="76">
        <v>0</v>
      </c>
      <c r="R57" s="124"/>
      <c r="S57" s="123"/>
    </row>
    <row r="58" spans="1:19" s="25" customFormat="1" ht="24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35</v>
      </c>
      <c r="G58" s="14"/>
      <c r="H58" s="15" t="s">
        <v>5</v>
      </c>
      <c r="I58" s="30" t="s">
        <v>214</v>
      </c>
      <c r="J58" s="17" t="s">
        <v>218</v>
      </c>
      <c r="K58" s="101">
        <v>38431863</v>
      </c>
      <c r="L58" s="101">
        <v>38431863</v>
      </c>
      <c r="M58" s="101">
        <v>38384148</v>
      </c>
      <c r="N58" s="101">
        <v>13613700</v>
      </c>
      <c r="O58" s="101">
        <v>13613700</v>
      </c>
      <c r="P58" s="75">
        <f t="shared" si="1"/>
        <v>0.9987584520687951</v>
      </c>
      <c r="Q58" s="76">
        <f t="shared" si="2"/>
        <v>0.35422951002921715</v>
      </c>
      <c r="R58" s="124"/>
      <c r="S58" s="123"/>
    </row>
    <row r="59" spans="1:19" s="25" customFormat="1" ht="48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33</v>
      </c>
      <c r="F59" s="14" t="s">
        <v>36</v>
      </c>
      <c r="G59" s="14"/>
      <c r="H59" s="15" t="s">
        <v>5</v>
      </c>
      <c r="I59" s="30" t="s">
        <v>215</v>
      </c>
      <c r="J59" s="17" t="s">
        <v>219</v>
      </c>
      <c r="K59" s="101">
        <v>340700000</v>
      </c>
      <c r="L59" s="101">
        <v>340700000</v>
      </c>
      <c r="M59" s="101">
        <v>340649693</v>
      </c>
      <c r="N59" s="101">
        <v>274086293</v>
      </c>
      <c r="O59" s="101">
        <v>274086293</v>
      </c>
      <c r="P59" s="75">
        <f t="shared" si="1"/>
        <v>0.99985234223657171</v>
      </c>
      <c r="Q59" s="76">
        <f t="shared" si="2"/>
        <v>0.80447987378925745</v>
      </c>
      <c r="R59" s="124"/>
      <c r="S59" s="123"/>
    </row>
    <row r="60" spans="1:19" s="25" customFormat="1" ht="24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29</v>
      </c>
      <c r="G60" s="14"/>
      <c r="H60" s="15" t="s">
        <v>5</v>
      </c>
      <c r="I60" s="30" t="s">
        <v>220</v>
      </c>
      <c r="J60" s="17" t="s">
        <v>222</v>
      </c>
      <c r="K60" s="101">
        <v>1768375439</v>
      </c>
      <c r="L60" s="101">
        <v>1496678834</v>
      </c>
      <c r="M60" s="101">
        <v>814066502</v>
      </c>
      <c r="N60" s="101">
        <v>812456673</v>
      </c>
      <c r="O60" s="101">
        <v>812456673</v>
      </c>
      <c r="P60" s="75">
        <f t="shared" si="1"/>
        <v>0.46034709827249531</v>
      </c>
      <c r="Q60" s="76">
        <f t="shared" si="2"/>
        <v>0.45943675482138385</v>
      </c>
      <c r="R60" s="124"/>
      <c r="S60" s="123"/>
    </row>
    <row r="61" spans="1:19" s="25" customFormat="1" ht="14.25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34</v>
      </c>
      <c r="F61" s="14" t="s">
        <v>58</v>
      </c>
      <c r="G61" s="14"/>
      <c r="H61" s="15" t="s">
        <v>5</v>
      </c>
      <c r="I61" s="30" t="s">
        <v>221</v>
      </c>
      <c r="J61" s="17" t="s">
        <v>223</v>
      </c>
      <c r="K61" s="101">
        <v>466466819</v>
      </c>
      <c r="L61" s="101">
        <v>466466819</v>
      </c>
      <c r="M61" s="101">
        <v>466466819</v>
      </c>
      <c r="N61" s="101">
        <v>427677764</v>
      </c>
      <c r="O61" s="101">
        <v>427677764</v>
      </c>
      <c r="P61" s="75">
        <f t="shared" si="1"/>
        <v>1</v>
      </c>
      <c r="Q61" s="76">
        <f t="shared" si="2"/>
        <v>0.91684498570947659</v>
      </c>
      <c r="R61" s="124"/>
      <c r="S61" s="123"/>
    </row>
    <row r="62" spans="1:19" s="25" customFormat="1" ht="24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58</v>
      </c>
      <c r="G62" s="14"/>
      <c r="H62" s="15" t="s">
        <v>5</v>
      </c>
      <c r="I62" s="30" t="s">
        <v>224</v>
      </c>
      <c r="J62" s="17" t="s">
        <v>229</v>
      </c>
      <c r="K62" s="101">
        <f>1682468549+84853081</f>
        <v>1767321630</v>
      </c>
      <c r="L62" s="101">
        <v>1675863693</v>
      </c>
      <c r="M62" s="101">
        <v>1675863693</v>
      </c>
      <c r="N62" s="101">
        <v>1385922394</v>
      </c>
      <c r="O62" s="101">
        <v>1366922394</v>
      </c>
      <c r="P62" s="75">
        <f t="shared" si="1"/>
        <v>0.94825054169681611</v>
      </c>
      <c r="Q62" s="76">
        <f t="shared" si="2"/>
        <v>0.78419364674442427</v>
      </c>
      <c r="R62" s="124"/>
      <c r="S62" s="123"/>
    </row>
    <row r="63" spans="1:19" s="25" customFormat="1" ht="36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32</v>
      </c>
      <c r="G63" s="14"/>
      <c r="H63" s="15" t="s">
        <v>5</v>
      </c>
      <c r="I63" s="30" t="s">
        <v>225</v>
      </c>
      <c r="J63" s="17" t="s">
        <v>230</v>
      </c>
      <c r="K63" s="101">
        <v>1017777662</v>
      </c>
      <c r="L63" s="101">
        <v>981913407.22000003</v>
      </c>
      <c r="M63" s="101">
        <v>977938738</v>
      </c>
      <c r="N63" s="101">
        <v>750936585</v>
      </c>
      <c r="O63" s="101">
        <v>735401737</v>
      </c>
      <c r="P63" s="75">
        <f t="shared" si="1"/>
        <v>0.96085694794901089</v>
      </c>
      <c r="Q63" s="76">
        <f t="shared" si="2"/>
        <v>0.7378198726864964</v>
      </c>
      <c r="R63" s="124"/>
      <c r="S63" s="123"/>
    </row>
    <row r="64" spans="1:19" s="25" customFormat="1" ht="48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59</v>
      </c>
      <c r="G64" s="14"/>
      <c r="H64" s="15" t="s">
        <v>5</v>
      </c>
      <c r="I64" s="30" t="s">
        <v>226</v>
      </c>
      <c r="J64" s="17" t="s">
        <v>231</v>
      </c>
      <c r="K64" s="101">
        <f>1045085267+400000</f>
        <v>1045485267</v>
      </c>
      <c r="L64" s="101">
        <v>1044685267</v>
      </c>
      <c r="M64" s="101">
        <v>1044685267</v>
      </c>
      <c r="N64" s="101">
        <v>522496994</v>
      </c>
      <c r="O64" s="101">
        <v>521923437</v>
      </c>
      <c r="P64" s="75">
        <f t="shared" si="1"/>
        <v>0.99923480509458007</v>
      </c>
      <c r="Q64" s="76">
        <f t="shared" si="2"/>
        <v>0.49976504738253763</v>
      </c>
      <c r="R64" s="124"/>
      <c r="S64" s="123"/>
    </row>
    <row r="65" spans="1:19" s="25" customFormat="1" ht="14.25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60</v>
      </c>
      <c r="G65" s="14"/>
      <c r="H65" s="15" t="s">
        <v>5</v>
      </c>
      <c r="I65" s="30" t="s">
        <v>227</v>
      </c>
      <c r="J65" s="17" t="s">
        <v>232</v>
      </c>
      <c r="K65" s="101">
        <v>975556036</v>
      </c>
      <c r="L65" s="101">
        <v>974056035.10000002</v>
      </c>
      <c r="M65" s="101">
        <v>917168128.95000005</v>
      </c>
      <c r="N65" s="101">
        <v>361213623.22000003</v>
      </c>
      <c r="O65" s="101">
        <v>361213623.22000003</v>
      </c>
      <c r="P65" s="75">
        <f t="shared" si="1"/>
        <v>0.9401490996976416</v>
      </c>
      <c r="Q65" s="76">
        <f t="shared" si="2"/>
        <v>0.37026435170352434</v>
      </c>
      <c r="R65" s="124"/>
      <c r="S65" s="123"/>
    </row>
    <row r="66" spans="1:19" s="25" customFormat="1" ht="60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35</v>
      </c>
      <c r="F66" s="14" t="s">
        <v>34</v>
      </c>
      <c r="G66" s="14"/>
      <c r="H66" s="15" t="s">
        <v>5</v>
      </c>
      <c r="I66" s="30" t="s">
        <v>228</v>
      </c>
      <c r="J66" s="17" t="s">
        <v>233</v>
      </c>
      <c r="K66" s="101">
        <v>78327614</v>
      </c>
      <c r="L66" s="101">
        <v>68327614</v>
      </c>
      <c r="M66" s="101">
        <v>68327614</v>
      </c>
      <c r="N66" s="101">
        <v>30980224</v>
      </c>
      <c r="O66" s="101">
        <v>30980224</v>
      </c>
      <c r="P66" s="75">
        <f t="shared" si="1"/>
        <v>0.87233110407269654</v>
      </c>
      <c r="Q66" s="76">
        <f t="shared" si="2"/>
        <v>0.39552109936605501</v>
      </c>
      <c r="R66" s="124"/>
      <c r="S66" s="123"/>
    </row>
    <row r="67" spans="1:19" s="25" customFormat="1" ht="14.25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58</v>
      </c>
      <c r="G67" s="14"/>
      <c r="H67" s="15" t="s">
        <v>5</v>
      </c>
      <c r="I67" s="30" t="s">
        <v>234</v>
      </c>
      <c r="J67" s="17" t="s">
        <v>236</v>
      </c>
      <c r="K67" s="101">
        <v>518241670</v>
      </c>
      <c r="L67" s="101">
        <v>382340325</v>
      </c>
      <c r="M67" s="101">
        <v>382340325</v>
      </c>
      <c r="N67" s="101">
        <v>300427488</v>
      </c>
      <c r="O67" s="101">
        <v>300427488</v>
      </c>
      <c r="P67" s="75">
        <f t="shared" si="1"/>
        <v>0.73776453560748989</v>
      </c>
      <c r="Q67" s="76">
        <f t="shared" si="2"/>
        <v>0.5797053872568757</v>
      </c>
      <c r="R67" s="124"/>
      <c r="S67" s="123"/>
    </row>
    <row r="68" spans="1:19" s="25" customFormat="1" ht="48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32</v>
      </c>
      <c r="G68" s="14"/>
      <c r="H68" s="15" t="s">
        <v>5</v>
      </c>
      <c r="I68" s="30" t="s">
        <v>276</v>
      </c>
      <c r="J68" s="17" t="s">
        <v>277</v>
      </c>
      <c r="K68" s="101">
        <v>20000000</v>
      </c>
      <c r="L68" s="101" t="s">
        <v>25</v>
      </c>
      <c r="M68" s="101" t="s">
        <v>25</v>
      </c>
      <c r="N68" s="101" t="s">
        <v>25</v>
      </c>
      <c r="O68" s="101" t="s">
        <v>25</v>
      </c>
      <c r="P68" s="75">
        <f t="shared" si="1"/>
        <v>0</v>
      </c>
      <c r="Q68" s="76">
        <f t="shared" si="2"/>
        <v>0</v>
      </c>
      <c r="R68" s="124"/>
      <c r="S68" s="123"/>
    </row>
    <row r="69" spans="1:19" s="25" customFormat="1" ht="84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59</v>
      </c>
      <c r="G69" s="14"/>
      <c r="H69" s="15" t="s">
        <v>5</v>
      </c>
      <c r="I69" s="30" t="s">
        <v>235</v>
      </c>
      <c r="J69" s="17" t="s">
        <v>237</v>
      </c>
      <c r="K69" s="101">
        <v>23923582</v>
      </c>
      <c r="L69" s="101">
        <v>23923582</v>
      </c>
      <c r="M69" s="101">
        <v>23923582</v>
      </c>
      <c r="N69" s="101">
        <v>8060394</v>
      </c>
      <c r="O69" s="101">
        <v>8060394</v>
      </c>
      <c r="P69" s="75">
        <f t="shared" si="1"/>
        <v>1</v>
      </c>
      <c r="Q69" s="76">
        <f t="shared" si="2"/>
        <v>0.33692253944246309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36</v>
      </c>
      <c r="F70" s="14" t="s">
        <v>33</v>
      </c>
      <c r="G70" s="14"/>
      <c r="H70" s="15"/>
      <c r="I70" s="30" t="s">
        <v>261</v>
      </c>
      <c r="J70" s="17" t="s">
        <v>262</v>
      </c>
      <c r="K70" s="101">
        <v>460000000</v>
      </c>
      <c r="L70" s="101">
        <v>460000000</v>
      </c>
      <c r="M70" s="101">
        <v>460000000</v>
      </c>
      <c r="N70" s="101">
        <v>215883605</v>
      </c>
      <c r="O70" s="101">
        <v>215883605</v>
      </c>
      <c r="P70" s="75">
        <f t="shared" si="1"/>
        <v>1</v>
      </c>
      <c r="Q70" s="76">
        <f t="shared" si="2"/>
        <v>0.46931218478260872</v>
      </c>
      <c r="R70" s="124"/>
      <c r="S70" s="123"/>
    </row>
    <row r="71" spans="1:19" s="25" customFormat="1" ht="36" x14ac:dyDescent="0.2">
      <c r="A71" s="12" t="s">
        <v>26</v>
      </c>
      <c r="B71" s="13" t="s">
        <v>55</v>
      </c>
      <c r="C71" s="13" t="s">
        <v>55</v>
      </c>
      <c r="D71" s="14" t="s">
        <v>55</v>
      </c>
      <c r="E71" s="14" t="s">
        <v>37</v>
      </c>
      <c r="F71" s="14"/>
      <c r="G71" s="14"/>
      <c r="H71" s="15" t="s">
        <v>5</v>
      </c>
      <c r="I71" s="30" t="s">
        <v>101</v>
      </c>
      <c r="J71" s="17" t="s">
        <v>100</v>
      </c>
      <c r="K71" s="101">
        <v>281843127</v>
      </c>
      <c r="L71" s="101">
        <v>272321310</v>
      </c>
      <c r="M71" s="101">
        <v>21834969</v>
      </c>
      <c r="N71" s="101">
        <v>21834969</v>
      </c>
      <c r="O71" s="101">
        <v>21834969</v>
      </c>
      <c r="P71" s="75">
        <f t="shared" si="1"/>
        <v>7.7472064805752736E-2</v>
      </c>
      <c r="Q71" s="76">
        <f t="shared" si="2"/>
        <v>7.7472064805752736E-2</v>
      </c>
      <c r="R71" s="124"/>
      <c r="S71" s="123"/>
    </row>
    <row r="72" spans="1:19" s="27" customFormat="1" ht="30" customHeight="1" x14ac:dyDescent="0.2">
      <c r="A72" s="18" t="s">
        <v>26</v>
      </c>
      <c r="B72" s="83" t="s">
        <v>74</v>
      </c>
      <c r="C72" s="19"/>
      <c r="D72" s="21"/>
      <c r="E72" s="21"/>
      <c r="F72" s="21"/>
      <c r="G72" s="21"/>
      <c r="H72" s="20">
        <v>20</v>
      </c>
      <c r="I72" s="29" t="s">
        <v>189</v>
      </c>
      <c r="J72" s="23" t="s">
        <v>7</v>
      </c>
      <c r="K72" s="100">
        <f>K74+K77+K80</f>
        <v>4805826000</v>
      </c>
      <c r="L72" s="100">
        <f t="shared" ref="L72:O72" si="7">L74+L77+L80</f>
        <v>262460322.30000001</v>
      </c>
      <c r="M72" s="100">
        <f t="shared" si="7"/>
        <v>234486426</v>
      </c>
      <c r="N72" s="100">
        <f t="shared" si="7"/>
        <v>234486426</v>
      </c>
      <c r="O72" s="100">
        <f t="shared" si="7"/>
        <v>234486426</v>
      </c>
      <c r="P72" s="75">
        <f t="shared" si="1"/>
        <v>4.8792117317605757E-2</v>
      </c>
      <c r="Q72" s="76">
        <f t="shared" si="2"/>
        <v>4.8792117317605757E-2</v>
      </c>
      <c r="R72" s="117"/>
      <c r="S72" s="123"/>
    </row>
    <row r="73" spans="1:19" s="27" customFormat="1" ht="30" customHeight="1" x14ac:dyDescent="0.2">
      <c r="A73" s="18" t="s">
        <v>26</v>
      </c>
      <c r="B73" s="83">
        <v>3</v>
      </c>
      <c r="C73" s="19"/>
      <c r="D73" s="21"/>
      <c r="E73" s="21"/>
      <c r="F73" s="21"/>
      <c r="G73" s="21"/>
      <c r="H73" s="20">
        <v>21</v>
      </c>
      <c r="I73" s="29" t="s">
        <v>189</v>
      </c>
      <c r="J73" s="23" t="s">
        <v>7</v>
      </c>
      <c r="K73" s="100">
        <f>K75</f>
        <v>773575800000</v>
      </c>
      <c r="L73" s="100">
        <f t="shared" ref="L73:O73" si="8">L75</f>
        <v>773575800000</v>
      </c>
      <c r="M73" s="100">
        <f t="shared" si="8"/>
        <v>773575800000</v>
      </c>
      <c r="N73" s="100">
        <f t="shared" si="8"/>
        <v>773575800000</v>
      </c>
      <c r="O73" s="100">
        <f t="shared" si="8"/>
        <v>773575800000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28</v>
      </c>
      <c r="E74" s="21" t="s">
        <v>127</v>
      </c>
      <c r="F74" s="21"/>
      <c r="G74" s="21"/>
      <c r="H74" s="20">
        <v>20</v>
      </c>
      <c r="I74" s="29" t="s">
        <v>128</v>
      </c>
      <c r="J74" s="23" t="s">
        <v>129</v>
      </c>
      <c r="K74" s="100">
        <v>473112000</v>
      </c>
      <c r="L74" s="100">
        <v>0</v>
      </c>
      <c r="M74" s="100">
        <v>0</v>
      </c>
      <c r="N74" s="100">
        <v>0</v>
      </c>
      <c r="O74" s="100">
        <v>0</v>
      </c>
      <c r="P74" s="75">
        <f t="shared" si="1"/>
        <v>0</v>
      </c>
      <c r="Q74" s="76">
        <f t="shared" si="2"/>
        <v>0</v>
      </c>
      <c r="R74" s="117"/>
      <c r="S74" s="123"/>
    </row>
    <row r="75" spans="1:19" s="27" customFormat="1" ht="30" customHeight="1" x14ac:dyDescent="0.2">
      <c r="A75" s="18" t="s">
        <v>26</v>
      </c>
      <c r="B75" s="83" t="s">
        <v>74</v>
      </c>
      <c r="C75" s="83" t="s">
        <v>74</v>
      </c>
      <c r="D75" s="84" t="s">
        <v>91</v>
      </c>
      <c r="E75" s="21"/>
      <c r="F75" s="21"/>
      <c r="G75" s="21"/>
      <c r="H75" s="20">
        <v>21</v>
      </c>
      <c r="I75" s="29" t="s">
        <v>104</v>
      </c>
      <c r="J75" s="23" t="s">
        <v>105</v>
      </c>
      <c r="K75" s="100">
        <f>SUM(K76)</f>
        <v>773575800000</v>
      </c>
      <c r="L75" s="100">
        <f t="shared" ref="L75:O75" si="9">SUM(L76)</f>
        <v>773575800000</v>
      </c>
      <c r="M75" s="100">
        <f t="shared" si="9"/>
        <v>773575800000</v>
      </c>
      <c r="N75" s="100">
        <f t="shared" si="9"/>
        <v>773575800000</v>
      </c>
      <c r="O75" s="100">
        <f t="shared" si="9"/>
        <v>773575800000</v>
      </c>
      <c r="P75" s="75">
        <f t="shared" si="1"/>
        <v>1</v>
      </c>
      <c r="Q75" s="76">
        <f t="shared" si="2"/>
        <v>1</v>
      </c>
      <c r="R75" s="117"/>
      <c r="S75" s="123"/>
    </row>
    <row r="76" spans="1:19" s="27" customFormat="1" ht="45" customHeight="1" x14ac:dyDescent="0.2">
      <c r="A76" s="12" t="s">
        <v>26</v>
      </c>
      <c r="B76" s="89" t="s">
        <v>74</v>
      </c>
      <c r="C76" s="89" t="s">
        <v>74</v>
      </c>
      <c r="D76" s="90" t="s">
        <v>91</v>
      </c>
      <c r="E76" s="15" t="s">
        <v>106</v>
      </c>
      <c r="F76" s="21"/>
      <c r="G76" s="21"/>
      <c r="H76" s="31">
        <v>21</v>
      </c>
      <c r="I76" s="30" t="s">
        <v>107</v>
      </c>
      <c r="J76" s="17" t="s">
        <v>108</v>
      </c>
      <c r="K76" s="101">
        <v>773575800000</v>
      </c>
      <c r="L76" s="101">
        <v>773575800000</v>
      </c>
      <c r="M76" s="101">
        <v>773575800000</v>
      </c>
      <c r="N76" s="101">
        <v>773575800000</v>
      </c>
      <c r="O76" s="101">
        <v>773575800000</v>
      </c>
      <c r="P76" s="75">
        <f t="shared" ref="P76:P130" si="10">+M76/K76</f>
        <v>1</v>
      </c>
      <c r="Q76" s="76">
        <f t="shared" ref="Q76:Q130" si="11">+N76/K76</f>
        <v>1</v>
      </c>
      <c r="R76" s="117"/>
      <c r="S76" s="123"/>
    </row>
    <row r="77" spans="1:19" s="27" customFormat="1" ht="54.75" customHeight="1" x14ac:dyDescent="0.2">
      <c r="A77" s="18" t="s">
        <v>26</v>
      </c>
      <c r="B77" s="83" t="s">
        <v>74</v>
      </c>
      <c r="C77" s="83" t="s">
        <v>91</v>
      </c>
      <c r="D77" s="84" t="s">
        <v>55</v>
      </c>
      <c r="E77" s="21" t="s">
        <v>109</v>
      </c>
      <c r="F77" s="21"/>
      <c r="G77" s="21"/>
      <c r="H77" s="20">
        <v>20</v>
      </c>
      <c r="I77" s="29" t="s">
        <v>110</v>
      </c>
      <c r="J77" s="23" t="s">
        <v>111</v>
      </c>
      <c r="K77" s="100">
        <f>SUM(K78:K79)</f>
        <v>94050000</v>
      </c>
      <c r="L77" s="100">
        <f t="shared" ref="L77:O77" si="12">SUM(L78:L79)</f>
        <v>71705218</v>
      </c>
      <c r="M77" s="100">
        <f t="shared" si="12"/>
        <v>45143719</v>
      </c>
      <c r="N77" s="100">
        <f t="shared" si="12"/>
        <v>45143719</v>
      </c>
      <c r="O77" s="100">
        <f t="shared" si="12"/>
        <v>45143719</v>
      </c>
      <c r="P77" s="75">
        <f t="shared" si="10"/>
        <v>0.47999701222753854</v>
      </c>
      <c r="Q77" s="76">
        <f t="shared" si="11"/>
        <v>0.47999701222753854</v>
      </c>
      <c r="R77" s="117"/>
      <c r="S77" s="123"/>
    </row>
    <row r="78" spans="1:19" s="27" customFormat="1" ht="30" customHeight="1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29</v>
      </c>
      <c r="G78" s="35"/>
      <c r="H78" s="31">
        <v>20</v>
      </c>
      <c r="I78" s="30" t="s">
        <v>113</v>
      </c>
      <c r="J78" s="36" t="s">
        <v>115</v>
      </c>
      <c r="K78" s="101">
        <v>49360436</v>
      </c>
      <c r="L78" s="101">
        <v>49360436</v>
      </c>
      <c r="M78" s="101">
        <v>43873660</v>
      </c>
      <c r="N78" s="101">
        <v>43873660</v>
      </c>
      <c r="O78" s="101">
        <v>43873660</v>
      </c>
      <c r="P78" s="75">
        <f t="shared" si="10"/>
        <v>0.88884263502048477</v>
      </c>
      <c r="Q78" s="76">
        <f t="shared" si="11"/>
        <v>0.88884263502048477</v>
      </c>
      <c r="R78" s="117"/>
      <c r="S78" s="123"/>
    </row>
    <row r="79" spans="1:19" s="27" customFormat="1" ht="36" x14ac:dyDescent="0.2">
      <c r="A79" s="12" t="s">
        <v>26</v>
      </c>
      <c r="B79" s="13" t="s">
        <v>74</v>
      </c>
      <c r="C79" s="13" t="s">
        <v>91</v>
      </c>
      <c r="D79" s="35" t="s">
        <v>55</v>
      </c>
      <c r="E79" s="35" t="s">
        <v>112</v>
      </c>
      <c r="F79" s="35" t="s">
        <v>58</v>
      </c>
      <c r="G79" s="35"/>
      <c r="H79" s="31">
        <v>20</v>
      </c>
      <c r="I79" s="30" t="s">
        <v>114</v>
      </c>
      <c r="J79" s="36" t="s">
        <v>116</v>
      </c>
      <c r="K79" s="101">
        <v>44689564</v>
      </c>
      <c r="L79" s="101">
        <v>22344782</v>
      </c>
      <c r="M79" s="101">
        <v>1270059</v>
      </c>
      <c r="N79" s="101">
        <v>1270059</v>
      </c>
      <c r="O79" s="101">
        <v>1270059</v>
      </c>
      <c r="P79" s="75">
        <f t="shared" si="10"/>
        <v>2.8419588072060849E-2</v>
      </c>
      <c r="Q79" s="76">
        <f t="shared" si="11"/>
        <v>2.8419588072060849E-2</v>
      </c>
      <c r="R79" s="117"/>
      <c r="S79" s="123"/>
    </row>
    <row r="80" spans="1:19" s="25" customFormat="1" ht="30" customHeight="1" x14ac:dyDescent="0.2">
      <c r="A80" s="39" t="s">
        <v>26</v>
      </c>
      <c r="B80" s="85" t="s">
        <v>74</v>
      </c>
      <c r="C80" s="20">
        <v>10</v>
      </c>
      <c r="D80" s="85" t="s">
        <v>28</v>
      </c>
      <c r="E80" s="32" t="s">
        <v>0</v>
      </c>
      <c r="F80" s="32"/>
      <c r="G80" s="32"/>
      <c r="H80" s="20">
        <v>20</v>
      </c>
      <c r="I80" s="29" t="s">
        <v>117</v>
      </c>
      <c r="J80" s="33" t="s">
        <v>118</v>
      </c>
      <c r="K80" s="100">
        <f>SUM(K81:K83)</f>
        <v>4238664000</v>
      </c>
      <c r="L80" s="100">
        <f t="shared" ref="L80:O80" si="13">SUM(L81:L83)</f>
        <v>190755104.30000001</v>
      </c>
      <c r="M80" s="100">
        <f t="shared" si="13"/>
        <v>189342707</v>
      </c>
      <c r="N80" s="100">
        <f t="shared" si="13"/>
        <v>189342707</v>
      </c>
      <c r="O80" s="100">
        <f t="shared" si="13"/>
        <v>189342707</v>
      </c>
      <c r="P80" s="75">
        <f t="shared" si="10"/>
        <v>4.4670374202814847E-2</v>
      </c>
      <c r="Q80" s="76">
        <f t="shared" si="11"/>
        <v>4.4670374202814847E-2</v>
      </c>
      <c r="R80" s="124"/>
      <c r="S80" s="125"/>
    </row>
    <row r="81" spans="1:19" s="25" customFormat="1" ht="30" customHeight="1" x14ac:dyDescent="0.2">
      <c r="A81" s="34" t="s">
        <v>26</v>
      </c>
      <c r="B81" s="14" t="s">
        <v>74</v>
      </c>
      <c r="C81" s="14">
        <v>10</v>
      </c>
      <c r="D81" s="35" t="s">
        <v>28</v>
      </c>
      <c r="E81" s="92" t="s">
        <v>29</v>
      </c>
      <c r="F81" s="35"/>
      <c r="G81" s="35"/>
      <c r="H81" s="37">
        <v>20</v>
      </c>
      <c r="I81" s="38" t="s">
        <v>119</v>
      </c>
      <c r="J81" s="36" t="s">
        <v>121</v>
      </c>
      <c r="K81" s="101">
        <v>1700000000</v>
      </c>
      <c r="L81" s="101">
        <v>1148869.3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5"/>
    </row>
    <row r="82" spans="1:19" s="27" customFormat="1" ht="30" customHeight="1" x14ac:dyDescent="0.2">
      <c r="A82" s="34" t="s">
        <v>26</v>
      </c>
      <c r="B82" s="14" t="s">
        <v>74</v>
      </c>
      <c r="C82" s="13" t="s">
        <v>122</v>
      </c>
      <c r="D82" s="15" t="s">
        <v>28</v>
      </c>
      <c r="E82" s="15" t="s">
        <v>58</v>
      </c>
      <c r="F82" s="15"/>
      <c r="G82" s="15"/>
      <c r="H82" s="37">
        <v>20</v>
      </c>
      <c r="I82" s="38" t="s">
        <v>123</v>
      </c>
      <c r="J82" s="17" t="s">
        <v>125</v>
      </c>
      <c r="K82" s="101">
        <v>838664000</v>
      </c>
      <c r="L82" s="101">
        <v>189342707</v>
      </c>
      <c r="M82" s="101">
        <v>189342707</v>
      </c>
      <c r="N82" s="101">
        <v>189342707</v>
      </c>
      <c r="O82" s="101">
        <v>189342707</v>
      </c>
      <c r="P82" s="75">
        <f t="shared" si="10"/>
        <v>0.22576706165997348</v>
      </c>
      <c r="Q82" s="76">
        <f t="shared" si="11"/>
        <v>0.22576706165997348</v>
      </c>
      <c r="R82" s="117"/>
      <c r="S82" s="123"/>
    </row>
    <row r="83" spans="1:19" s="27" customFormat="1" ht="30" customHeight="1" x14ac:dyDescent="0.2">
      <c r="A83" s="12" t="s">
        <v>26</v>
      </c>
      <c r="B83" s="13" t="s">
        <v>74</v>
      </c>
      <c r="C83" s="13" t="s">
        <v>122</v>
      </c>
      <c r="D83" s="14" t="s">
        <v>28</v>
      </c>
      <c r="E83" s="15" t="s">
        <v>32</v>
      </c>
      <c r="F83" s="15"/>
      <c r="G83" s="15"/>
      <c r="H83" s="37">
        <v>20</v>
      </c>
      <c r="I83" s="38" t="s">
        <v>124</v>
      </c>
      <c r="J83" s="17" t="s">
        <v>126</v>
      </c>
      <c r="K83" s="101">
        <v>1700000000</v>
      </c>
      <c r="L83" s="101">
        <v>263528</v>
      </c>
      <c r="M83" s="101" t="s">
        <v>25</v>
      </c>
      <c r="N83" s="101" t="s">
        <v>25</v>
      </c>
      <c r="O83" s="101" t="s">
        <v>25</v>
      </c>
      <c r="P83" s="75">
        <f t="shared" si="10"/>
        <v>0</v>
      </c>
      <c r="Q83" s="76">
        <f t="shared" si="11"/>
        <v>0</v>
      </c>
      <c r="R83" s="124"/>
      <c r="S83" s="123"/>
    </row>
    <row r="84" spans="1:19" s="27" customFormat="1" ht="42" customHeight="1" x14ac:dyDescent="0.2">
      <c r="A84" s="18" t="s">
        <v>26</v>
      </c>
      <c r="B84" s="19">
        <v>5</v>
      </c>
      <c r="C84" s="19"/>
      <c r="D84" s="32"/>
      <c r="E84" s="32"/>
      <c r="F84" s="32"/>
      <c r="G84" s="32"/>
      <c r="H84" s="31">
        <v>20</v>
      </c>
      <c r="I84" s="43" t="s">
        <v>20</v>
      </c>
      <c r="J84" s="33" t="s">
        <v>21</v>
      </c>
      <c r="K84" s="100">
        <f>+K88+K85</f>
        <v>70463012000</v>
      </c>
      <c r="L84" s="100">
        <f>+L88+L85</f>
        <v>45920095229.099998</v>
      </c>
      <c r="M84" s="100">
        <f>+M88+M85</f>
        <v>44442078242.509995</v>
      </c>
      <c r="N84" s="100">
        <f>+N88+N85</f>
        <v>31321047653.440002</v>
      </c>
      <c r="O84" s="100">
        <f>+O88+O85</f>
        <v>31128785271.440002</v>
      </c>
      <c r="P84" s="75">
        <f t="shared" si="10"/>
        <v>0.63071499473383275</v>
      </c>
      <c r="Q84" s="76">
        <f t="shared" si="11"/>
        <v>0.44450338928798561</v>
      </c>
      <c r="R84" s="117"/>
      <c r="S84" s="123"/>
    </row>
    <row r="85" spans="1:19" s="27" customFormat="1" ht="42" customHeight="1" x14ac:dyDescent="0.2">
      <c r="A85" s="39" t="s">
        <v>26</v>
      </c>
      <c r="B85" s="85" t="s">
        <v>130</v>
      </c>
      <c r="C85" s="83" t="s">
        <v>28</v>
      </c>
      <c r="D85" s="93">
        <v>1</v>
      </c>
      <c r="E85" s="93"/>
      <c r="F85" s="32"/>
      <c r="G85" s="32"/>
      <c r="H85" s="31">
        <v>20</v>
      </c>
      <c r="I85" s="43" t="s">
        <v>190</v>
      </c>
      <c r="J85" s="33" t="s">
        <v>191</v>
      </c>
      <c r="K85" s="100">
        <f>SUM(K86:K87)</f>
        <v>3674010000</v>
      </c>
      <c r="L85" s="100">
        <f t="shared" ref="L85:O85" si="14">SUM(L86:L87)</f>
        <v>2730868242.54</v>
      </c>
      <c r="M85" s="100">
        <f t="shared" si="14"/>
        <v>2612560936.3899999</v>
      </c>
      <c r="N85" s="100">
        <f t="shared" si="14"/>
        <v>2612560934.6999998</v>
      </c>
      <c r="O85" s="100">
        <f t="shared" si="14"/>
        <v>2612560934.6999998</v>
      </c>
      <c r="P85" s="75">
        <f t="shared" si="10"/>
        <v>0.71109249468292135</v>
      </c>
      <c r="Q85" s="76">
        <f t="shared" si="11"/>
        <v>0.71109249422293352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92" t="s">
        <v>60</v>
      </c>
      <c r="G86" s="35"/>
      <c r="H86" s="37">
        <v>20</v>
      </c>
      <c r="I86" s="42" t="s">
        <v>279</v>
      </c>
      <c r="J86" s="17" t="s">
        <v>278</v>
      </c>
      <c r="K86" s="101">
        <v>15000000</v>
      </c>
      <c r="L86" s="101" t="s">
        <v>25</v>
      </c>
      <c r="M86" s="101" t="s">
        <v>25</v>
      </c>
      <c r="N86" s="101" t="s">
        <v>25</v>
      </c>
      <c r="O86" s="101" t="s">
        <v>25</v>
      </c>
      <c r="P86" s="75">
        <f t="shared" si="10"/>
        <v>0</v>
      </c>
      <c r="Q86" s="76">
        <f t="shared" si="11"/>
        <v>0</v>
      </c>
      <c r="R86" s="117"/>
      <c r="S86" s="123"/>
    </row>
    <row r="87" spans="1:19" s="27" customFormat="1" ht="42" customHeight="1" x14ac:dyDescent="0.2">
      <c r="A87" s="34" t="s">
        <v>26</v>
      </c>
      <c r="B87" s="91" t="s">
        <v>130</v>
      </c>
      <c r="C87" s="89" t="s">
        <v>28</v>
      </c>
      <c r="D87" s="92" t="s">
        <v>55</v>
      </c>
      <c r="E87" s="92" t="s">
        <v>35</v>
      </c>
      <c r="F87" s="35" t="s">
        <v>34</v>
      </c>
      <c r="G87" s="35"/>
      <c r="H87" s="37">
        <v>20</v>
      </c>
      <c r="I87" s="42" t="s">
        <v>238</v>
      </c>
      <c r="J87" s="17" t="s">
        <v>209</v>
      </c>
      <c r="K87" s="101">
        <f>3259010000+400000000</f>
        <v>3659010000</v>
      </c>
      <c r="L87" s="101">
        <v>2730868242.54</v>
      </c>
      <c r="M87" s="101">
        <v>2612560936.3899999</v>
      </c>
      <c r="N87" s="101">
        <v>2612560934.6999998</v>
      </c>
      <c r="O87" s="101">
        <v>2612560934.6999998</v>
      </c>
      <c r="P87" s="75">
        <f t="shared" si="10"/>
        <v>0.71400759669692071</v>
      </c>
      <c r="Q87" s="76">
        <f t="shared" si="11"/>
        <v>0.71400759623504717</v>
      </c>
      <c r="R87" s="117"/>
      <c r="S87" s="123"/>
    </row>
    <row r="88" spans="1:19" s="27" customFormat="1" ht="30" customHeight="1" x14ac:dyDescent="0.2">
      <c r="A88" s="39" t="s">
        <v>26</v>
      </c>
      <c r="B88" s="85" t="s">
        <v>130</v>
      </c>
      <c r="C88" s="83" t="s">
        <v>28</v>
      </c>
      <c r="D88" s="93" t="s">
        <v>55</v>
      </c>
      <c r="E88" s="93"/>
      <c r="F88" s="32"/>
      <c r="G88" s="32"/>
      <c r="H88" s="31">
        <v>20</v>
      </c>
      <c r="I88" s="43" t="s">
        <v>132</v>
      </c>
      <c r="J88" s="33" t="s">
        <v>133</v>
      </c>
      <c r="K88" s="100">
        <f>SUM(K89:K95)</f>
        <v>66789002000</v>
      </c>
      <c r="L88" s="100">
        <f t="shared" ref="L88:O88" si="15">SUM(L89:L95)</f>
        <v>43189226986.559998</v>
      </c>
      <c r="M88" s="100">
        <f t="shared" si="15"/>
        <v>41829517306.119995</v>
      </c>
      <c r="N88" s="100">
        <f t="shared" si="15"/>
        <v>28708486718.740002</v>
      </c>
      <c r="O88" s="100">
        <f t="shared" si="15"/>
        <v>28516224336.740002</v>
      </c>
      <c r="P88" s="75">
        <f t="shared" si="10"/>
        <v>0.62629349224472608</v>
      </c>
      <c r="Q88" s="76">
        <f t="shared" si="11"/>
        <v>0.42983853417573153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33</v>
      </c>
      <c r="F89" s="92" t="s">
        <v>59</v>
      </c>
      <c r="G89" s="32"/>
      <c r="H89" s="37">
        <v>20</v>
      </c>
      <c r="I89" s="42" t="s">
        <v>282</v>
      </c>
      <c r="J89" s="36" t="s">
        <v>217</v>
      </c>
      <c r="K89" s="101">
        <v>200000000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34</v>
      </c>
      <c r="F90" s="35" t="s">
        <v>29</v>
      </c>
      <c r="G90" s="32"/>
      <c r="H90" s="37">
        <v>20</v>
      </c>
      <c r="I90" s="42" t="s">
        <v>263</v>
      </c>
      <c r="J90" s="36" t="s">
        <v>222</v>
      </c>
      <c r="K90" s="101">
        <v>1064201359</v>
      </c>
      <c r="L90" s="101">
        <v>950844577</v>
      </c>
      <c r="M90" s="101">
        <v>294643218</v>
      </c>
      <c r="N90" s="101">
        <v>294643217</v>
      </c>
      <c r="O90" s="101">
        <v>294643217</v>
      </c>
      <c r="P90" s="114">
        <f t="shared" ref="P90" si="16">+M90/K90</f>
        <v>0.27686792119572928</v>
      </c>
      <c r="Q90" s="115">
        <f t="shared" ref="Q90" si="17">+N90/K90</f>
        <v>0.2768679202560575</v>
      </c>
      <c r="R90" s="117"/>
      <c r="S90" s="123"/>
    </row>
    <row r="91" spans="1:19" s="27" customFormat="1" ht="30" customHeight="1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58</v>
      </c>
      <c r="G91" s="32"/>
      <c r="H91" s="37">
        <v>20</v>
      </c>
      <c r="I91" s="42" t="s">
        <v>239</v>
      </c>
      <c r="J91" s="36" t="s">
        <v>229</v>
      </c>
      <c r="K91" s="101">
        <f>10093342551+2145691098</f>
        <v>12239033649</v>
      </c>
      <c r="L91" s="101">
        <v>10067130652</v>
      </c>
      <c r="M91" s="101">
        <v>9736748450</v>
      </c>
      <c r="N91" s="101">
        <v>7584143868</v>
      </c>
      <c r="O91" s="101">
        <v>7529582071</v>
      </c>
      <c r="P91" s="114">
        <f t="shared" si="10"/>
        <v>0.79554879324933869</v>
      </c>
      <c r="Q91" s="115">
        <f t="shared" si="11"/>
        <v>0.61966852004036022</v>
      </c>
      <c r="R91" s="117"/>
      <c r="S91" s="123"/>
    </row>
    <row r="92" spans="1:19" s="27" customFormat="1" ht="36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32</v>
      </c>
      <c r="G92" s="32"/>
      <c r="H92" s="37">
        <v>20</v>
      </c>
      <c r="I92" s="42" t="s">
        <v>240</v>
      </c>
      <c r="J92" s="36" t="s">
        <v>230</v>
      </c>
      <c r="K92" s="101">
        <f>32092694065+20091281269</f>
        <v>52183975334</v>
      </c>
      <c r="L92" s="101">
        <v>31550785399.560001</v>
      </c>
      <c r="M92" s="101">
        <v>31380574889.560001</v>
      </c>
      <c r="N92" s="101">
        <v>20643734935.740002</v>
      </c>
      <c r="O92" s="101">
        <v>20534784350.740002</v>
      </c>
      <c r="P92" s="114">
        <f t="shared" si="10"/>
        <v>0.60134504296981506</v>
      </c>
      <c r="Q92" s="115">
        <f t="shared" si="11"/>
        <v>0.39559529153559447</v>
      </c>
      <c r="R92" s="117"/>
      <c r="S92" s="123"/>
    </row>
    <row r="93" spans="1:19" s="27" customFormat="1" ht="48" x14ac:dyDescent="0.2">
      <c r="A93" s="39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59</v>
      </c>
      <c r="G93" s="32"/>
      <c r="H93" s="37">
        <v>20</v>
      </c>
      <c r="I93" s="42" t="s">
        <v>241</v>
      </c>
      <c r="J93" s="36" t="s">
        <v>231</v>
      </c>
      <c r="K93" s="101">
        <v>44000000</v>
      </c>
      <c r="L93" s="101">
        <v>42933997</v>
      </c>
      <c r="M93" s="101">
        <v>35083104</v>
      </c>
      <c r="N93" s="101">
        <v>24593730</v>
      </c>
      <c r="O93" s="101">
        <v>24593730</v>
      </c>
      <c r="P93" s="114">
        <f t="shared" si="10"/>
        <v>0.79734327272727268</v>
      </c>
      <c r="Q93" s="115">
        <f t="shared" si="11"/>
        <v>0.55894840909090904</v>
      </c>
      <c r="R93" s="117"/>
      <c r="S93" s="123"/>
    </row>
    <row r="94" spans="1:19" s="27" customFormat="1" ht="30" customHeight="1" x14ac:dyDescent="0.2">
      <c r="A94" s="39" t="s">
        <v>26</v>
      </c>
      <c r="B94" s="91" t="s">
        <v>130</v>
      </c>
      <c r="C94" s="89" t="s">
        <v>28</v>
      </c>
      <c r="D94" s="92" t="s">
        <v>55</v>
      </c>
      <c r="E94" s="92" t="s">
        <v>35</v>
      </c>
      <c r="F94" s="35" t="s">
        <v>60</v>
      </c>
      <c r="G94" s="32"/>
      <c r="H94" s="37">
        <v>20</v>
      </c>
      <c r="I94" s="42" t="s">
        <v>242</v>
      </c>
      <c r="J94" s="36" t="s">
        <v>232</v>
      </c>
      <c r="K94" s="101">
        <v>31416043</v>
      </c>
      <c r="L94" s="101" t="s">
        <v>25</v>
      </c>
      <c r="M94" s="101" t="s">
        <v>25</v>
      </c>
      <c r="N94" s="101" t="s">
        <v>25</v>
      </c>
      <c r="O94" s="101" t="s">
        <v>25</v>
      </c>
      <c r="P94" s="114">
        <f t="shared" si="10"/>
        <v>0</v>
      </c>
      <c r="Q94" s="115">
        <f t="shared" si="11"/>
        <v>0</v>
      </c>
      <c r="R94" s="117"/>
      <c r="S94" s="123"/>
    </row>
    <row r="95" spans="1:19" s="27" customFormat="1" ht="60" x14ac:dyDescent="0.2">
      <c r="A95" s="34" t="s">
        <v>26</v>
      </c>
      <c r="B95" s="91" t="s">
        <v>130</v>
      </c>
      <c r="C95" s="89" t="s">
        <v>28</v>
      </c>
      <c r="D95" s="92" t="s">
        <v>55</v>
      </c>
      <c r="E95" s="92" t="s">
        <v>35</v>
      </c>
      <c r="F95" s="35" t="s">
        <v>34</v>
      </c>
      <c r="G95" s="35"/>
      <c r="H95" s="37">
        <v>20</v>
      </c>
      <c r="I95" s="42" t="s">
        <v>243</v>
      </c>
      <c r="J95" s="36" t="s">
        <v>233</v>
      </c>
      <c r="K95" s="101">
        <v>1026375615</v>
      </c>
      <c r="L95" s="101">
        <v>577532361</v>
      </c>
      <c r="M95" s="101">
        <v>382467644.56</v>
      </c>
      <c r="N95" s="101">
        <v>161370968</v>
      </c>
      <c r="O95" s="101">
        <v>132620968</v>
      </c>
      <c r="P95" s="114">
        <f t="shared" si="10"/>
        <v>0.37263906017486592</v>
      </c>
      <c r="Q95" s="115">
        <f t="shared" si="11"/>
        <v>0.1572240860379365</v>
      </c>
      <c r="R95" s="117"/>
      <c r="S95" s="123"/>
    </row>
    <row r="96" spans="1:19" s="27" customFormat="1" ht="36" x14ac:dyDescent="0.2">
      <c r="A96" s="39" t="s">
        <v>26</v>
      </c>
      <c r="B96" s="85" t="s">
        <v>131</v>
      </c>
      <c r="C96" s="83"/>
      <c r="D96" s="93"/>
      <c r="E96" s="93"/>
      <c r="F96" s="32"/>
      <c r="G96" s="32"/>
      <c r="H96" s="31"/>
      <c r="I96" s="43" t="s">
        <v>134</v>
      </c>
      <c r="J96" s="33" t="s">
        <v>135</v>
      </c>
      <c r="K96" s="100">
        <f>K97+K102</f>
        <v>3440027000</v>
      </c>
      <c r="L96" s="100">
        <f t="shared" ref="L96:O96" si="18">L97+L102</f>
        <v>2617866110.4899998</v>
      </c>
      <c r="M96" s="100">
        <f t="shared" si="18"/>
        <v>2607864570</v>
      </c>
      <c r="N96" s="100">
        <f t="shared" si="18"/>
        <v>2607864570</v>
      </c>
      <c r="O96" s="100">
        <f t="shared" si="18"/>
        <v>2607864570</v>
      </c>
      <c r="P96" s="75">
        <f t="shared" si="10"/>
        <v>0.75809421553958733</v>
      </c>
      <c r="Q96" s="76">
        <f t="shared" si="11"/>
        <v>0.75809421553958733</v>
      </c>
      <c r="R96" s="117"/>
      <c r="S96" s="123"/>
    </row>
    <row r="97" spans="1:19" s="27" customFormat="1" ht="14.25" x14ac:dyDescent="0.2">
      <c r="A97" s="34" t="s">
        <v>26</v>
      </c>
      <c r="B97" s="85" t="s">
        <v>131</v>
      </c>
      <c r="C97" s="83" t="s">
        <v>28</v>
      </c>
      <c r="D97" s="93" t="s">
        <v>55</v>
      </c>
      <c r="E97" s="93"/>
      <c r="F97" s="32"/>
      <c r="G97" s="32"/>
      <c r="H97" s="31"/>
      <c r="I97" s="43" t="s">
        <v>136</v>
      </c>
      <c r="J97" s="33" t="s">
        <v>137</v>
      </c>
      <c r="K97" s="100">
        <f>SUM(K98:K101)</f>
        <v>940027000</v>
      </c>
      <c r="L97" s="100">
        <f t="shared" ref="L97:O97" si="19">SUM(L98:L101)</f>
        <v>325571748.49000001</v>
      </c>
      <c r="M97" s="100">
        <f t="shared" si="19"/>
        <v>315570208</v>
      </c>
      <c r="N97" s="100">
        <f t="shared" si="19"/>
        <v>315570208</v>
      </c>
      <c r="O97" s="100">
        <f t="shared" si="19"/>
        <v>315570208</v>
      </c>
      <c r="P97" s="75">
        <f t="shared" si="10"/>
        <v>0.33570334469116314</v>
      </c>
      <c r="Q97" s="76">
        <f t="shared" si="11"/>
        <v>0.33570334469116314</v>
      </c>
      <c r="R97" s="117"/>
      <c r="S97" s="123"/>
    </row>
    <row r="98" spans="1:19" s="27" customFormat="1" ht="30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29</v>
      </c>
      <c r="F98" s="35"/>
      <c r="G98" s="35"/>
      <c r="H98" s="37"/>
      <c r="I98" s="42" t="s">
        <v>138</v>
      </c>
      <c r="J98" s="36" t="s">
        <v>142</v>
      </c>
      <c r="K98" s="101">
        <f>324263737+600000000</f>
        <v>924263737</v>
      </c>
      <c r="L98" s="101">
        <v>315057208</v>
      </c>
      <c r="M98" s="101">
        <v>315057208</v>
      </c>
      <c r="N98" s="101">
        <v>315057208</v>
      </c>
      <c r="O98" s="101">
        <v>315057208</v>
      </c>
      <c r="P98" s="75">
        <f t="shared" si="10"/>
        <v>0.34087370886433466</v>
      </c>
      <c r="Q98" s="76">
        <f t="shared" si="11"/>
        <v>0.34087370886433466</v>
      </c>
      <c r="R98" s="117"/>
      <c r="S98" s="123"/>
    </row>
    <row r="99" spans="1:19" s="27" customFormat="1" ht="24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32</v>
      </c>
      <c r="F99" s="35"/>
      <c r="G99" s="35"/>
      <c r="H99" s="37"/>
      <c r="I99" s="42" t="s">
        <v>139</v>
      </c>
      <c r="J99" s="36" t="s">
        <v>143</v>
      </c>
      <c r="K99" s="101">
        <v>11161460</v>
      </c>
      <c r="L99" s="101">
        <v>10000000</v>
      </c>
      <c r="M99" s="101" t="s">
        <v>25</v>
      </c>
      <c r="N99" s="101" t="s">
        <v>25</v>
      </c>
      <c r="O99" s="101" t="s">
        <v>25</v>
      </c>
      <c r="P99" s="75">
        <f t="shared" si="10"/>
        <v>0</v>
      </c>
      <c r="Q99" s="76">
        <f t="shared" si="11"/>
        <v>0</v>
      </c>
      <c r="R99" s="117"/>
      <c r="S99" s="123"/>
    </row>
    <row r="100" spans="1:19" s="27" customFormat="1" ht="18.75" customHeight="1" x14ac:dyDescent="0.2">
      <c r="A100" s="34" t="s">
        <v>26</v>
      </c>
      <c r="B100" s="91" t="s">
        <v>131</v>
      </c>
      <c r="C100" s="89" t="s">
        <v>28</v>
      </c>
      <c r="D100" s="92" t="s">
        <v>55</v>
      </c>
      <c r="E100" s="92" t="s">
        <v>60</v>
      </c>
      <c r="F100" s="35"/>
      <c r="G100" s="35"/>
      <c r="H100" s="37"/>
      <c r="I100" s="42" t="s">
        <v>140</v>
      </c>
      <c r="J100" s="36" t="s">
        <v>144</v>
      </c>
      <c r="K100" s="101">
        <v>3458941</v>
      </c>
      <c r="L100" s="101">
        <v>100000</v>
      </c>
      <c r="M100" s="101">
        <v>100000</v>
      </c>
      <c r="N100" s="101">
        <v>100000</v>
      </c>
      <c r="O100" s="101">
        <v>100000</v>
      </c>
      <c r="P100" s="75">
        <f t="shared" si="10"/>
        <v>2.8910582747725389E-2</v>
      </c>
      <c r="Q100" s="76">
        <f t="shared" si="11"/>
        <v>2.8910582747725389E-2</v>
      </c>
      <c r="R100" s="117"/>
      <c r="S100" s="123"/>
    </row>
    <row r="101" spans="1:19" s="27" customFormat="1" ht="28.5" customHeight="1" x14ac:dyDescent="0.2">
      <c r="A101" s="34" t="s">
        <v>26</v>
      </c>
      <c r="B101" s="91" t="s">
        <v>131</v>
      </c>
      <c r="C101" s="89" t="s">
        <v>28</v>
      </c>
      <c r="D101" s="92" t="s">
        <v>55</v>
      </c>
      <c r="E101" s="92" t="s">
        <v>33</v>
      </c>
      <c r="F101" s="35"/>
      <c r="G101" s="35"/>
      <c r="H101" s="37"/>
      <c r="I101" s="42" t="s">
        <v>141</v>
      </c>
      <c r="J101" s="36" t="s">
        <v>145</v>
      </c>
      <c r="K101" s="101">
        <v>1142862</v>
      </c>
      <c r="L101" s="101">
        <v>414540.49</v>
      </c>
      <c r="M101" s="101">
        <v>413000</v>
      </c>
      <c r="N101" s="101">
        <v>413000</v>
      </c>
      <c r="O101" s="101">
        <v>413000</v>
      </c>
      <c r="P101" s="75">
        <f t="shared" si="10"/>
        <v>0.36137346416277732</v>
      </c>
      <c r="Q101" s="76">
        <f t="shared" si="11"/>
        <v>0.36137346416277732</v>
      </c>
      <c r="R101" s="117"/>
      <c r="S101" s="123"/>
    </row>
    <row r="102" spans="1:19" s="27" customFormat="1" ht="28.5" customHeight="1" x14ac:dyDescent="0.2">
      <c r="A102" s="39" t="s">
        <v>26</v>
      </c>
      <c r="B102" s="85" t="s">
        <v>131</v>
      </c>
      <c r="C102" s="83" t="s">
        <v>28</v>
      </c>
      <c r="D102" s="93" t="s">
        <v>91</v>
      </c>
      <c r="E102" s="93"/>
      <c r="F102" s="32"/>
      <c r="G102" s="32"/>
      <c r="H102" s="31"/>
      <c r="I102" s="43" t="s">
        <v>146</v>
      </c>
      <c r="J102" s="33" t="s">
        <v>148</v>
      </c>
      <c r="K102" s="100">
        <f>SUM(K103)</f>
        <v>2500000000</v>
      </c>
      <c r="L102" s="100">
        <f t="shared" ref="L102:O102" si="20">SUM(L103)</f>
        <v>2292294362</v>
      </c>
      <c r="M102" s="100">
        <f t="shared" si="20"/>
        <v>2292294362</v>
      </c>
      <c r="N102" s="100">
        <f t="shared" si="20"/>
        <v>2292294362</v>
      </c>
      <c r="O102" s="100">
        <f t="shared" si="20"/>
        <v>2292294362</v>
      </c>
      <c r="P102" s="75">
        <f t="shared" si="10"/>
        <v>0.91691774479999999</v>
      </c>
      <c r="Q102" s="76">
        <f t="shared" si="11"/>
        <v>0.91691774479999999</v>
      </c>
      <c r="R102" s="117"/>
      <c r="S102" s="123"/>
    </row>
    <row r="103" spans="1:19" s="25" customFormat="1" ht="43.5" customHeight="1" thickBot="1" x14ac:dyDescent="0.25">
      <c r="A103" s="34" t="s">
        <v>26</v>
      </c>
      <c r="B103" s="91" t="s">
        <v>131</v>
      </c>
      <c r="C103" s="89" t="s">
        <v>28</v>
      </c>
      <c r="D103" s="92" t="s">
        <v>91</v>
      </c>
      <c r="E103" s="92" t="s">
        <v>29</v>
      </c>
      <c r="F103" s="35"/>
      <c r="G103" s="35"/>
      <c r="H103" s="41">
        <v>20</v>
      </c>
      <c r="I103" s="42" t="s">
        <v>147</v>
      </c>
      <c r="J103" s="36" t="s">
        <v>149</v>
      </c>
      <c r="K103" s="101">
        <f>2292294362+207705638</f>
        <v>2500000000</v>
      </c>
      <c r="L103" s="101">
        <v>2292294362</v>
      </c>
      <c r="M103" s="101">
        <v>2292294362</v>
      </c>
      <c r="N103" s="101">
        <v>2292294362</v>
      </c>
      <c r="O103" s="101">
        <v>2292294362</v>
      </c>
      <c r="P103" s="75">
        <f t="shared" si="10"/>
        <v>0.91691774479999999</v>
      </c>
      <c r="Q103" s="76">
        <f t="shared" si="11"/>
        <v>0.91691774479999999</v>
      </c>
      <c r="R103" s="117"/>
      <c r="S103" s="125"/>
    </row>
    <row r="104" spans="1:19" s="45" customFormat="1" ht="30" customHeight="1" thickBot="1" x14ac:dyDescent="0.25">
      <c r="A104" s="137" t="s">
        <v>22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98">
        <f>K105+K106+K121+K122+K126</f>
        <v>296166018225</v>
      </c>
      <c r="L104" s="98">
        <f t="shared" ref="L104:O104" si="21">L105+L106+L121+L122+L126</f>
        <v>105648632460.40999</v>
      </c>
      <c r="M104" s="98">
        <f t="shared" si="21"/>
        <v>82460458941.410004</v>
      </c>
      <c r="N104" s="98">
        <f t="shared" si="21"/>
        <v>27914658373.279999</v>
      </c>
      <c r="O104" s="98">
        <f t="shared" si="21"/>
        <v>25473181434.879997</v>
      </c>
      <c r="P104" s="71">
        <f t="shared" si="10"/>
        <v>0.27842646984153341</v>
      </c>
      <c r="Q104" s="72">
        <f t="shared" si="11"/>
        <v>9.4253414151224402E-2</v>
      </c>
      <c r="R104" s="128"/>
      <c r="S104" s="129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20</v>
      </c>
      <c r="I105" s="51" t="s">
        <v>23</v>
      </c>
      <c r="J105" s="52" t="s">
        <v>174</v>
      </c>
      <c r="K105" s="99">
        <f>K110</f>
        <v>11606100000</v>
      </c>
      <c r="L105" s="99">
        <f t="shared" ref="L105:O105" si="22">L110</f>
        <v>2379738256.9200001</v>
      </c>
      <c r="M105" s="99">
        <f t="shared" si="22"/>
        <v>1317934617</v>
      </c>
      <c r="N105" s="99">
        <f t="shared" si="22"/>
        <v>399737007</v>
      </c>
      <c r="O105" s="99">
        <f t="shared" si="22"/>
        <v>399737007</v>
      </c>
      <c r="P105" s="73">
        <f t="shared" si="10"/>
        <v>0.11355533874428103</v>
      </c>
      <c r="Q105" s="74">
        <f t="shared" si="11"/>
        <v>3.4441975082068914E-2</v>
      </c>
      <c r="R105" s="130"/>
      <c r="S105" s="127"/>
    </row>
    <row r="106" spans="1:19" s="28" customFormat="1" ht="46.15" customHeight="1" x14ac:dyDescent="0.25">
      <c r="A106" s="46">
        <v>2103</v>
      </c>
      <c r="B106" s="47"/>
      <c r="C106" s="48"/>
      <c r="D106" s="49"/>
      <c r="E106" s="49"/>
      <c r="F106" s="49"/>
      <c r="G106" s="49"/>
      <c r="H106" s="50">
        <v>21</v>
      </c>
      <c r="I106" s="51" t="s">
        <v>23</v>
      </c>
      <c r="J106" s="52" t="s">
        <v>174</v>
      </c>
      <c r="K106" s="99">
        <f>K107+K111+K118</f>
        <v>46832501286</v>
      </c>
      <c r="L106" s="99">
        <f>L107+L111+L118</f>
        <v>17236997889.139999</v>
      </c>
      <c r="M106" s="99">
        <f>M107+M111+M118</f>
        <v>10576377801</v>
      </c>
      <c r="N106" s="99">
        <f>N107+N111+N118</f>
        <v>2170542335.4400001</v>
      </c>
      <c r="O106" s="99">
        <f>O107+O111+O118</f>
        <v>2170542335.4400001</v>
      </c>
      <c r="P106" s="73">
        <f t="shared" si="10"/>
        <v>0.22583414318213402</v>
      </c>
      <c r="Q106" s="74">
        <f t="shared" si="11"/>
        <v>4.6346923094813579E-2</v>
      </c>
      <c r="R106" s="130"/>
      <c r="S106" s="127"/>
    </row>
    <row r="107" spans="1:19" s="44" customFormat="1" ht="72" customHeight="1" x14ac:dyDescent="0.25">
      <c r="A107" s="18">
        <v>2103</v>
      </c>
      <c r="B107" s="20">
        <v>1900</v>
      </c>
      <c r="C107" s="19">
        <v>4</v>
      </c>
      <c r="D107" s="32"/>
      <c r="E107" s="32"/>
      <c r="F107" s="32"/>
      <c r="G107" s="32"/>
      <c r="H107" s="31">
        <v>20</v>
      </c>
      <c r="I107" s="40" t="s">
        <v>150</v>
      </c>
      <c r="J107" s="33" t="s">
        <v>151</v>
      </c>
      <c r="K107" s="100">
        <f>SUM(K108:K109)</f>
        <v>8438601286</v>
      </c>
      <c r="L107" s="100">
        <f>SUM(L108:L109)</f>
        <v>5362743573.1399994</v>
      </c>
      <c r="M107" s="100">
        <f t="shared" ref="M107:O107" si="23">SUM(M108:M109)</f>
        <v>4916453468</v>
      </c>
      <c r="N107" s="100">
        <f t="shared" si="23"/>
        <v>852132403.44000006</v>
      </c>
      <c r="O107" s="100">
        <f t="shared" si="23"/>
        <v>852132403.44000006</v>
      </c>
      <c r="P107" s="75">
        <f t="shared" si="10"/>
        <v>0.58261473689444321</v>
      </c>
      <c r="Q107" s="76">
        <f t="shared" si="11"/>
        <v>0.10098028980865871</v>
      </c>
      <c r="R107" s="131"/>
      <c r="S107" s="132"/>
    </row>
    <row r="108" spans="1:19" s="44" customFormat="1" ht="96" x14ac:dyDescent="0.25">
      <c r="A108" s="12" t="s">
        <v>8</v>
      </c>
      <c r="B108" s="14" t="s">
        <v>152</v>
      </c>
      <c r="C108" s="13" t="s">
        <v>153</v>
      </c>
      <c r="D108" s="35" t="s">
        <v>154</v>
      </c>
      <c r="E108" s="35" t="s">
        <v>155</v>
      </c>
      <c r="F108" s="35">
        <v>2103018</v>
      </c>
      <c r="G108" s="92" t="s">
        <v>55</v>
      </c>
      <c r="H108" s="37">
        <v>20</v>
      </c>
      <c r="I108" s="38" t="s">
        <v>158</v>
      </c>
      <c r="J108" s="36" t="s">
        <v>244</v>
      </c>
      <c r="K108" s="101">
        <v>3138601286</v>
      </c>
      <c r="L108" s="101">
        <v>2021388836.9200001</v>
      </c>
      <c r="M108" s="101">
        <v>1680201267</v>
      </c>
      <c r="N108" s="101">
        <v>455117106.44</v>
      </c>
      <c r="O108" s="101">
        <v>455117106.44</v>
      </c>
      <c r="P108" s="75">
        <f t="shared" si="10"/>
        <v>0.53533440978778724</v>
      </c>
      <c r="Q108" s="76">
        <f t="shared" si="11"/>
        <v>0.14500634676665969</v>
      </c>
      <c r="R108" s="131"/>
      <c r="S108" s="132"/>
    </row>
    <row r="109" spans="1:19" s="44" customFormat="1" ht="144" x14ac:dyDescent="0.25">
      <c r="A109" s="12" t="s">
        <v>8</v>
      </c>
      <c r="B109" s="14" t="s">
        <v>152</v>
      </c>
      <c r="C109" s="13" t="s">
        <v>153</v>
      </c>
      <c r="D109" s="35" t="s">
        <v>154</v>
      </c>
      <c r="E109" s="35" t="s">
        <v>155</v>
      </c>
      <c r="F109" s="35">
        <v>2103012</v>
      </c>
      <c r="G109" s="92" t="s">
        <v>55</v>
      </c>
      <c r="H109" s="37">
        <v>20</v>
      </c>
      <c r="I109" s="38" t="s">
        <v>157</v>
      </c>
      <c r="J109" s="36" t="s">
        <v>245</v>
      </c>
      <c r="K109" s="101">
        <v>5300000000</v>
      </c>
      <c r="L109" s="101">
        <v>3341354736.2199998</v>
      </c>
      <c r="M109" s="101">
        <v>3236252201</v>
      </c>
      <c r="N109" s="101">
        <v>397015297</v>
      </c>
      <c r="O109" s="101">
        <v>397015297</v>
      </c>
      <c r="P109" s="75">
        <f t="shared" si="10"/>
        <v>0.61061362283018872</v>
      </c>
      <c r="Q109" s="76">
        <f t="shared" si="11"/>
        <v>7.4908546603773579E-2</v>
      </c>
      <c r="R109" s="131"/>
      <c r="S109" s="132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20</v>
      </c>
      <c r="I110" s="40" t="s">
        <v>160</v>
      </c>
      <c r="J110" s="33" t="s">
        <v>161</v>
      </c>
      <c r="K110" s="100">
        <f>SUM(K112:K114)</f>
        <v>11606100000</v>
      </c>
      <c r="L110" s="100">
        <f t="shared" ref="L110:O110" si="24">SUM(L112:L114)</f>
        <v>2379738256.9200001</v>
      </c>
      <c r="M110" s="100">
        <f t="shared" si="24"/>
        <v>1317934617</v>
      </c>
      <c r="N110" s="100">
        <f t="shared" si="24"/>
        <v>399737007</v>
      </c>
      <c r="O110" s="100">
        <f t="shared" si="24"/>
        <v>399737007</v>
      </c>
      <c r="P110" s="75">
        <f t="shared" si="10"/>
        <v>0.11355533874428103</v>
      </c>
      <c r="Q110" s="76">
        <f t="shared" si="11"/>
        <v>3.4441975082068914E-2</v>
      </c>
      <c r="R110" s="130"/>
      <c r="S110" s="127"/>
    </row>
    <row r="111" spans="1:19" s="28" customFormat="1" ht="72" x14ac:dyDescent="0.25">
      <c r="A111" s="18">
        <v>2103</v>
      </c>
      <c r="B111" s="20">
        <v>1900</v>
      </c>
      <c r="C111" s="19">
        <v>5</v>
      </c>
      <c r="D111" s="32"/>
      <c r="E111" s="32"/>
      <c r="F111" s="32"/>
      <c r="G111" s="32"/>
      <c r="H111" s="31">
        <v>21</v>
      </c>
      <c r="I111" s="40" t="s">
        <v>160</v>
      </c>
      <c r="J111" s="33" t="s">
        <v>161</v>
      </c>
      <c r="K111" s="100">
        <f>SUM(K115:K117)</f>
        <v>23393900000</v>
      </c>
      <c r="L111" s="100">
        <f>SUM(L115:L117)</f>
        <v>11874254316</v>
      </c>
      <c r="M111" s="100">
        <f>SUM(M115:M117)</f>
        <v>5659924333</v>
      </c>
      <c r="N111" s="100">
        <f>SUM(N115:N117)</f>
        <v>1318409932</v>
      </c>
      <c r="O111" s="100">
        <f>SUM(O115:O117)</f>
        <v>1318409932</v>
      </c>
      <c r="P111" s="75">
        <f t="shared" si="10"/>
        <v>0.24194017812335694</v>
      </c>
      <c r="Q111" s="76">
        <f t="shared" si="11"/>
        <v>5.6356996140019405E-2</v>
      </c>
      <c r="R111" s="130"/>
      <c r="S111" s="127"/>
    </row>
    <row r="112" spans="1:19" s="28" customFormat="1" ht="156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2103012</v>
      </c>
      <c r="G112" s="35" t="s">
        <v>55</v>
      </c>
      <c r="H112" s="37" t="s">
        <v>5</v>
      </c>
      <c r="I112" s="38" t="s">
        <v>165</v>
      </c>
      <c r="J112" s="36" t="s">
        <v>246</v>
      </c>
      <c r="K112" s="101">
        <v>892000000</v>
      </c>
      <c r="L112" s="101">
        <v>2604894.92</v>
      </c>
      <c r="M112" s="101">
        <v>30</v>
      </c>
      <c r="N112" s="101">
        <v>30</v>
      </c>
      <c r="O112" s="101">
        <v>30</v>
      </c>
      <c r="P112" s="75">
        <f t="shared" si="10"/>
        <v>3.3632286995515697E-8</v>
      </c>
      <c r="Q112" s="76">
        <f t="shared" si="11"/>
        <v>3.3632286995515697E-8</v>
      </c>
      <c r="R112" s="130"/>
      <c r="S112" s="127"/>
    </row>
    <row r="113" spans="1:19" s="28" customFormat="1" ht="10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2103017</v>
      </c>
      <c r="G113" s="35" t="s">
        <v>55</v>
      </c>
      <c r="H113" s="37" t="s">
        <v>5</v>
      </c>
      <c r="I113" s="38" t="s">
        <v>168</v>
      </c>
      <c r="J113" s="36" t="s">
        <v>247</v>
      </c>
      <c r="K113" s="101">
        <v>8424000000</v>
      </c>
      <c r="L113" s="101">
        <v>2356018300</v>
      </c>
      <c r="M113" s="101">
        <v>1310530885</v>
      </c>
      <c r="N113" s="101">
        <v>393159265</v>
      </c>
      <c r="O113" s="112">
        <v>393159265</v>
      </c>
      <c r="P113" s="75">
        <f t="shared" si="10"/>
        <v>0.15557109271130104</v>
      </c>
      <c r="Q113" s="76">
        <f t="shared" si="11"/>
        <v>4.6671327754036089E-2</v>
      </c>
      <c r="R113" s="130"/>
      <c r="S113" s="127"/>
    </row>
    <row r="114" spans="1:19" s="28" customFormat="1" ht="16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2103027</v>
      </c>
      <c r="G114" s="35" t="s">
        <v>55</v>
      </c>
      <c r="H114" s="37" t="s">
        <v>5</v>
      </c>
      <c r="I114" s="38" t="s">
        <v>167</v>
      </c>
      <c r="J114" s="36" t="s">
        <v>248</v>
      </c>
      <c r="K114" s="101">
        <v>2290100000</v>
      </c>
      <c r="L114" s="101">
        <v>21115062</v>
      </c>
      <c r="M114" s="101">
        <v>7403702</v>
      </c>
      <c r="N114" s="101">
        <v>6577712</v>
      </c>
      <c r="O114" s="112">
        <v>6577712</v>
      </c>
      <c r="P114" s="75">
        <f t="shared" si="10"/>
        <v>3.2329164665298457E-3</v>
      </c>
      <c r="Q114" s="76">
        <f t="shared" si="11"/>
        <v>2.8722378935417668E-3</v>
      </c>
      <c r="R114" s="130"/>
      <c r="S114" s="127"/>
    </row>
    <row r="115" spans="1:19" s="28" customFormat="1" ht="168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>
        <v>2103027</v>
      </c>
      <c r="G115" s="35" t="s">
        <v>55</v>
      </c>
      <c r="H115" s="37">
        <v>21</v>
      </c>
      <c r="I115" s="38" t="s">
        <v>167</v>
      </c>
      <c r="J115" s="36" t="s">
        <v>248</v>
      </c>
      <c r="K115" s="101">
        <v>2753900000</v>
      </c>
      <c r="L115" s="101">
        <v>83633200</v>
      </c>
      <c r="M115" s="101" t="s">
        <v>25</v>
      </c>
      <c r="N115" s="101" t="s">
        <v>25</v>
      </c>
      <c r="O115" s="112" t="s">
        <v>25</v>
      </c>
      <c r="P115" s="75">
        <f t="shared" si="10"/>
        <v>0</v>
      </c>
      <c r="Q115" s="76">
        <f t="shared" si="11"/>
        <v>0</v>
      </c>
      <c r="R115" s="130"/>
      <c r="S115" s="127"/>
    </row>
    <row r="116" spans="1:19" s="28" customFormat="1" ht="108" x14ac:dyDescent="0.25">
      <c r="A116" s="12" t="s">
        <v>8</v>
      </c>
      <c r="B116" s="14" t="s">
        <v>152</v>
      </c>
      <c r="C116" s="13" t="s">
        <v>153</v>
      </c>
      <c r="D116" s="35" t="s">
        <v>120</v>
      </c>
      <c r="E116" s="35" t="s">
        <v>155</v>
      </c>
      <c r="F116" s="35">
        <v>2103018</v>
      </c>
      <c r="G116" s="35" t="s">
        <v>55</v>
      </c>
      <c r="H116" s="37">
        <v>21</v>
      </c>
      <c r="I116" s="38" t="s">
        <v>164</v>
      </c>
      <c r="J116" s="36" t="s">
        <v>249</v>
      </c>
      <c r="K116" s="101">
        <v>7329000000</v>
      </c>
      <c r="L116" s="101">
        <v>7328999568</v>
      </c>
      <c r="M116" s="101">
        <v>3590676574</v>
      </c>
      <c r="N116" s="101">
        <v>1314499541</v>
      </c>
      <c r="O116" s="112">
        <v>1314499541</v>
      </c>
      <c r="P116" s="75">
        <f t="shared" si="10"/>
        <v>0.48992721708282166</v>
      </c>
      <c r="Q116" s="76">
        <f t="shared" si="11"/>
        <v>0.17935592045299495</v>
      </c>
      <c r="R116" s="130"/>
      <c r="S116" s="127"/>
    </row>
    <row r="117" spans="1:19" s="28" customFormat="1" ht="156" x14ac:dyDescent="0.25">
      <c r="A117" s="12" t="s">
        <v>8</v>
      </c>
      <c r="B117" s="14" t="s">
        <v>152</v>
      </c>
      <c r="C117" s="13" t="s">
        <v>153</v>
      </c>
      <c r="D117" s="35" t="s">
        <v>120</v>
      </c>
      <c r="E117" s="35" t="s">
        <v>155</v>
      </c>
      <c r="F117" s="35" t="s">
        <v>162</v>
      </c>
      <c r="G117" s="35" t="s">
        <v>55</v>
      </c>
      <c r="H117" s="37" t="s">
        <v>163</v>
      </c>
      <c r="I117" s="38" t="s">
        <v>166</v>
      </c>
      <c r="J117" s="36" t="s">
        <v>250</v>
      </c>
      <c r="K117" s="101">
        <v>13311000000</v>
      </c>
      <c r="L117" s="101">
        <v>4461621548</v>
      </c>
      <c r="M117" s="101">
        <v>2069247759</v>
      </c>
      <c r="N117" s="101">
        <v>3910391</v>
      </c>
      <c r="O117" s="112">
        <v>3910391</v>
      </c>
      <c r="P117" s="75">
        <f t="shared" si="10"/>
        <v>0.15545396732026143</v>
      </c>
      <c r="Q117" s="76">
        <f t="shared" si="11"/>
        <v>2.9377139208173689E-4</v>
      </c>
      <c r="R117" s="130"/>
      <c r="S117" s="127"/>
    </row>
    <row r="118" spans="1:19" s="44" customFormat="1" ht="60.75" customHeight="1" x14ac:dyDescent="0.25">
      <c r="A118" s="18">
        <v>2103</v>
      </c>
      <c r="B118" s="20">
        <v>1900</v>
      </c>
      <c r="C118" s="19">
        <v>6</v>
      </c>
      <c r="D118" s="32"/>
      <c r="E118" s="32"/>
      <c r="F118" s="32"/>
      <c r="G118" s="32"/>
      <c r="H118" s="31">
        <v>20</v>
      </c>
      <c r="I118" s="40" t="s">
        <v>169</v>
      </c>
      <c r="J118" s="33" t="s">
        <v>170</v>
      </c>
      <c r="K118" s="100">
        <f>SUM(K119:K120)</f>
        <v>15000000000</v>
      </c>
      <c r="L118" s="100">
        <f t="shared" ref="L118:O118" si="25">SUM(L119:L120)</f>
        <v>0</v>
      </c>
      <c r="M118" s="100">
        <f t="shared" si="25"/>
        <v>0</v>
      </c>
      <c r="N118" s="100">
        <f t="shared" si="25"/>
        <v>0</v>
      </c>
      <c r="O118" s="100">
        <f t="shared" si="25"/>
        <v>0</v>
      </c>
      <c r="P118" s="75">
        <f t="shared" si="10"/>
        <v>0</v>
      </c>
      <c r="Q118" s="76">
        <f t="shared" si="11"/>
        <v>0</v>
      </c>
      <c r="R118" s="131"/>
      <c r="S118" s="132"/>
    </row>
    <row r="119" spans="1:19" s="28" customFormat="1" ht="96" x14ac:dyDescent="0.25">
      <c r="A119" s="12" t="s">
        <v>8</v>
      </c>
      <c r="B119" s="14" t="s">
        <v>152</v>
      </c>
      <c r="C119" s="13" t="s">
        <v>153</v>
      </c>
      <c r="D119" s="35" t="s">
        <v>103</v>
      </c>
      <c r="E119" s="35" t="s">
        <v>155</v>
      </c>
      <c r="F119" s="35" t="s">
        <v>156</v>
      </c>
      <c r="G119" s="35" t="s">
        <v>55</v>
      </c>
      <c r="H119" s="37">
        <v>20</v>
      </c>
      <c r="I119" s="38" t="s">
        <v>172</v>
      </c>
      <c r="J119" s="36" t="s">
        <v>251</v>
      </c>
      <c r="K119" s="101">
        <v>14000000000</v>
      </c>
      <c r="L119" s="101">
        <v>0</v>
      </c>
      <c r="M119" s="101">
        <v>0</v>
      </c>
      <c r="N119" s="101">
        <v>0</v>
      </c>
      <c r="O119" s="101">
        <v>0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108" x14ac:dyDescent="0.25">
      <c r="A120" s="12" t="s">
        <v>8</v>
      </c>
      <c r="B120" s="14" t="s">
        <v>152</v>
      </c>
      <c r="C120" s="13" t="s">
        <v>153</v>
      </c>
      <c r="D120" s="35" t="s">
        <v>103</v>
      </c>
      <c r="E120" s="35" t="s">
        <v>155</v>
      </c>
      <c r="F120" s="35" t="s">
        <v>171</v>
      </c>
      <c r="G120" s="35" t="s">
        <v>55</v>
      </c>
      <c r="H120" s="37">
        <v>20</v>
      </c>
      <c r="I120" s="38" t="s">
        <v>173</v>
      </c>
      <c r="J120" s="36" t="s">
        <v>252</v>
      </c>
      <c r="K120" s="101">
        <v>1000000000</v>
      </c>
      <c r="L120" s="101" t="s">
        <v>25</v>
      </c>
      <c r="M120" s="101" t="s">
        <v>25</v>
      </c>
      <c r="N120" s="101" t="s">
        <v>25</v>
      </c>
      <c r="O120" s="101" t="s">
        <v>25</v>
      </c>
      <c r="P120" s="75">
        <f t="shared" si="10"/>
        <v>0</v>
      </c>
      <c r="Q120" s="76">
        <f t="shared" si="11"/>
        <v>0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20</v>
      </c>
      <c r="I121" s="40" t="s">
        <v>181</v>
      </c>
      <c r="J121" s="33" t="s">
        <v>175</v>
      </c>
      <c r="K121" s="100">
        <f>K123+K124</f>
        <v>48750000000</v>
      </c>
      <c r="L121" s="100">
        <f t="shared" ref="L121:O121" si="26">L123+L124</f>
        <v>9447706517.1899986</v>
      </c>
      <c r="M121" s="100">
        <f t="shared" si="26"/>
        <v>9444070858.1899986</v>
      </c>
      <c r="N121" s="100">
        <f t="shared" si="26"/>
        <v>3719489218.0700002</v>
      </c>
      <c r="O121" s="100">
        <f t="shared" si="26"/>
        <v>3719489218.0700002</v>
      </c>
      <c r="P121" s="75">
        <f t="shared" si="10"/>
        <v>0.19372453042441024</v>
      </c>
      <c r="Q121" s="76">
        <f t="shared" si="11"/>
        <v>7.629721472964103E-2</v>
      </c>
      <c r="R121" s="130"/>
      <c r="S121" s="127"/>
    </row>
    <row r="122" spans="1:19" s="28" customFormat="1" ht="60" customHeight="1" x14ac:dyDescent="0.25">
      <c r="A122" s="18" t="s">
        <v>8</v>
      </c>
      <c r="B122" s="20">
        <v>2106</v>
      </c>
      <c r="C122" s="19">
        <v>1900</v>
      </c>
      <c r="D122" s="32">
        <v>2</v>
      </c>
      <c r="E122" s="32">
        <v>0</v>
      </c>
      <c r="F122" s="32"/>
      <c r="G122" s="32"/>
      <c r="H122" s="31">
        <v>21</v>
      </c>
      <c r="I122" s="40" t="s">
        <v>181</v>
      </c>
      <c r="J122" s="33" t="s">
        <v>175</v>
      </c>
      <c r="K122" s="100">
        <f>K125</f>
        <v>170000000000</v>
      </c>
      <c r="L122" s="100">
        <f t="shared" ref="L122:O122" si="27">L125</f>
        <v>69198026071.399994</v>
      </c>
      <c r="M122" s="100">
        <f t="shared" si="27"/>
        <v>53736247046.400002</v>
      </c>
      <c r="N122" s="100">
        <f t="shared" si="27"/>
        <v>15942038053.950001</v>
      </c>
      <c r="O122" s="100">
        <f t="shared" si="27"/>
        <v>13500561115.549999</v>
      </c>
      <c r="P122" s="75">
        <f t="shared" si="10"/>
        <v>0.31609557086117646</v>
      </c>
      <c r="Q122" s="76">
        <f t="shared" si="11"/>
        <v>9.3776694435000002E-2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5</v>
      </c>
      <c r="I123" s="38" t="s">
        <v>180</v>
      </c>
      <c r="J123" s="36" t="s">
        <v>253</v>
      </c>
      <c r="K123" s="101">
        <v>35500000000</v>
      </c>
      <c r="L123" s="101">
        <v>3638316050</v>
      </c>
      <c r="M123" s="101">
        <v>3635368562</v>
      </c>
      <c r="N123" s="101">
        <v>571092226</v>
      </c>
      <c r="O123" s="101">
        <v>571092226</v>
      </c>
      <c r="P123" s="75"/>
      <c r="Q123" s="76">
        <f t="shared" si="11"/>
        <v>1.6087104957746477E-2</v>
      </c>
      <c r="R123" s="130"/>
      <c r="S123" s="127"/>
    </row>
    <row r="124" spans="1:19" s="28" customFormat="1" ht="120" x14ac:dyDescent="0.25">
      <c r="A124" s="12" t="s">
        <v>8</v>
      </c>
      <c r="B124" s="14" t="s">
        <v>176</v>
      </c>
      <c r="C124" s="13" t="s">
        <v>153</v>
      </c>
      <c r="D124" s="35" t="s">
        <v>102</v>
      </c>
      <c r="E124" s="35" t="s">
        <v>155</v>
      </c>
      <c r="F124" s="35" t="s">
        <v>177</v>
      </c>
      <c r="G124" s="35" t="s">
        <v>55</v>
      </c>
      <c r="H124" s="37" t="s">
        <v>5</v>
      </c>
      <c r="I124" s="38" t="s">
        <v>179</v>
      </c>
      <c r="J124" s="36" t="s">
        <v>254</v>
      </c>
      <c r="K124" s="101">
        <v>13250000000</v>
      </c>
      <c r="L124" s="101">
        <v>5809390467.1899996</v>
      </c>
      <c r="M124" s="101">
        <v>5808702296.1899996</v>
      </c>
      <c r="N124" s="101">
        <v>3148396992.0700002</v>
      </c>
      <c r="O124" s="101">
        <v>3148396992.0700002</v>
      </c>
      <c r="P124" s="75"/>
      <c r="Q124" s="76">
        <f t="shared" si="11"/>
        <v>0.23761486732603776</v>
      </c>
      <c r="R124" s="130"/>
      <c r="S124" s="127"/>
    </row>
    <row r="125" spans="1:19" s="28" customFormat="1" ht="96" x14ac:dyDescent="0.25">
      <c r="A125" s="12" t="s">
        <v>8</v>
      </c>
      <c r="B125" s="14" t="s">
        <v>176</v>
      </c>
      <c r="C125" s="13" t="s">
        <v>153</v>
      </c>
      <c r="D125" s="35" t="s">
        <v>102</v>
      </c>
      <c r="E125" s="35" t="s">
        <v>155</v>
      </c>
      <c r="F125" s="35" t="s">
        <v>178</v>
      </c>
      <c r="G125" s="35" t="s">
        <v>55</v>
      </c>
      <c r="H125" s="37" t="s">
        <v>163</v>
      </c>
      <c r="I125" s="38" t="s">
        <v>180</v>
      </c>
      <c r="J125" s="36" t="s">
        <v>253</v>
      </c>
      <c r="K125" s="101">
        <f>110000000000+60000000000</f>
        <v>170000000000</v>
      </c>
      <c r="L125" s="101">
        <f>68698026071.4+500000000</f>
        <v>69198026071.399994</v>
      </c>
      <c r="M125" s="101">
        <v>53736247046.400002</v>
      </c>
      <c r="N125" s="101">
        <v>15942038053.950001</v>
      </c>
      <c r="O125" s="101">
        <v>13500561115.549999</v>
      </c>
      <c r="P125" s="75"/>
      <c r="Q125" s="76">
        <f t="shared" si="11"/>
        <v>9.3776694435000002E-2</v>
      </c>
      <c r="R125" s="130"/>
      <c r="S125" s="127"/>
    </row>
    <row r="126" spans="1:19" s="28" customFormat="1" ht="97.5" customHeight="1" x14ac:dyDescent="0.25">
      <c r="A126" s="18" t="s">
        <v>8</v>
      </c>
      <c r="B126" s="20">
        <v>2199</v>
      </c>
      <c r="C126" s="19">
        <v>1900</v>
      </c>
      <c r="D126" s="32">
        <v>2</v>
      </c>
      <c r="E126" s="32">
        <v>0</v>
      </c>
      <c r="F126" s="32"/>
      <c r="G126" s="32"/>
      <c r="H126" s="31">
        <v>20</v>
      </c>
      <c r="I126" s="40" t="s">
        <v>182</v>
      </c>
      <c r="J126" s="33" t="s">
        <v>183</v>
      </c>
      <c r="K126" s="111">
        <f>SUM(K127:K129)</f>
        <v>18977416939</v>
      </c>
      <c r="L126" s="100">
        <f t="shared" ref="L126:O126" si="28">SUM(L127:L129)</f>
        <v>7386163725.7599993</v>
      </c>
      <c r="M126" s="100">
        <f t="shared" si="28"/>
        <v>7385828618.8199997</v>
      </c>
      <c r="N126" s="100">
        <f t="shared" si="28"/>
        <v>5682851758.8199997</v>
      </c>
      <c r="O126" s="100">
        <f t="shared" si="28"/>
        <v>5682851758.8199997</v>
      </c>
      <c r="P126" s="75">
        <f t="shared" si="10"/>
        <v>0.38919040681672401</v>
      </c>
      <c r="Q126" s="76">
        <f t="shared" si="11"/>
        <v>0.29945338594217835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>
        <v>2199055</v>
      </c>
      <c r="G127" s="35" t="s">
        <v>55</v>
      </c>
      <c r="H127" s="37">
        <v>20</v>
      </c>
      <c r="I127" s="38" t="s">
        <v>187</v>
      </c>
      <c r="J127" s="36" t="s">
        <v>255</v>
      </c>
      <c r="K127" s="101">
        <v>2000000000</v>
      </c>
      <c r="L127" s="101">
        <v>580322273.20000005</v>
      </c>
      <c r="M127" s="101">
        <v>580000000</v>
      </c>
      <c r="N127" s="101" t="s">
        <v>25</v>
      </c>
      <c r="O127" s="101" t="s">
        <v>25</v>
      </c>
      <c r="P127" s="75">
        <f t="shared" si="10"/>
        <v>0.28999999999999998</v>
      </c>
      <c r="Q127" s="76">
        <f t="shared" si="11"/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184</v>
      </c>
      <c r="C128" s="13" t="s">
        <v>153</v>
      </c>
      <c r="D128" s="35" t="s">
        <v>102</v>
      </c>
      <c r="E128" s="35" t="s">
        <v>155</v>
      </c>
      <c r="F128" s="35" t="s">
        <v>185</v>
      </c>
      <c r="G128" s="35" t="s">
        <v>55</v>
      </c>
      <c r="H128" s="37">
        <v>20</v>
      </c>
      <c r="I128" s="38" t="s">
        <v>192</v>
      </c>
      <c r="J128" s="36" t="s">
        <v>256</v>
      </c>
      <c r="K128" s="101">
        <v>6685260860</v>
      </c>
      <c r="L128" s="101">
        <v>6555828618.8199997</v>
      </c>
      <c r="M128" s="101">
        <v>6555828618.8199997</v>
      </c>
      <c r="N128" s="101">
        <v>5682851758.8199997</v>
      </c>
      <c r="O128" s="101">
        <v>5682851758.8199997</v>
      </c>
      <c r="P128" s="75">
        <f t="shared" si="10"/>
        <v>0.98063916369300808</v>
      </c>
      <c r="Q128" s="76">
        <f t="shared" si="11"/>
        <v>0.8500568456232237</v>
      </c>
      <c r="R128" s="130"/>
      <c r="S128" s="127"/>
    </row>
    <row r="129" spans="1:19" s="28" customFormat="1" ht="144" x14ac:dyDescent="0.25">
      <c r="A129" s="12" t="s">
        <v>8</v>
      </c>
      <c r="B129" s="14" t="s">
        <v>184</v>
      </c>
      <c r="C129" s="13" t="s">
        <v>153</v>
      </c>
      <c r="D129" s="35" t="s">
        <v>102</v>
      </c>
      <c r="E129" s="35" t="s">
        <v>155</v>
      </c>
      <c r="F129" s="35" t="s">
        <v>186</v>
      </c>
      <c r="G129" s="35" t="s">
        <v>55</v>
      </c>
      <c r="H129" s="37">
        <v>20</v>
      </c>
      <c r="I129" s="38" t="s">
        <v>193</v>
      </c>
      <c r="J129" s="36" t="s">
        <v>257</v>
      </c>
      <c r="K129" s="101">
        <v>10292156079</v>
      </c>
      <c r="L129" s="101">
        <v>250012833.74000001</v>
      </c>
      <c r="M129" s="101">
        <v>250000000</v>
      </c>
      <c r="N129" s="101" t="s">
        <v>25</v>
      </c>
      <c r="O129" s="101" t="s">
        <v>25</v>
      </c>
      <c r="P129" s="75">
        <f t="shared" si="10"/>
        <v>2.4290342867039998E-2</v>
      </c>
      <c r="Q129" s="76">
        <f t="shared" si="11"/>
        <v>0</v>
      </c>
      <c r="R129" s="130"/>
      <c r="S129" s="127"/>
    </row>
    <row r="130" spans="1:19" s="59" customFormat="1" ht="30" customHeight="1" thickBot="1" x14ac:dyDescent="0.3">
      <c r="A130" s="139" t="s">
        <v>24</v>
      </c>
      <c r="B130" s="140"/>
      <c r="C130" s="140"/>
      <c r="D130" s="140"/>
      <c r="E130" s="140"/>
      <c r="F130" s="140"/>
      <c r="G130" s="140"/>
      <c r="H130" s="140"/>
      <c r="I130" s="140"/>
      <c r="J130" s="140"/>
      <c r="K130" s="102">
        <f>+K10+K104</f>
        <v>1184987463225</v>
      </c>
      <c r="L130" s="102">
        <f>+L10+L104</f>
        <v>960348267802.96997</v>
      </c>
      <c r="M130" s="102">
        <f>+M10+M104</f>
        <v>931614110296.8501</v>
      </c>
      <c r="N130" s="102">
        <f>+N10+N104</f>
        <v>861526708156.40015</v>
      </c>
      <c r="O130" s="102">
        <f>+O10+O104</f>
        <v>858366675984.00012</v>
      </c>
      <c r="P130" s="77">
        <f t="shared" si="10"/>
        <v>0.78618056241828738</v>
      </c>
      <c r="Q130" s="78">
        <f t="shared" si="11"/>
        <v>0.72703444964026376</v>
      </c>
      <c r="R130" s="126"/>
      <c r="S130" s="133"/>
    </row>
    <row r="131" spans="1:19" x14ac:dyDescent="0.2">
      <c r="A131" s="60"/>
      <c r="B131" s="61"/>
      <c r="C131" s="62"/>
      <c r="D131" s="62"/>
      <c r="E131" s="62"/>
      <c r="F131" s="62"/>
      <c r="G131" s="62"/>
      <c r="H131" s="62"/>
      <c r="I131" s="62"/>
      <c r="J131" s="63"/>
      <c r="K131" s="103"/>
      <c r="L131" s="104"/>
      <c r="M131" s="105"/>
      <c r="N131" s="106"/>
      <c r="O131" s="105"/>
      <c r="P131" s="79"/>
      <c r="Q131" s="113"/>
      <c r="R131" s="134"/>
    </row>
    <row r="132" spans="1:19" ht="29.25" customHeight="1" x14ac:dyDescent="0.2">
      <c r="K132" s="107">
        <v>1184987463225</v>
      </c>
      <c r="L132" s="107">
        <v>960348267802.96997</v>
      </c>
      <c r="M132" s="107">
        <v>931614110296.84998</v>
      </c>
      <c r="N132" s="107">
        <v>861526708156.40002</v>
      </c>
      <c r="O132" s="107">
        <v>858366675984</v>
      </c>
      <c r="Q132" s="81"/>
    </row>
    <row r="133" spans="1:19" x14ac:dyDescent="0.2">
      <c r="K133" s="107"/>
      <c r="L133" s="107"/>
      <c r="M133" s="107"/>
      <c r="N133" s="107"/>
      <c r="O133" s="107"/>
      <c r="P133" s="81"/>
      <c r="Q133" s="81"/>
    </row>
    <row r="134" spans="1:19" x14ac:dyDescent="0.2">
      <c r="K134" s="116">
        <f>K132-K130</f>
        <v>0</v>
      </c>
      <c r="L134" s="116">
        <f t="shared" ref="L134:O134" si="29">L132-L130</f>
        <v>0</v>
      </c>
      <c r="M134" s="116">
        <f t="shared" si="29"/>
        <v>0</v>
      </c>
      <c r="N134" s="116">
        <f t="shared" si="29"/>
        <v>0</v>
      </c>
      <c r="O134" s="116">
        <f t="shared" si="29"/>
        <v>0</v>
      </c>
    </row>
    <row r="135" spans="1:19" x14ac:dyDescent="0.2">
      <c r="K135" s="107"/>
      <c r="L135" s="107"/>
      <c r="M135" s="107"/>
      <c r="N135" s="107"/>
      <c r="O135" s="107"/>
      <c r="P135" s="81"/>
      <c r="Q135" s="81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7"/>
      <c r="M137" s="107"/>
      <c r="N137" s="107"/>
      <c r="O137" s="107"/>
    </row>
    <row r="138" spans="1:19" x14ac:dyDescent="0.2">
      <c r="K138" s="107"/>
      <c r="L138" s="108"/>
      <c r="M138" s="108"/>
      <c r="N138" s="108"/>
      <c r="O138" s="107"/>
    </row>
    <row r="139" spans="1:19" x14ac:dyDescent="0.2">
      <c r="K139" s="107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  <row r="141" spans="1:19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108"/>
      <c r="L141" s="108"/>
      <c r="M141" s="108"/>
      <c r="N141" s="108"/>
      <c r="O141" s="108"/>
    </row>
  </sheetData>
  <autoFilter ref="A11:Q131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4:J104"/>
    <mergeCell ref="A130:J130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19F0D-B530-42D1-9724-988FC8FE49F7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2021-01-08T14:10:58Z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