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F4338534-FD8C-4528-8108-7748F2F5677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0" i="4" l="1"/>
  <c r="K90" i="4"/>
  <c r="Q67" i="4" l="1"/>
  <c r="P67" i="4"/>
  <c r="Q60" i="4"/>
  <c r="P60" i="4"/>
  <c r="Q85" i="4"/>
  <c r="P85" i="4"/>
  <c r="O84" i="4"/>
  <c r="L84" i="4"/>
  <c r="M84" i="4"/>
  <c r="N84" i="4"/>
  <c r="K84" i="4"/>
  <c r="Q42" i="4"/>
  <c r="P42" i="4"/>
  <c r="Q39" i="4"/>
  <c r="P39" i="4"/>
  <c r="O100" i="4" l="1"/>
  <c r="N100" i="4"/>
  <c r="M100" i="4"/>
  <c r="L100" i="4"/>
  <c r="K100" i="4"/>
  <c r="Q89" i="4" l="1"/>
  <c r="P89" i="4"/>
  <c r="P77" i="4"/>
  <c r="P78" i="4"/>
  <c r="Q80" i="4"/>
  <c r="P80" i="4"/>
  <c r="Q78" i="4"/>
  <c r="Q77" i="4"/>
  <c r="Q69" i="4"/>
  <c r="P69" i="4"/>
  <c r="Q68" i="4"/>
  <c r="P68" i="4"/>
  <c r="Q66" i="4"/>
  <c r="P66" i="4"/>
  <c r="Q65" i="4"/>
  <c r="P65" i="4"/>
  <c r="Q64" i="4"/>
  <c r="P64" i="4"/>
  <c r="Q63" i="4"/>
  <c r="P63" i="4"/>
  <c r="Q62" i="4"/>
  <c r="P62" i="4"/>
  <c r="Q58" i="4"/>
  <c r="P58" i="4"/>
  <c r="Q57" i="4"/>
  <c r="P57" i="4"/>
  <c r="Q56" i="4"/>
  <c r="P56" i="4"/>
  <c r="Q55" i="4"/>
  <c r="P55" i="4"/>
  <c r="O120" i="4" l="1"/>
  <c r="N120" i="4"/>
  <c r="M120" i="4"/>
  <c r="L120" i="4"/>
  <c r="K120" i="4"/>
  <c r="P117" i="4"/>
  <c r="O109" i="4" l="1"/>
  <c r="N109" i="4"/>
  <c r="M109" i="4"/>
  <c r="L109" i="4"/>
  <c r="O108" i="4"/>
  <c r="N108" i="4"/>
  <c r="M108" i="4"/>
  <c r="L108" i="4"/>
  <c r="K109" i="4"/>
  <c r="K108" i="4"/>
  <c r="Q93" i="4"/>
  <c r="P93" i="4"/>
  <c r="Q92" i="4"/>
  <c r="P92" i="4"/>
  <c r="Q91" i="4"/>
  <c r="P91" i="4"/>
  <c r="Q90" i="4"/>
  <c r="P90" i="4"/>
  <c r="Q88" i="4"/>
  <c r="P88" i="4"/>
  <c r="O87" i="4"/>
  <c r="N87" i="4"/>
  <c r="M87" i="4"/>
  <c r="L87" i="4"/>
  <c r="K87" i="4"/>
  <c r="P23" i="4"/>
  <c r="Q23" i="4"/>
  <c r="P38" i="4" l="1"/>
  <c r="Q38" i="4"/>
  <c r="P13" i="4" l="1"/>
  <c r="P14" i="4"/>
  <c r="P15" i="4"/>
  <c r="P16" i="4"/>
  <c r="P17" i="4"/>
  <c r="P18" i="4"/>
  <c r="P19" i="4"/>
  <c r="P84" i="4" l="1"/>
  <c r="Q84" i="4"/>
  <c r="O37" i="4"/>
  <c r="O83" i="4" l="1"/>
  <c r="Q127" i="4"/>
  <c r="P127" i="4"/>
  <c r="Q126" i="4"/>
  <c r="P126" i="4"/>
  <c r="Q125" i="4"/>
  <c r="P125" i="4"/>
  <c r="L105" i="4" l="1"/>
  <c r="O124" i="4"/>
  <c r="N124" i="4"/>
  <c r="M124" i="4"/>
  <c r="L124" i="4"/>
  <c r="K124" i="4"/>
  <c r="Q123" i="4"/>
  <c r="P123" i="4"/>
  <c r="Q122" i="4"/>
  <c r="P122" i="4"/>
  <c r="Q121" i="4"/>
  <c r="P121" i="4"/>
  <c r="O119" i="4"/>
  <c r="N119" i="4"/>
  <c r="M119" i="4"/>
  <c r="L119" i="4"/>
  <c r="K119" i="4"/>
  <c r="Q118" i="4"/>
  <c r="P118" i="4"/>
  <c r="Q117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O116" i="4"/>
  <c r="N116" i="4"/>
  <c r="M116" i="4"/>
  <c r="L116" i="4"/>
  <c r="K116" i="4"/>
  <c r="O103" i="4"/>
  <c r="N103" i="4"/>
  <c r="L103" i="4"/>
  <c r="K103" i="4"/>
  <c r="O105" i="4"/>
  <c r="N105" i="4"/>
  <c r="M105" i="4"/>
  <c r="K105" i="4"/>
  <c r="Q101" i="4"/>
  <c r="P101" i="4"/>
  <c r="Q98" i="4"/>
  <c r="P98" i="4"/>
  <c r="Q97" i="4"/>
  <c r="P97" i="4"/>
  <c r="Q96" i="4"/>
  <c r="P96" i="4"/>
  <c r="N83" i="4"/>
  <c r="M83" i="4"/>
  <c r="L83" i="4"/>
  <c r="K83" i="4"/>
  <c r="O95" i="4"/>
  <c r="N95" i="4"/>
  <c r="M95" i="4"/>
  <c r="L95" i="4"/>
  <c r="K95" i="4"/>
  <c r="Q73" i="4"/>
  <c r="P73" i="4"/>
  <c r="O79" i="4"/>
  <c r="N79" i="4"/>
  <c r="M79" i="4"/>
  <c r="L79" i="4"/>
  <c r="K79" i="4"/>
  <c r="O76" i="4"/>
  <c r="O71" i="4" s="1"/>
  <c r="N76" i="4"/>
  <c r="N71" i="4" s="1"/>
  <c r="M76" i="4"/>
  <c r="M71" i="4" s="1"/>
  <c r="L76" i="4"/>
  <c r="L71" i="4" s="1"/>
  <c r="K74" i="4"/>
  <c r="K72" i="4" s="1"/>
  <c r="K76" i="4"/>
  <c r="K71" i="4" s="1"/>
  <c r="K104" i="4" l="1"/>
  <c r="K102" i="4" s="1"/>
  <c r="P119" i="4"/>
  <c r="N94" i="4"/>
  <c r="Q124" i="4"/>
  <c r="P124" i="4"/>
  <c r="Q120" i="4"/>
  <c r="O104" i="4"/>
  <c r="O102" i="4" s="1"/>
  <c r="Q119" i="4"/>
  <c r="N104" i="4"/>
  <c r="P120" i="4"/>
  <c r="M104" i="4"/>
  <c r="P109" i="4"/>
  <c r="P108" i="4"/>
  <c r="L104" i="4"/>
  <c r="L102" i="4" s="1"/>
  <c r="P116" i="4"/>
  <c r="Q116" i="4"/>
  <c r="Q108" i="4"/>
  <c r="Q109" i="4"/>
  <c r="Q100" i="4"/>
  <c r="Q95" i="4"/>
  <c r="M103" i="4"/>
  <c r="L94" i="4"/>
  <c r="P100" i="4"/>
  <c r="P95" i="4"/>
  <c r="O94" i="4"/>
  <c r="M94" i="4"/>
  <c r="K94" i="4"/>
  <c r="O74" i="4"/>
  <c r="O72" i="4" s="1"/>
  <c r="N74" i="4"/>
  <c r="N72" i="4" s="1"/>
  <c r="Q72" i="4" s="1"/>
  <c r="M74" i="4"/>
  <c r="M72" i="4" s="1"/>
  <c r="P72" i="4" s="1"/>
  <c r="L74" i="4"/>
  <c r="L72" i="4" s="1"/>
  <c r="Q70" i="4"/>
  <c r="P70" i="4"/>
  <c r="Q61" i="4"/>
  <c r="P61" i="4"/>
  <c r="Q59" i="4"/>
  <c r="P59" i="4"/>
  <c r="Q54" i="4"/>
  <c r="P54" i="4"/>
  <c r="Q53" i="4"/>
  <c r="P53" i="4"/>
  <c r="O52" i="4"/>
  <c r="N52" i="4"/>
  <c r="M52" i="4"/>
  <c r="L52" i="4"/>
  <c r="K52" i="4"/>
  <c r="O41" i="4"/>
  <c r="N41" i="4"/>
  <c r="M41" i="4"/>
  <c r="L41" i="4"/>
  <c r="K41" i="4"/>
  <c r="N37" i="4"/>
  <c r="M37" i="4"/>
  <c r="L37" i="4"/>
  <c r="K37" i="4"/>
  <c r="O20" i="4"/>
  <c r="N20" i="4"/>
  <c r="M20" i="4"/>
  <c r="L20" i="4"/>
  <c r="K20" i="4"/>
  <c r="Q27" i="4"/>
  <c r="P27" i="4"/>
  <c r="Q26" i="4"/>
  <c r="P26" i="4"/>
  <c r="Q25" i="4"/>
  <c r="P25" i="4"/>
  <c r="Q24" i="4"/>
  <c r="P24" i="4"/>
  <c r="Q22" i="4"/>
  <c r="P22" i="4"/>
  <c r="Q21" i="4"/>
  <c r="P21" i="4"/>
  <c r="Q19" i="4"/>
  <c r="Q18" i="4"/>
  <c r="Q17" i="4"/>
  <c r="Q16" i="4"/>
  <c r="Q15" i="4"/>
  <c r="Q13" i="4"/>
  <c r="Q14" i="4"/>
  <c r="O12" i="4"/>
  <c r="N12" i="4"/>
  <c r="M12" i="4"/>
  <c r="L12" i="4"/>
  <c r="K12" i="4"/>
  <c r="P104" i="4" l="1"/>
  <c r="M102" i="4"/>
  <c r="Q104" i="4"/>
  <c r="N102" i="4"/>
  <c r="Q94" i="4"/>
  <c r="P94" i="4"/>
  <c r="Q52" i="4"/>
  <c r="M36" i="4"/>
  <c r="P20" i="4"/>
  <c r="P52" i="4"/>
  <c r="N36" i="4"/>
  <c r="Q37" i="4"/>
  <c r="L36" i="4"/>
  <c r="O36" i="4"/>
  <c r="P37" i="4"/>
  <c r="K36" i="4"/>
  <c r="Q20" i="4"/>
  <c r="L28" i="4" l="1"/>
  <c r="L11" i="4" s="1"/>
  <c r="M28" i="4"/>
  <c r="M11" i="4" s="1"/>
  <c r="N28" i="4"/>
  <c r="N11" i="4" s="1"/>
  <c r="O28" i="4"/>
  <c r="O11" i="4" s="1"/>
  <c r="Q107" i="4" l="1"/>
  <c r="P107" i="4"/>
  <c r="Q106" i="4"/>
  <c r="P106" i="4"/>
  <c r="Q105" i="4"/>
  <c r="P105" i="4"/>
  <c r="Q79" i="4"/>
  <c r="P79" i="4"/>
  <c r="Q76" i="4"/>
  <c r="P76" i="4"/>
  <c r="Q75" i="4"/>
  <c r="P75" i="4"/>
  <c r="Q74" i="4"/>
  <c r="P74" i="4"/>
  <c r="Q34" i="4"/>
  <c r="P34" i="4"/>
  <c r="Q33" i="4"/>
  <c r="P33" i="4"/>
  <c r="Q32" i="4"/>
  <c r="P32" i="4"/>
  <c r="Q31" i="4"/>
  <c r="P31" i="4"/>
  <c r="Q30" i="4"/>
  <c r="P30" i="4"/>
  <c r="Q29" i="4"/>
  <c r="P29" i="4"/>
  <c r="M10" i="4" l="1"/>
  <c r="L10" i="4"/>
  <c r="K28" i="4"/>
  <c r="K11" i="4" s="1"/>
  <c r="N10" i="4" l="1"/>
  <c r="N128" i="4" s="1"/>
  <c r="O10" i="4"/>
  <c r="O128" i="4" s="1"/>
  <c r="L128" i="4"/>
  <c r="M128" i="4"/>
  <c r="P28" i="4"/>
  <c r="Q28" i="4"/>
  <c r="Q71" i="4"/>
  <c r="P103" i="4"/>
  <c r="Q41" i="4"/>
  <c r="P41" i="4"/>
  <c r="Q103" i="4"/>
  <c r="P102" i="4" l="1"/>
  <c r="P71" i="4"/>
  <c r="Q102" i="4"/>
  <c r="K10" i="4"/>
  <c r="Q12" i="4"/>
  <c r="P12" i="4"/>
  <c r="P36" i="4" l="1"/>
  <c r="Q36" i="4"/>
  <c r="L132" i="4"/>
  <c r="O132" i="4"/>
  <c r="Q87" i="4"/>
  <c r="P87" i="4"/>
  <c r="Q11" i="4"/>
  <c r="P11" i="4"/>
  <c r="Q83" i="4" l="1"/>
  <c r="P83" i="4"/>
  <c r="K128" i="4"/>
  <c r="K132" i="4" s="1"/>
  <c r="N132" i="4"/>
  <c r="M132" i="4"/>
  <c r="P10" i="4" l="1"/>
  <c r="P128" i="4"/>
  <c r="Q128" i="4"/>
  <c r="Q10" i="4"/>
</calcChain>
</file>

<file path=xl/sharedStrings.xml><?xml version="1.0" encoding="utf-8"?>
<sst xmlns="http://schemas.openxmlformats.org/spreadsheetml/2006/main" count="980" uniqueCount="281">
  <si>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</si>
  <si>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</si>
  <si>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</si>
  <si>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</si>
  <si>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</si>
  <si>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</si>
  <si>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</si>
  <si>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</si>
  <si>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</si>
  <si>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</si>
  <si>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</si>
  <si>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</si>
  <si>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</si>
  <si>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</si>
  <si>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</si>
  <si>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</si>
  <si>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</si>
  <si>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</si>
  <si>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</si>
  <si>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</si>
  <si>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</si>
  <si>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</si>
  <si>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</si>
  <si>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</si>
  <si>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</si>
  <si>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</si>
  <si>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</si>
  <si>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</si>
  <si>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</si>
  <si>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</si>
  <si>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</si>
  <si>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</si>
  <si>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</si>
  <si>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</si>
  <si>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</si>
  <si>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</si>
  <si>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</si>
  <si>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</si>
  <si>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</si>
  <si>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</si>
  <si>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</si>
  <si>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</si>
  <si>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</si>
  <si>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</si>
  <si>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</si>
  <si>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</si>
  <si>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</si>
  <si>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</si>
  <si>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</si>
  <si>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</si>
  <si>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</si>
  <si>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</si>
  <si>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</si>
  <si>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</si>
  <si>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</si>
  <si>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</si>
  <si>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</si>
  <si>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</si>
  <si>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</si>
  <si>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</si>
  <si>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</si>
  <si>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</si>
  <si>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</si>
  <si>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</si>
  <si>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</si>
  <si>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</si>
  <si>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</si>
  <si>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</si>
  <si>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</si>
  <si>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</si>
  <si>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</si>
  <si>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</si>
  <si>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</si>
  <si>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</si>
  <si>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</si>
  <si>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</si>
  <si>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</si>
  <si>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</si>
  <si>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</si>
  <si>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</si>
  <si>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</si>
  <si>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</si>
  <si>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</si>
  <si>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</si>
  <si>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</si>
  <si>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</si>
  <si>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</si>
  <si>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</si>
  <si>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</si>
  <si>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</si>
  <si>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</si>
  <si>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</si>
  <si>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</si>
  <si>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</si>
  <si>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</si>
  <si>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</si>
  <si>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</si>
  <si>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</si>
  <si>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</si>
  <si>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</si>
  <si>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</si>
  <si>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</si>
  <si>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</si>
  <si>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</si>
  <si>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</si>
  <si>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</si>
  <si>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</si>
  <si>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</si>
  <si>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</si>
  <si>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</si>
  <si>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</si>
  <si>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</si>
  <si>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</si>
  <si>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</si>
  <si>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</si>
  <si>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</si>
  <si>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</si>
  <si>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</si>
  <si>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</si>
  <si>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</si>
  <si>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</si>
  <si>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</si>
  <si>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</si>
  <si>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</si>
  <si>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</si>
  <si>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</si>
  <si>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</si>
  <si>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</si>
  <si>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</si>
  <si>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</si>
  <si>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</si>
  <si>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</si>
  <si>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</si>
  <si>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</si>
  <si>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</si>
  <si>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</si>
  <si>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</si>
  <si>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</si>
  <si>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</si>
  <si>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</si>
  <si>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</si>
  <si>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</si>
  <si>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</si>
  <si>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</si>
  <si>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</si>
  <si>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</si>
  <si>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</si>
  <si>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</si>
  <si>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</si>
  <si>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</si>
  <si>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</si>
  <si>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</si>
  <si>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</si>
  <si>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</si>
  <si>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</si>
  <si>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</si>
  <si>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</si>
  <si>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</si>
  <si>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</si>
  <si>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</si>
  <si>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</si>
  <si>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</si>
  <si>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2103011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</si>
  <si>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</si>
  <si>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</si>
  <si>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</si>
  <si>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</si>
  <si>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</si>
  <si>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</si>
  <si>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</si>
  <si>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</si>
  <si>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</si>
  <si>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</si>
  <si>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</si>
  <si>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</si>
  <si>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</si>
  <si>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</si>
  <si>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</si>
  <si>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</si>
  <si>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</si>
  <si>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</si>
  <si>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</si>
  <si>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</si>
  <si>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</si>
  <si>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</si>
  <si>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</si>
  <si>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</si>
  <si>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</si>
  <si>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</si>
  <si>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</si>
  <si>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</si>
  <si>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</si>
  <si>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</si>
  <si>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</si>
  <si>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EJECUCION PRESUPUESTAL DE GASTOS VIGENCIA 2020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</si>
  <si>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</si>
  <si>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</si>
  <si>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</si>
  <si>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</si>
  <si>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</si>
  <si>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</si>
  <si>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</si>
  <si>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</si>
  <si>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</si>
  <si>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</si>
  <si>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</si>
  <si>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</si>
  <si>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</si>
  <si>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</si>
  <si>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</si>
  <si>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</si>
  <si>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</si>
  <si>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</si>
  <si>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</si>
  <si>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</si>
  <si>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</si>
  <si>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</si>
  <si>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</si>
  <si>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</si>
  <si>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</si>
  <si>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</si>
  <si>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</si>
  <si>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</si>
  <si>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</si>
  <si>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</si>
  <si>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</si>
  <si>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</si>
  <si>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</si>
  <si>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</si>
  <si>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</si>
  <si>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</si>
  <si>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</si>
  <si>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</si>
  <si>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</si>
  <si>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</si>
  <si>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</si>
  <si>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</si>
  <si>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</si>
  <si>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</si>
  <si>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</si>
  <si>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</si>
  <si>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</si>
  <si>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</si>
  <si>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</si>
  <si>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</si>
  <si>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</si>
  <si>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</si>
  <si>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</si>
  <si>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</si>
  <si>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</si>
  <si>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</si>
  <si>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</si>
  <si>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</si>
  <si>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</si>
  <si>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</si>
  <si>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</si>
  <si>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</si>
  <si>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</si>
  <si>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</si>
  <si>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A-02-02-02-006-007</t>
  </si>
  <si>
    <t>SERVICIOS DE APOYO AL TRANSPORTE</t>
  </si>
  <si>
    <t>A-02-02-02-009-006</t>
  </si>
  <si>
    <t>SERVICIOS DE ESPARCIMIENTO, CULTURALES Y DEPORTIVOS</t>
  </si>
  <si>
    <t>A-05-01-02-007-001</t>
  </si>
  <si>
    <t>MAYO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</si>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</sst>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6" formatCode="_-* #,##0.00\ _P_t_s_-;\-* #,##0.00\ _P_t_s_-;_-* &quot;-&quot;??\ _P_t_s_-;_-@_-"/>
    <numFmt numFmtId="167" formatCode="00"/>
    <numFmt numFmtId="168" formatCode="&quot;$&quot;\ #,##0.00"/>
    <numFmt numFmtId="169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7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7" fontId="9" fillId="0" borderId="20" xfId="2" applyNumberFormat="1" applyFont="1" applyFill="1" applyBorder="1" applyAlignment="1">
      <alignment horizontal="center" vertical="center"/>
    </xf>
    <xf numFmtId="167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7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8" fontId="3" fillId="0" borderId="7" xfId="2" applyNumberFormat="1" applyFont="1" applyFill="1" applyBorder="1" applyAlignment="1">
      <alignment vertical="center"/>
    </xf>
    <xf numFmtId="168" fontId="3" fillId="0" borderId="7" xfId="2" applyNumberFormat="1" applyFont="1" applyFill="1" applyBorder="1"/>
    <xf numFmtId="168" fontId="2" fillId="0" borderId="7" xfId="2" applyNumberFormat="1" applyFont="1" applyFill="1" applyBorder="1"/>
    <xf numFmtId="168" fontId="3" fillId="0" borderId="7" xfId="2" applyNumberFormat="1" applyFont="1" applyFill="1" applyBorder="1" applyAlignment="1"/>
    <xf numFmtId="168" fontId="7" fillId="0" borderId="28" xfId="2" applyNumberFormat="1" applyFont="1" applyFill="1" applyBorder="1" applyAlignment="1">
      <alignment horizontal="right" vertical="center"/>
    </xf>
    <xf numFmtId="168" fontId="7" fillId="0" borderId="25" xfId="2" applyNumberFormat="1" applyFont="1" applyFill="1" applyBorder="1" applyAlignment="1">
      <alignment horizontal="right" vertical="center"/>
    </xf>
    <xf numFmtId="168" fontId="7" fillId="0" borderId="20" xfId="2" applyNumberFormat="1" applyFont="1" applyFill="1" applyBorder="1" applyAlignment="1">
      <alignment horizontal="right" vertical="center"/>
    </xf>
    <xf numFmtId="168" fontId="9" fillId="0" borderId="20" xfId="2" applyNumberFormat="1" applyFont="1" applyFill="1" applyBorder="1" applyAlignment="1">
      <alignment horizontal="right" vertical="center"/>
    </xf>
    <xf numFmtId="168" fontId="7" fillId="0" borderId="23" xfId="2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/>
    <xf numFmtId="168" fontId="14" fillId="0" borderId="30" xfId="0" applyNumberFormat="1" applyFont="1" applyFill="1" applyBorder="1" applyAlignment="1">
      <alignment horizontal="right" vertical="center" wrapText="1" readingOrder="1"/>
    </xf>
    <xf numFmtId="168" fontId="11" fillId="0" borderId="0" xfId="5" applyNumberFormat="1" applyFont="1" applyFill="1" applyBorder="1"/>
    <xf numFmtId="168" fontId="11" fillId="0" borderId="0" xfId="1" applyNumberFormat="1" applyFont="1" applyFill="1" applyBorder="1"/>
    <xf numFmtId="168" fontId="4" fillId="0" borderId="0" xfId="2" applyNumberFormat="1" applyFont="1" applyFill="1"/>
    <xf numFmtId="168" fontId="6" fillId="0" borderId="0" xfId="2" applyNumberFormat="1" applyFont="1" applyFill="1"/>
    <xf numFmtId="168" fontId="12" fillId="0" borderId="0" xfId="2" applyNumberFormat="1" applyFont="1" applyFill="1"/>
    <xf numFmtId="168" fontId="3" fillId="0" borderId="0" xfId="3" applyNumberFormat="1" applyFont="1" applyFill="1" applyBorder="1" applyAlignment="1">
      <alignment horizontal="left"/>
    </xf>
    <xf numFmtId="168" fontId="16" fillId="0" borderId="20" xfId="2" applyNumberFormat="1" applyFont="1" applyFill="1" applyBorder="1" applyAlignment="1">
      <alignment horizontal="right" vertical="center"/>
    </xf>
    <xf numFmtId="168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9" fontId="4" fillId="0" borderId="0" xfId="2" applyNumberFormat="1" applyFont="1" applyFill="1"/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8" fontId="3" fillId="0" borderId="12" xfId="2" applyNumberFormat="1" applyFont="1" applyFill="1" applyBorder="1" applyAlignment="1">
      <alignment horizontal="center" vertical="center" wrapText="1"/>
    </xf>
    <xf numFmtId="168" fontId="3" fillId="0" borderId="15" xfId="2" applyNumberFormat="1" applyFont="1" applyFill="1" applyBorder="1" applyAlignment="1">
      <alignment horizontal="center" vertical="center" wrapText="1"/>
    </xf>
    <xf numFmtId="168" fontId="3" fillId="0" borderId="13" xfId="2" applyNumberFormat="1" applyFont="1" applyFill="1" applyBorder="1" applyAlignment="1">
      <alignment horizontal="center" vertical="center" wrapText="1"/>
    </xf>
    <xf numFmtId="168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168" fontId="3" fillId="0" borderId="0" xfId="5" applyNumberFormat="1" applyFont="1" applyFill="1" applyBorder="1"/>
    <xf numFmtId="168" fontId="2" fillId="0" borderId="0" xfId="2" applyNumberFormat="1" applyFont="1" applyFill="1"/>
    <xf numFmtId="168" fontId="3" fillId="0" borderId="0" xfId="2" applyNumberFormat="1" applyFont="1" applyFill="1" applyBorder="1" applyAlignment="1">
      <alignment horizontal="right"/>
    </xf>
    <xf numFmtId="168" fontId="3" fillId="0" borderId="0" xfId="2" applyNumberFormat="1" applyFont="1" applyFill="1" applyBorder="1" applyAlignment="1">
      <alignment horizontal="center" vertical="center" wrapText="1"/>
    </xf>
    <xf numFmtId="168" fontId="3" fillId="0" borderId="0" xfId="5" applyNumberFormat="1" applyFont="1" applyFill="1" applyBorder="1" applyAlignment="1"/>
    <xf numFmtId="168" fontId="8" fillId="0" borderId="0" xfId="2" applyNumberFormat="1" applyFont="1" applyFill="1" applyAlignment="1">
      <alignment horizontal="center"/>
    </xf>
    <xf numFmtId="168" fontId="8" fillId="0" borderId="0" xfId="2" applyNumberFormat="1" applyFont="1" applyFill="1"/>
    <xf numFmtId="168" fontId="2" fillId="0" borderId="0" xfId="5" applyNumberFormat="1" applyFont="1" applyFill="1" applyBorder="1" applyAlignment="1"/>
    <xf numFmtId="168" fontId="10" fillId="0" borderId="0" xfId="2" applyNumberFormat="1" applyFont="1" applyFill="1"/>
    <xf numFmtId="168" fontId="3" fillId="0" borderId="0" xfId="2" applyNumberFormat="1" applyFont="1" applyFill="1" applyBorder="1" applyAlignment="1">
      <alignment horizontal="right" vertical="center"/>
    </xf>
    <xf numFmtId="168" fontId="8" fillId="0" borderId="0" xfId="2" applyNumberFormat="1" applyFont="1" applyFill="1" applyAlignment="1">
      <alignment vertical="center"/>
    </xf>
    <xf numFmtId="168" fontId="3" fillId="0" borderId="0" xfId="5" applyNumberFormat="1" applyFont="1" applyFill="1" applyBorder="1" applyAlignment="1">
      <alignment horizontal="right"/>
    </xf>
    <xf numFmtId="168" fontId="8" fillId="0" borderId="0" xfId="2" applyNumberFormat="1" applyFont="1" applyFill="1" applyAlignment="1">
      <alignment horizontal="right"/>
    </xf>
    <xf numFmtId="168" fontId="3" fillId="0" borderId="0" xfId="5" applyNumberFormat="1" applyFont="1" applyFill="1" applyBorder="1" applyAlignment="1">
      <alignment vertical="center"/>
    </xf>
    <xf numFmtId="168" fontId="2" fillId="0" borderId="0" xfId="5" applyNumberFormat="1" applyFont="1" applyFill="1" applyBorder="1" applyAlignment="1">
      <alignment vertical="center"/>
    </xf>
    <xf numFmtId="168" fontId="10" fillId="0" borderId="0" xfId="2" applyNumberFormat="1" applyFont="1" applyFill="1" applyAlignment="1">
      <alignment vertical="center"/>
    </xf>
    <xf numFmtId="168" fontId="10" fillId="0" borderId="0" xfId="2" applyNumberFormat="1" applyFont="1" applyFill="1" applyAlignment="1">
      <alignment horizontal="right" vertical="center"/>
    </xf>
    <xf numFmtId="168" fontId="12" fillId="0" borderId="0" xfId="2" applyNumberFormat="1" applyFont="1" applyFill="1" applyBorder="1"/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39"/>
  <sheetViews>
    <sheetView tabSelected="1" zoomScaleNormal="100" workbookViewId="0">
      <pane xSplit="10" ySplit="9" topLeftCell="N128" activePane="bottomRight" state="frozen"/>
      <selection pane="topRight" activeCell="I1" sqref="I1"/>
      <selection pane="bottomLeft" activeCell="A10" sqref="A10"/>
      <selection pane="bottomRight" activeCell="O132" sqref="O132"/>
    </sheetView>
  </sheetViews>
  <sheetFormatPr baseColWidth="10" defaultColWidth="11.42578125" defaultRowHeight="15" x14ac:dyDescent="0.2"/>
  <cols>
    <col min="1" max="1" width="7" style="65" customWidth="1"/>
    <col min="2" max="2" width="6.7109375" style="65" customWidth="1"/>
    <col min="3" max="3" width="6.28515625" style="65" customWidth="1"/>
    <col min="4" max="4" width="7" style="65" customWidth="1"/>
    <col min="5" max="5" width="6.28515625" style="65" customWidth="1"/>
    <col min="6" max="6" width="9.42578125" style="65" bestFit="1" customWidth="1"/>
    <col min="7" max="7" width="7.5703125" style="65" customWidth="1"/>
    <col min="8" max="8" width="7.140625" style="65" customWidth="1"/>
    <col min="9" max="9" width="27" style="65" customWidth="1"/>
    <col min="10" max="10" width="25.5703125" style="66" customWidth="1"/>
    <col min="11" max="11" width="20.28515625" style="109" customWidth="1"/>
    <col min="12" max="12" width="19.7109375" style="109" bestFit="1" customWidth="1"/>
    <col min="13" max="13" width="22" style="109" customWidth="1"/>
    <col min="14" max="14" width="19.140625" style="109" customWidth="1"/>
    <col min="15" max="15" width="21.5703125" style="109" customWidth="1"/>
    <col min="16" max="16" width="15" style="80" customWidth="1"/>
    <col min="17" max="17" width="12.7109375" style="80" customWidth="1"/>
    <col min="18" max="18" width="17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31" t="s">
        <v>188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3"/>
      <c r="R1" s="150"/>
      <c r="S1" s="150"/>
    </row>
    <row r="2" spans="1:19" s="53" customFormat="1" ht="15" customHeight="1" x14ac:dyDescent="0.2">
      <c r="A2" s="134" t="s">
        <v>194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150"/>
      <c r="S2" s="150"/>
    </row>
    <row r="3" spans="1:19" s="53" customFormat="1" ht="15" customHeight="1" x14ac:dyDescent="0.2">
      <c r="A3" s="137" t="s">
        <v>264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150"/>
      <c r="S3" s="150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50"/>
      <c r="S4" s="150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51"/>
      <c r="S5" s="150"/>
    </row>
    <row r="6" spans="1:19" s="53" customFormat="1" ht="16.149999999999999" customHeight="1" thickBot="1" x14ac:dyDescent="0.25">
      <c r="A6" s="140" t="s">
        <v>9</v>
      </c>
      <c r="B6" s="141"/>
      <c r="C6" s="141"/>
      <c r="D6" s="141"/>
      <c r="E6" s="141"/>
      <c r="F6" s="141"/>
      <c r="G6" s="141"/>
      <c r="H6" s="141"/>
      <c r="I6" s="141"/>
      <c r="J6" s="142"/>
      <c r="K6" s="143" t="s">
        <v>10</v>
      </c>
      <c r="L6" s="143" t="s">
        <v>11</v>
      </c>
      <c r="M6" s="143" t="s">
        <v>12</v>
      </c>
      <c r="N6" s="143" t="s">
        <v>13</v>
      </c>
      <c r="O6" s="145" t="s">
        <v>14</v>
      </c>
      <c r="P6" s="147" t="s">
        <v>15</v>
      </c>
      <c r="Q6" s="123" t="s">
        <v>16</v>
      </c>
      <c r="R6" s="152"/>
      <c r="S6" s="150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159</v>
      </c>
      <c r="F7" s="8" t="s">
        <v>39</v>
      </c>
      <c r="G7" s="8" t="s">
        <v>40</v>
      </c>
      <c r="H7" s="9" t="s">
        <v>17</v>
      </c>
      <c r="I7" s="9"/>
      <c r="J7" s="126" t="s">
        <v>4</v>
      </c>
      <c r="K7" s="144"/>
      <c r="L7" s="144"/>
      <c r="M7" s="144"/>
      <c r="N7" s="144"/>
      <c r="O7" s="146"/>
      <c r="P7" s="148"/>
      <c r="Q7" s="124"/>
      <c r="R7" s="152"/>
      <c r="S7" s="108"/>
    </row>
    <row r="8" spans="1:19" s="54" customFormat="1" x14ac:dyDescent="0.2">
      <c r="A8" s="128"/>
      <c r="B8" s="129"/>
      <c r="C8" s="128"/>
      <c r="D8" s="130"/>
      <c r="E8" s="10"/>
      <c r="F8" s="82"/>
      <c r="G8" s="82"/>
      <c r="H8" s="11" t="s">
        <v>18</v>
      </c>
      <c r="I8" s="11"/>
      <c r="J8" s="127"/>
      <c r="K8" s="144"/>
      <c r="L8" s="144"/>
      <c r="M8" s="144"/>
      <c r="N8" s="144"/>
      <c r="O8" s="146"/>
      <c r="P8" s="148"/>
      <c r="Q8" s="124"/>
      <c r="R8" s="152"/>
      <c r="S8" s="108"/>
    </row>
    <row r="9" spans="1:19" s="54" customFormat="1" ht="15.75" thickBot="1" x14ac:dyDescent="0.25">
      <c r="A9" s="128"/>
      <c r="B9" s="129"/>
      <c r="C9" s="128"/>
      <c r="D9" s="130"/>
      <c r="E9" s="10"/>
      <c r="F9" s="82"/>
      <c r="G9" s="82"/>
      <c r="H9" s="11" t="s">
        <v>8</v>
      </c>
      <c r="I9" s="11"/>
      <c r="J9" s="127"/>
      <c r="K9" s="144"/>
      <c r="L9" s="144"/>
      <c r="M9" s="144"/>
      <c r="N9" s="144"/>
      <c r="O9" s="146"/>
      <c r="P9" s="148"/>
      <c r="Q9" s="125"/>
      <c r="R9" s="152"/>
      <c r="S9" s="108"/>
    </row>
    <row r="10" spans="1:19" s="55" customFormat="1" ht="30" customHeight="1" thickBot="1" x14ac:dyDescent="0.25">
      <c r="A10" s="117" t="s">
        <v>19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98">
        <f>K11+K36+K71+K72+K83+K94</f>
        <v>888821445000</v>
      </c>
      <c r="L10" s="98">
        <f>L11+L36+L71+L72+L83+L94</f>
        <v>850003920028.38</v>
      </c>
      <c r="M10" s="98">
        <f>M11+M36+M71+M72+M83+M94</f>
        <v>822003222474.56995</v>
      </c>
      <c r="N10" s="98">
        <f>N11+N36+N71+N72+N83+N94</f>
        <v>792563904420.09998</v>
      </c>
      <c r="O10" s="98">
        <f>O11+O36+O71+O72+O83+O94</f>
        <v>792113439825.09998</v>
      </c>
      <c r="P10" s="71">
        <f>+M10/K10</f>
        <v>0.92482379571137596</v>
      </c>
      <c r="Q10" s="72">
        <f>+N10/K10</f>
        <v>0.8917020498083279</v>
      </c>
      <c r="R10" s="153"/>
      <c r="S10" s="154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26339587000</v>
      </c>
      <c r="L11" s="99">
        <f t="shared" ref="L11:O11" si="0">L12+L20+L28+L35</f>
        <v>19364149803.550003</v>
      </c>
      <c r="M11" s="99">
        <f t="shared" si="0"/>
        <v>7902170520</v>
      </c>
      <c r="N11" s="99">
        <f t="shared" si="0"/>
        <v>7902170520</v>
      </c>
      <c r="O11" s="99">
        <f t="shared" si="0"/>
        <v>7584437818</v>
      </c>
      <c r="P11" s="73">
        <f t="shared" ref="P11:P41" si="1">+M11/K11</f>
        <v>0.30001117785180154</v>
      </c>
      <c r="Q11" s="74">
        <f t="shared" ref="Q11:Q41" si="2">+N11/K11</f>
        <v>0.30001117785180154</v>
      </c>
      <c r="R11" s="153"/>
      <c r="S11" s="155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16138857000</v>
      </c>
      <c r="L12" s="100">
        <f t="shared" ref="L12:O12" si="3">SUM(L13:L19)</f>
        <v>12598043497</v>
      </c>
      <c r="M12" s="100">
        <f t="shared" si="3"/>
        <v>5246427904</v>
      </c>
      <c r="N12" s="100">
        <f t="shared" si="3"/>
        <v>5246427904</v>
      </c>
      <c r="O12" s="100">
        <f t="shared" si="3"/>
        <v>5246427904</v>
      </c>
      <c r="P12" s="75">
        <f t="shared" si="1"/>
        <v>0.32508051245512615</v>
      </c>
      <c r="Q12" s="76">
        <f t="shared" si="2"/>
        <v>0.32508051245512615</v>
      </c>
      <c r="R12" s="153"/>
      <c r="S12" s="155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10362054167</v>
      </c>
      <c r="L13" s="101">
        <v>9411068151</v>
      </c>
      <c r="M13" s="101">
        <v>4659340619</v>
      </c>
      <c r="N13" s="101">
        <v>4659340619</v>
      </c>
      <c r="O13" s="101">
        <v>4659340619</v>
      </c>
      <c r="P13" s="75">
        <f t="shared" si="1"/>
        <v>0.44965414616713612</v>
      </c>
      <c r="Q13" s="76">
        <f t="shared" si="2"/>
        <v>0.44965414616713612</v>
      </c>
      <c r="R13" s="156"/>
      <c r="S13" s="157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2919233071</v>
      </c>
      <c r="L14" s="101">
        <v>661452885</v>
      </c>
      <c r="M14" s="101">
        <v>257348482</v>
      </c>
      <c r="N14" s="101">
        <v>257348482</v>
      </c>
      <c r="O14" s="101">
        <v>257348482</v>
      </c>
      <c r="P14" s="75">
        <f t="shared" si="1"/>
        <v>8.8156195733917128E-2</v>
      </c>
      <c r="Q14" s="76">
        <f t="shared" si="2"/>
        <v>8.8156195733917128E-2</v>
      </c>
      <c r="R14" s="156"/>
      <c r="S14" s="157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569527422</v>
      </c>
      <c r="L15" s="101">
        <v>512980037</v>
      </c>
      <c r="M15" s="101">
        <v>24829137</v>
      </c>
      <c r="N15" s="101">
        <v>24829137</v>
      </c>
      <c r="O15" s="101">
        <v>24829137</v>
      </c>
      <c r="P15" s="75">
        <f t="shared" ref="P15:P27" si="4">+M15/K15</f>
        <v>4.3596034257328525E-2</v>
      </c>
      <c r="Q15" s="76">
        <f t="shared" ref="Q15:Q27" si="5">+N15/K15</f>
        <v>4.3596034257328525E-2</v>
      </c>
      <c r="R15" s="156"/>
      <c r="S15" s="157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387370878</v>
      </c>
      <c r="L16" s="101">
        <v>380431094</v>
      </c>
      <c r="M16" s="101">
        <v>172035325</v>
      </c>
      <c r="N16" s="101">
        <v>172035325</v>
      </c>
      <c r="O16" s="101">
        <v>172035325</v>
      </c>
      <c r="P16" s="75">
        <f t="shared" si="4"/>
        <v>0.44411011454505883</v>
      </c>
      <c r="Q16" s="76">
        <f t="shared" si="5"/>
        <v>0.44411011454505883</v>
      </c>
      <c r="R16" s="156"/>
      <c r="S16" s="157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71460126</v>
      </c>
      <c r="L17" s="101">
        <v>55832626</v>
      </c>
      <c r="M17" s="101">
        <v>17296545</v>
      </c>
      <c r="N17" s="101">
        <v>17296545</v>
      </c>
      <c r="O17" s="101">
        <v>17296545</v>
      </c>
      <c r="P17" s="75">
        <f t="shared" si="4"/>
        <v>0.24204470336366327</v>
      </c>
      <c r="Q17" s="76">
        <f t="shared" si="5"/>
        <v>0.24204470336366327</v>
      </c>
      <c r="R17" s="156"/>
      <c r="S17" s="157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1235953606</v>
      </c>
      <c r="L18" s="101">
        <v>1125966123</v>
      </c>
      <c r="M18" s="101">
        <v>12519758</v>
      </c>
      <c r="N18" s="101">
        <v>12519758</v>
      </c>
      <c r="O18" s="101">
        <v>12519758</v>
      </c>
      <c r="P18" s="75">
        <f t="shared" si="4"/>
        <v>1.0129634267194331E-2</v>
      </c>
      <c r="Q18" s="76">
        <f t="shared" si="5"/>
        <v>1.0129634267194331E-2</v>
      </c>
      <c r="R18" s="156"/>
      <c r="S18" s="157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593257730</v>
      </c>
      <c r="L19" s="101">
        <v>450312581</v>
      </c>
      <c r="M19" s="101">
        <v>103058038</v>
      </c>
      <c r="N19" s="101">
        <v>103058038</v>
      </c>
      <c r="O19" s="101">
        <v>103058038</v>
      </c>
      <c r="P19" s="75">
        <f t="shared" si="4"/>
        <v>0.17371545752973164</v>
      </c>
      <c r="Q19" s="76">
        <f t="shared" si="5"/>
        <v>0.17371545752973164</v>
      </c>
      <c r="R19" s="156"/>
      <c r="S19" s="157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6119847000</v>
      </c>
      <c r="L20" s="100">
        <f t="shared" ref="L20:O20" si="6">SUM(L21:L27)</f>
        <v>4998920385.5500011</v>
      </c>
      <c r="M20" s="100">
        <f t="shared" si="6"/>
        <v>2072690961</v>
      </c>
      <c r="N20" s="100">
        <f t="shared" si="6"/>
        <v>2072690961</v>
      </c>
      <c r="O20" s="111">
        <f t="shared" si="6"/>
        <v>1754958259</v>
      </c>
      <c r="P20" s="75">
        <f t="shared" si="4"/>
        <v>0.33868346071396882</v>
      </c>
      <c r="Q20" s="76">
        <f t="shared" si="5"/>
        <v>0.33868346071396882</v>
      </c>
      <c r="R20" s="156"/>
      <c r="S20" s="155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1811655595</v>
      </c>
      <c r="L21" s="101">
        <v>1505981771.4300001</v>
      </c>
      <c r="M21" s="101">
        <v>617760946</v>
      </c>
      <c r="N21" s="101">
        <v>617760946</v>
      </c>
      <c r="O21" s="101">
        <v>493794533</v>
      </c>
      <c r="P21" s="75">
        <f t="shared" si="4"/>
        <v>0.34099248648858116</v>
      </c>
      <c r="Q21" s="76">
        <f t="shared" si="5"/>
        <v>0.34099248648858116</v>
      </c>
      <c r="R21" s="156"/>
      <c r="S21" s="157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1283256046</v>
      </c>
      <c r="L22" s="101">
        <v>1083823461.4300001</v>
      </c>
      <c r="M22" s="101">
        <v>444747587</v>
      </c>
      <c r="N22" s="101">
        <v>444747587</v>
      </c>
      <c r="O22" s="101">
        <v>355419798</v>
      </c>
      <c r="P22" s="75">
        <f t="shared" si="4"/>
        <v>0.34657743354205089</v>
      </c>
      <c r="Q22" s="76">
        <f t="shared" si="5"/>
        <v>0.34657743354205089</v>
      </c>
      <c r="R22" s="156"/>
      <c r="S22" s="157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197</v>
      </c>
      <c r="K23" s="101">
        <v>1471188088</v>
      </c>
      <c r="L23" s="101">
        <v>1264641823</v>
      </c>
      <c r="M23" s="101">
        <v>478174300</v>
      </c>
      <c r="N23" s="101">
        <v>478174300</v>
      </c>
      <c r="O23" s="101">
        <v>478174300</v>
      </c>
      <c r="P23" s="75">
        <f t="shared" si="4"/>
        <v>0.32502594596864354</v>
      </c>
      <c r="Q23" s="76">
        <f t="shared" si="5"/>
        <v>0.32502594596864354</v>
      </c>
      <c r="R23" s="156"/>
      <c r="S23" s="157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654990198</v>
      </c>
      <c r="L24" s="101">
        <v>470308855.82999998</v>
      </c>
      <c r="M24" s="101">
        <v>210430150</v>
      </c>
      <c r="N24" s="101">
        <v>210430150</v>
      </c>
      <c r="O24" s="101">
        <v>167881550</v>
      </c>
      <c r="P24" s="75">
        <f t="shared" si="4"/>
        <v>0.32127221238202408</v>
      </c>
      <c r="Q24" s="76">
        <f t="shared" si="5"/>
        <v>0.32127221238202408</v>
      </c>
      <c r="R24" s="156"/>
      <c r="S24" s="157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80019326</v>
      </c>
      <c r="L25" s="101">
        <v>80019326</v>
      </c>
      <c r="M25" s="101">
        <v>58318078</v>
      </c>
      <c r="N25" s="101">
        <v>58318078</v>
      </c>
      <c r="O25" s="101">
        <v>49618978</v>
      </c>
      <c r="P25" s="75">
        <f t="shared" si="4"/>
        <v>0.72879991516049514</v>
      </c>
      <c r="Q25" s="76">
        <f t="shared" si="5"/>
        <v>0.72879991516049514</v>
      </c>
      <c r="R25" s="156"/>
      <c r="S25" s="157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491242648</v>
      </c>
      <c r="L26" s="101">
        <v>345798269.43000001</v>
      </c>
      <c r="M26" s="101">
        <v>157899150</v>
      </c>
      <c r="N26" s="101">
        <v>157899150</v>
      </c>
      <c r="O26" s="101">
        <v>125985450</v>
      </c>
      <c r="P26" s="75">
        <f t="shared" si="4"/>
        <v>0.32142801656748665</v>
      </c>
      <c r="Q26" s="76">
        <f t="shared" si="5"/>
        <v>0.32142801656748665</v>
      </c>
      <c r="R26" s="156"/>
      <c r="S26" s="157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327495099</v>
      </c>
      <c r="L27" s="101">
        <v>248346878.43000001</v>
      </c>
      <c r="M27" s="101">
        <v>105360750</v>
      </c>
      <c r="N27" s="101">
        <v>105360750</v>
      </c>
      <c r="O27" s="101">
        <v>84083650</v>
      </c>
      <c r="P27" s="75">
        <f t="shared" si="4"/>
        <v>0.32171702819894721</v>
      </c>
      <c r="Q27" s="76">
        <f t="shared" si="5"/>
        <v>0.32171702819894721</v>
      </c>
      <c r="R27" s="156"/>
      <c r="S27" s="157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3224732000</v>
      </c>
      <c r="L28" s="100">
        <f>SUM(L29:L34)</f>
        <v>1767185921</v>
      </c>
      <c r="M28" s="100">
        <f>SUM(M29:M34)</f>
        <v>583051655</v>
      </c>
      <c r="N28" s="100">
        <f>SUM(N29:N34)</f>
        <v>583051655</v>
      </c>
      <c r="O28" s="100">
        <f>SUM(O29:O34)</f>
        <v>583051655</v>
      </c>
      <c r="P28" s="75">
        <f t="shared" si="1"/>
        <v>0.18080623599108392</v>
      </c>
      <c r="Q28" s="76">
        <f t="shared" si="2"/>
        <v>0.18080623599108392</v>
      </c>
      <c r="R28" s="149"/>
      <c r="S28" s="155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658240610</v>
      </c>
      <c r="L29" s="101">
        <v>572496418</v>
      </c>
      <c r="M29" s="101">
        <v>85604200</v>
      </c>
      <c r="N29" s="101">
        <v>85604200</v>
      </c>
      <c r="O29" s="101">
        <v>85604200</v>
      </c>
      <c r="P29" s="75">
        <f t="shared" si="1"/>
        <v>0.13005001317071579</v>
      </c>
      <c r="Q29" s="76">
        <f t="shared" si="2"/>
        <v>0.13005001317071579</v>
      </c>
      <c r="R29" s="156"/>
      <c r="S29" s="157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437159283</v>
      </c>
      <c r="L30" s="101">
        <v>86865956</v>
      </c>
      <c r="M30" s="101">
        <v>65569175</v>
      </c>
      <c r="N30" s="101">
        <v>65569175</v>
      </c>
      <c r="O30" s="101">
        <v>65569175</v>
      </c>
      <c r="P30" s="75">
        <f t="shared" si="1"/>
        <v>0.14998920885319506</v>
      </c>
      <c r="Q30" s="76">
        <f t="shared" si="2"/>
        <v>0.14998920885319506</v>
      </c>
      <c r="R30" s="156"/>
      <c r="S30" s="157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43549502</v>
      </c>
      <c r="L31" s="101">
        <v>43549502</v>
      </c>
      <c r="M31" s="101">
        <v>12219397</v>
      </c>
      <c r="N31" s="101">
        <v>12219397</v>
      </c>
      <c r="O31" s="101">
        <v>12219397</v>
      </c>
      <c r="P31" s="75">
        <f t="shared" si="1"/>
        <v>0.28058637731379799</v>
      </c>
      <c r="Q31" s="76">
        <f t="shared" si="2"/>
        <v>0.28058637731379799</v>
      </c>
      <c r="R31" s="156"/>
      <c r="S31" s="157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1864264780</v>
      </c>
      <c r="L32" s="101">
        <v>985201178</v>
      </c>
      <c r="M32" s="101">
        <v>391617874</v>
      </c>
      <c r="N32" s="101">
        <v>391617874</v>
      </c>
      <c r="O32" s="101">
        <v>391617874</v>
      </c>
      <c r="P32" s="75">
        <f t="shared" si="1"/>
        <v>0.21006558628436889</v>
      </c>
      <c r="Q32" s="76">
        <f t="shared" si="2"/>
        <v>0.21006558628436889</v>
      </c>
      <c r="R32" s="156"/>
      <c r="S32" s="157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175492138</v>
      </c>
      <c r="L33" s="101">
        <v>33047180</v>
      </c>
      <c r="M33" s="101">
        <v>17119157</v>
      </c>
      <c r="N33" s="101">
        <v>17119157</v>
      </c>
      <c r="O33" s="101">
        <v>17119157</v>
      </c>
      <c r="P33" s="75">
        <f t="shared" si="1"/>
        <v>9.7549424122919962E-2</v>
      </c>
      <c r="Q33" s="76">
        <f t="shared" si="2"/>
        <v>9.7549424122919962E-2</v>
      </c>
      <c r="R33" s="156"/>
      <c r="S33" s="157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46025687</v>
      </c>
      <c r="L34" s="101">
        <v>46025687</v>
      </c>
      <c r="M34" s="101">
        <v>10921852</v>
      </c>
      <c r="N34" s="101">
        <v>10921852</v>
      </c>
      <c r="O34" s="101">
        <v>10921852</v>
      </c>
      <c r="P34" s="75">
        <f t="shared" si="1"/>
        <v>0.23729905433024823</v>
      </c>
      <c r="Q34" s="76">
        <f t="shared" si="2"/>
        <v>0.23729905433024823</v>
      </c>
      <c r="R34" s="156"/>
      <c r="S34" s="157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856151000</v>
      </c>
      <c r="L35" s="100">
        <v>0</v>
      </c>
      <c r="M35" s="100">
        <v>0</v>
      </c>
      <c r="N35" s="100">
        <v>0</v>
      </c>
      <c r="O35" s="100">
        <v>0</v>
      </c>
      <c r="P35" s="75">
        <v>0</v>
      </c>
      <c r="Q35" s="76">
        <v>0</v>
      </c>
      <c r="R35" s="158"/>
      <c r="S35" s="159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K37+K41+K52</f>
        <v>10197193000</v>
      </c>
      <c r="L36" s="100">
        <f>L37+L41+L52</f>
        <v>8274146780.0400009</v>
      </c>
      <c r="M36" s="100">
        <f>M37+M41+M52</f>
        <v>6316909614.3800001</v>
      </c>
      <c r="N36" s="100">
        <f>N37+N41+N52</f>
        <v>1635613581.48</v>
      </c>
      <c r="O36" s="100">
        <f>O37+O41+O52</f>
        <v>1590661688.48</v>
      </c>
      <c r="P36" s="75">
        <f t="shared" ref="P36:P38" si="7">+M36/K36</f>
        <v>0.61947534133952353</v>
      </c>
      <c r="Q36" s="76">
        <f t="shared" ref="Q36:Q38" si="8">+N36/K36</f>
        <v>0.16039841370855687</v>
      </c>
      <c r="R36" s="149"/>
      <c r="S36" s="155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SUM(K38:K40)</f>
        <v>757518025</v>
      </c>
      <c r="L37" s="100">
        <f t="shared" ref="L37:N37" si="9">SUM(L38:L40)</f>
        <v>711406910</v>
      </c>
      <c r="M37" s="100">
        <f t="shared" si="9"/>
        <v>800000</v>
      </c>
      <c r="N37" s="100">
        <f t="shared" si="9"/>
        <v>800000</v>
      </c>
      <c r="O37" s="100">
        <f>SUM(O38:O40)</f>
        <v>800000</v>
      </c>
      <c r="P37" s="75">
        <f t="shared" si="7"/>
        <v>1.0560804807251947E-3</v>
      </c>
      <c r="Q37" s="76">
        <f t="shared" si="8"/>
        <v>1.0560804807251947E-3</v>
      </c>
      <c r="R37" s="149"/>
      <c r="S37" s="155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195</v>
      </c>
      <c r="J38" s="17" t="s">
        <v>196</v>
      </c>
      <c r="K38" s="101">
        <v>706987223</v>
      </c>
      <c r="L38" s="101">
        <v>706800000</v>
      </c>
      <c r="M38" s="101">
        <v>800000</v>
      </c>
      <c r="N38" s="101">
        <v>800000</v>
      </c>
      <c r="O38" s="101">
        <v>800000</v>
      </c>
      <c r="P38" s="75">
        <f t="shared" si="7"/>
        <v>1.1315621753464136E-3</v>
      </c>
      <c r="Q38" s="76">
        <f t="shared" si="8"/>
        <v>1.1315621753464136E-3</v>
      </c>
      <c r="R38" s="149"/>
      <c r="S38" s="155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14" t="s">
        <v>59</v>
      </c>
      <c r="F39" s="15" t="s">
        <v>35</v>
      </c>
      <c r="G39" s="21"/>
      <c r="H39" s="15" t="s">
        <v>5</v>
      </c>
      <c r="I39" s="30" t="s">
        <v>266</v>
      </c>
      <c r="J39" s="17" t="s">
        <v>265</v>
      </c>
      <c r="K39" s="101">
        <v>2574202</v>
      </c>
      <c r="L39" s="101">
        <v>2574202</v>
      </c>
      <c r="M39" s="101" t="s">
        <v>25</v>
      </c>
      <c r="N39" s="101" t="s">
        <v>25</v>
      </c>
      <c r="O39" s="101" t="s">
        <v>25</v>
      </c>
      <c r="P39" s="75">
        <f t="shared" ref="P39" si="10">+M39/K39</f>
        <v>0</v>
      </c>
      <c r="Q39" s="76">
        <f t="shared" ref="Q39" si="11">+N39/K39</f>
        <v>0</v>
      </c>
      <c r="R39" s="149"/>
      <c r="S39" s="155"/>
    </row>
    <row r="40" spans="1:19" s="25" customFormat="1" ht="30" customHeight="1" x14ac:dyDescent="0.2">
      <c r="A40" s="12" t="s">
        <v>26</v>
      </c>
      <c r="B40" s="13" t="s">
        <v>55</v>
      </c>
      <c r="C40" s="13" t="s">
        <v>28</v>
      </c>
      <c r="D40" s="14" t="s">
        <v>28</v>
      </c>
      <c r="E40" s="14" t="s">
        <v>59</v>
      </c>
      <c r="F40" s="15" t="s">
        <v>36</v>
      </c>
      <c r="G40" s="14"/>
      <c r="H40" s="15" t="s">
        <v>5</v>
      </c>
      <c r="I40" s="30" t="s">
        <v>198</v>
      </c>
      <c r="J40" s="17" t="s">
        <v>199</v>
      </c>
      <c r="K40" s="101">
        <v>47956600</v>
      </c>
      <c r="L40" s="101">
        <v>2032708</v>
      </c>
      <c r="M40" s="101" t="s">
        <v>25</v>
      </c>
      <c r="N40" s="101" t="s">
        <v>25</v>
      </c>
      <c r="O40" s="101" t="s">
        <v>25</v>
      </c>
      <c r="P40" s="75" t="s">
        <v>25</v>
      </c>
      <c r="Q40" s="76"/>
      <c r="R40" s="156"/>
      <c r="S40" s="155"/>
    </row>
    <row r="41" spans="1:19" s="27" customFormat="1" ht="30" customHeight="1" x14ac:dyDescent="0.2">
      <c r="A41" s="18" t="s">
        <v>26</v>
      </c>
      <c r="B41" s="83" t="s">
        <v>55</v>
      </c>
      <c r="C41" s="83" t="s">
        <v>55</v>
      </c>
      <c r="D41" s="20" t="s">
        <v>28</v>
      </c>
      <c r="E41" s="21"/>
      <c r="F41" s="21"/>
      <c r="G41" s="21"/>
      <c r="H41" s="15" t="s">
        <v>5</v>
      </c>
      <c r="I41" s="29" t="s">
        <v>258</v>
      </c>
      <c r="J41" s="23" t="s">
        <v>191</v>
      </c>
      <c r="K41" s="100">
        <f>SUM(K42:K51)</f>
        <v>253404274</v>
      </c>
      <c r="L41" s="100">
        <f>SUM(L42:L51)</f>
        <v>221708461.5</v>
      </c>
      <c r="M41" s="100">
        <f>SUM(M42:M51)</f>
        <v>135116008.28</v>
      </c>
      <c r="N41" s="100">
        <f>SUM(N42:N51)</f>
        <v>13582142.279999999</v>
      </c>
      <c r="O41" s="100">
        <f>SUM(O42:O51)</f>
        <v>13582142.279999999</v>
      </c>
      <c r="P41" s="75">
        <f t="shared" si="1"/>
        <v>0.53320335188979484</v>
      </c>
      <c r="Q41" s="76">
        <f t="shared" si="2"/>
        <v>5.3598710335880123E-2</v>
      </c>
      <c r="R41" s="149"/>
      <c r="S41" s="155"/>
    </row>
    <row r="42" spans="1:19" s="27" customFormat="1" ht="63.75" customHeight="1" x14ac:dyDescent="0.2">
      <c r="A42" s="18" t="s">
        <v>26</v>
      </c>
      <c r="B42" s="89" t="s">
        <v>55</v>
      </c>
      <c r="C42" s="89" t="s">
        <v>55</v>
      </c>
      <c r="D42" s="15" t="s">
        <v>28</v>
      </c>
      <c r="E42" s="15" t="s">
        <v>58</v>
      </c>
      <c r="F42" s="15" t="s">
        <v>34</v>
      </c>
      <c r="G42" s="21"/>
      <c r="H42" s="15" t="s">
        <v>5</v>
      </c>
      <c r="I42" s="30" t="s">
        <v>268</v>
      </c>
      <c r="J42" s="17" t="s">
        <v>267</v>
      </c>
      <c r="K42" s="101">
        <v>40928293</v>
      </c>
      <c r="L42" s="101">
        <v>24695860</v>
      </c>
      <c r="M42" s="101" t="s">
        <v>25</v>
      </c>
      <c r="N42" s="101" t="s">
        <v>25</v>
      </c>
      <c r="O42" s="101" t="s">
        <v>25</v>
      </c>
      <c r="P42" s="75">
        <f t="shared" ref="P42" si="12">+M42/K42</f>
        <v>0</v>
      </c>
      <c r="Q42" s="76">
        <f t="shared" ref="Q42" si="13">+N42/K42</f>
        <v>0</v>
      </c>
      <c r="R42" s="149"/>
      <c r="S42" s="155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35</v>
      </c>
      <c r="G43" s="21"/>
      <c r="H43" s="15" t="s">
        <v>5</v>
      </c>
      <c r="I43" s="30" t="s">
        <v>200</v>
      </c>
      <c r="J43" s="17" t="s">
        <v>201</v>
      </c>
      <c r="K43" s="101">
        <v>22230765</v>
      </c>
      <c r="L43" s="101">
        <v>22230765</v>
      </c>
      <c r="M43" s="101" t="s">
        <v>25</v>
      </c>
      <c r="N43" s="101" t="s">
        <v>25</v>
      </c>
      <c r="O43" s="101" t="s">
        <v>25</v>
      </c>
      <c r="P43" s="75">
        <v>0</v>
      </c>
      <c r="Q43" s="76">
        <v>0</v>
      </c>
      <c r="R43" s="149"/>
      <c r="S43" s="155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32</v>
      </c>
      <c r="F44" s="15" t="s">
        <v>29</v>
      </c>
      <c r="G44" s="21"/>
      <c r="H44" s="15" t="s">
        <v>5</v>
      </c>
      <c r="I44" s="30" t="s">
        <v>270</v>
      </c>
      <c r="J44" s="17" t="s">
        <v>269</v>
      </c>
      <c r="K44" s="101">
        <v>2913600</v>
      </c>
      <c r="L44" s="101">
        <v>2913600</v>
      </c>
      <c r="M44" s="101" t="s">
        <v>25</v>
      </c>
      <c r="N44" s="101" t="s">
        <v>25</v>
      </c>
      <c r="O44" s="101" t="s">
        <v>25</v>
      </c>
      <c r="P44" s="75">
        <v>0</v>
      </c>
      <c r="Q44" s="76">
        <v>0</v>
      </c>
      <c r="R44" s="149"/>
      <c r="S44" s="155"/>
    </row>
    <row r="45" spans="1:19" s="27" customFormat="1" ht="51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58</v>
      </c>
      <c r="G45" s="21"/>
      <c r="H45" s="15" t="s">
        <v>5</v>
      </c>
      <c r="I45" s="30" t="s">
        <v>202</v>
      </c>
      <c r="J45" s="17" t="s">
        <v>204</v>
      </c>
      <c r="K45" s="101">
        <v>80603555</v>
      </c>
      <c r="L45" s="101">
        <v>76886309.219999999</v>
      </c>
      <c r="M45" s="101">
        <v>75985362</v>
      </c>
      <c r="N45" s="101">
        <v>2304800</v>
      </c>
      <c r="O45" s="101">
        <v>2304800</v>
      </c>
      <c r="P45" s="75">
        <v>0</v>
      </c>
      <c r="Q45" s="76">
        <v>0</v>
      </c>
      <c r="R45" s="149"/>
      <c r="S45" s="155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32</v>
      </c>
      <c r="G46" s="21"/>
      <c r="H46" s="15" t="s">
        <v>5</v>
      </c>
      <c r="I46" s="30" t="s">
        <v>203</v>
      </c>
      <c r="J46" s="17" t="s">
        <v>205</v>
      </c>
      <c r="K46" s="101">
        <v>51275895</v>
      </c>
      <c r="L46" s="101">
        <v>51195083.280000001</v>
      </c>
      <c r="M46" s="101">
        <v>51195083.280000001</v>
      </c>
      <c r="N46" s="101">
        <v>9656571.2799999993</v>
      </c>
      <c r="O46" s="101">
        <v>9656571.2799999993</v>
      </c>
      <c r="P46" s="75">
        <v>0</v>
      </c>
      <c r="Q46" s="76">
        <v>0</v>
      </c>
      <c r="R46" s="149"/>
      <c r="S46" s="155"/>
    </row>
    <row r="47" spans="1:19" s="27" customFormat="1" ht="66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60</v>
      </c>
      <c r="G47" s="21"/>
      <c r="H47" s="15" t="s">
        <v>5</v>
      </c>
      <c r="I47" s="30" t="s">
        <v>274</v>
      </c>
      <c r="J47" s="17" t="s">
        <v>271</v>
      </c>
      <c r="K47" s="101">
        <v>19829000</v>
      </c>
      <c r="L47" s="101">
        <v>19829000</v>
      </c>
      <c r="M47" s="101" t="s">
        <v>25</v>
      </c>
      <c r="N47" s="101" t="s">
        <v>25</v>
      </c>
      <c r="O47" s="101" t="s">
        <v>25</v>
      </c>
      <c r="P47" s="75">
        <v>0</v>
      </c>
      <c r="Q47" s="76">
        <v>0</v>
      </c>
      <c r="R47" s="149"/>
      <c r="S47" s="155"/>
    </row>
    <row r="48" spans="1:19" s="27" customFormat="1" ht="24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33</v>
      </c>
      <c r="G48" s="21"/>
      <c r="H48" s="15" t="s">
        <v>5</v>
      </c>
      <c r="I48" s="30" t="s">
        <v>275</v>
      </c>
      <c r="J48" s="17" t="s">
        <v>272</v>
      </c>
      <c r="K48" s="101">
        <v>10142848</v>
      </c>
      <c r="L48" s="101">
        <v>10142848</v>
      </c>
      <c r="M48" s="101" t="s">
        <v>25</v>
      </c>
      <c r="N48" s="101" t="s">
        <v>25</v>
      </c>
      <c r="O48" s="101" t="s">
        <v>25</v>
      </c>
      <c r="P48" s="75">
        <v>0</v>
      </c>
      <c r="Q48" s="76">
        <v>0</v>
      </c>
      <c r="R48" s="149"/>
      <c r="S48" s="155"/>
    </row>
    <row r="49" spans="1:19" s="27" customFormat="1" ht="51" customHeight="1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35</v>
      </c>
      <c r="G49" s="21"/>
      <c r="H49" s="15" t="s">
        <v>5</v>
      </c>
      <c r="I49" s="30" t="s">
        <v>276</v>
      </c>
      <c r="J49" s="17" t="s">
        <v>273</v>
      </c>
      <c r="K49" s="101">
        <v>1799400</v>
      </c>
      <c r="L49" s="101">
        <v>1799400</v>
      </c>
      <c r="M49" s="101" t="s">
        <v>25</v>
      </c>
      <c r="N49" s="101" t="s">
        <v>25</v>
      </c>
      <c r="O49" s="101" t="s">
        <v>25</v>
      </c>
      <c r="P49" s="75">
        <v>0</v>
      </c>
      <c r="Q49" s="76">
        <v>0</v>
      </c>
      <c r="R49" s="149"/>
      <c r="S49" s="155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59</v>
      </c>
      <c r="F50" s="15" t="s">
        <v>58</v>
      </c>
      <c r="G50" s="21"/>
      <c r="H50" s="15" t="s">
        <v>5</v>
      </c>
      <c r="I50" s="30" t="s">
        <v>206</v>
      </c>
      <c r="J50" s="17" t="s">
        <v>208</v>
      </c>
      <c r="K50" s="101">
        <v>16112118</v>
      </c>
      <c r="L50" s="101">
        <v>4446796</v>
      </c>
      <c r="M50" s="101">
        <v>1620771</v>
      </c>
      <c r="N50" s="101">
        <v>1620771</v>
      </c>
      <c r="O50" s="101">
        <v>1620771</v>
      </c>
      <c r="P50" s="75">
        <v>0</v>
      </c>
      <c r="Q50" s="76">
        <v>0</v>
      </c>
      <c r="R50" s="149"/>
      <c r="S50" s="155"/>
    </row>
    <row r="51" spans="1:19" s="25" customFormat="1" ht="38.25" customHeight="1" x14ac:dyDescent="0.2">
      <c r="A51" s="12" t="s">
        <v>26</v>
      </c>
      <c r="B51" s="13" t="s">
        <v>55</v>
      </c>
      <c r="C51" s="13" t="s">
        <v>55</v>
      </c>
      <c r="D51" s="14" t="s">
        <v>28</v>
      </c>
      <c r="E51" s="14" t="s">
        <v>59</v>
      </c>
      <c r="F51" s="14" t="s">
        <v>34</v>
      </c>
      <c r="G51" s="14"/>
      <c r="H51" s="15" t="s">
        <v>5</v>
      </c>
      <c r="I51" s="30" t="s">
        <v>207</v>
      </c>
      <c r="J51" s="17" t="s">
        <v>209</v>
      </c>
      <c r="K51" s="101">
        <v>7568800</v>
      </c>
      <c r="L51" s="101">
        <v>7568800</v>
      </c>
      <c r="M51" s="101">
        <v>6314792</v>
      </c>
      <c r="N51" s="101" t="s">
        <v>25</v>
      </c>
      <c r="O51" s="101" t="s">
        <v>25</v>
      </c>
      <c r="P51" s="75">
        <v>0</v>
      </c>
      <c r="Q51" s="76">
        <v>0</v>
      </c>
      <c r="R51" s="156"/>
      <c r="S51" s="155"/>
    </row>
    <row r="52" spans="1:19" s="25" customFormat="1" ht="30" customHeight="1" x14ac:dyDescent="0.2">
      <c r="A52" s="18" t="s">
        <v>26</v>
      </c>
      <c r="B52" s="83" t="s">
        <v>55</v>
      </c>
      <c r="C52" s="83" t="s">
        <v>55</v>
      </c>
      <c r="D52" s="84" t="s">
        <v>55</v>
      </c>
      <c r="E52" s="21"/>
      <c r="F52" s="21"/>
      <c r="G52" s="21"/>
      <c r="H52" s="15" t="s">
        <v>5</v>
      </c>
      <c r="I52" s="29" t="s">
        <v>98</v>
      </c>
      <c r="J52" s="23" t="s">
        <v>99</v>
      </c>
      <c r="K52" s="100">
        <f>SUM(K53:K70)</f>
        <v>9186270701</v>
      </c>
      <c r="L52" s="100">
        <f t="shared" ref="L52:O52" si="14">SUM(L53:L70)</f>
        <v>7341031408.5400009</v>
      </c>
      <c r="M52" s="100">
        <f t="shared" si="14"/>
        <v>6180993606.1000004</v>
      </c>
      <c r="N52" s="100">
        <f t="shared" si="14"/>
        <v>1621231439.2</v>
      </c>
      <c r="O52" s="100">
        <f t="shared" si="14"/>
        <v>1576279546.2</v>
      </c>
      <c r="P52" s="75">
        <f t="shared" ref="P52:P70" si="15">+M52/K52</f>
        <v>0.67285123716495199</v>
      </c>
      <c r="Q52" s="76">
        <f t="shared" ref="Q52:Q70" si="16">+N52/K52</f>
        <v>0.17648417861488841</v>
      </c>
      <c r="R52" s="156"/>
      <c r="S52" s="155"/>
    </row>
    <row r="53" spans="1:19" s="25" customFormat="1" ht="32.25" customHeight="1" x14ac:dyDescent="0.2">
      <c r="A53" s="12" t="s">
        <v>26</v>
      </c>
      <c r="B53" s="13" t="s">
        <v>55</v>
      </c>
      <c r="C53" s="13" t="s">
        <v>55</v>
      </c>
      <c r="D53" s="14" t="s">
        <v>55</v>
      </c>
      <c r="E53" s="14" t="s">
        <v>60</v>
      </c>
      <c r="F53" s="91" t="s">
        <v>59</v>
      </c>
      <c r="G53" s="14"/>
      <c r="H53" s="15" t="s">
        <v>5</v>
      </c>
      <c r="I53" s="30" t="s">
        <v>210</v>
      </c>
      <c r="J53" s="17" t="s">
        <v>211</v>
      </c>
      <c r="K53" s="101">
        <v>309272252</v>
      </c>
      <c r="L53" s="101">
        <v>283050377.22000003</v>
      </c>
      <c r="M53" s="101">
        <v>128046545</v>
      </c>
      <c r="N53" s="101">
        <v>8590575</v>
      </c>
      <c r="O53" s="101">
        <v>8590575</v>
      </c>
      <c r="P53" s="75">
        <f t="shared" si="15"/>
        <v>0.41402532613886101</v>
      </c>
      <c r="Q53" s="76">
        <f t="shared" si="16"/>
        <v>2.7776740216577851E-2</v>
      </c>
      <c r="R53" s="156"/>
      <c r="S53" s="155"/>
    </row>
    <row r="54" spans="1:19" s="25" customFormat="1" ht="36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33</v>
      </c>
      <c r="F54" s="14" t="s">
        <v>32</v>
      </c>
      <c r="G54" s="14"/>
      <c r="H54" s="15" t="s">
        <v>5</v>
      </c>
      <c r="I54" s="30" t="s">
        <v>212</v>
      </c>
      <c r="J54" s="17" t="s">
        <v>216</v>
      </c>
      <c r="K54" s="101">
        <v>198608581</v>
      </c>
      <c r="L54" s="101">
        <v>158109976</v>
      </c>
      <c r="M54" s="101">
        <v>112207468</v>
      </c>
      <c r="N54" s="101">
        <v>15780181</v>
      </c>
      <c r="O54" s="101">
        <v>15780181</v>
      </c>
      <c r="P54" s="75">
        <f t="shared" si="15"/>
        <v>0.56496787517957248</v>
      </c>
      <c r="Q54" s="76">
        <f t="shared" si="16"/>
        <v>7.9453671742410761E-2</v>
      </c>
      <c r="R54" s="156"/>
      <c r="S54" s="155"/>
    </row>
    <row r="55" spans="1:19" s="25" customFormat="1" ht="36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59</v>
      </c>
      <c r="G55" s="14"/>
      <c r="H55" s="15" t="s">
        <v>5</v>
      </c>
      <c r="I55" s="30" t="s">
        <v>213</v>
      </c>
      <c r="J55" s="17" t="s">
        <v>217</v>
      </c>
      <c r="K55" s="101">
        <v>74500000</v>
      </c>
      <c r="L55" s="101">
        <v>74500000</v>
      </c>
      <c r="M55" s="101">
        <v>5591430</v>
      </c>
      <c r="N55" s="101">
        <v>5591430</v>
      </c>
      <c r="O55" s="101">
        <v>5591430</v>
      </c>
      <c r="P55" s="75">
        <f t="shared" ref="P55:P58" si="17">+M55/K55</f>
        <v>7.5052751677852345E-2</v>
      </c>
      <c r="Q55" s="76">
        <f t="shared" ref="Q55:Q58" si="18">+N55/K55</f>
        <v>7.5052751677852345E-2</v>
      </c>
      <c r="R55" s="156"/>
      <c r="S55" s="155"/>
    </row>
    <row r="56" spans="1:19" s="25" customFormat="1" ht="24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34</v>
      </c>
      <c r="G56" s="14"/>
      <c r="H56" s="15"/>
      <c r="I56" s="30" t="s">
        <v>259</v>
      </c>
      <c r="J56" s="17" t="s">
        <v>260</v>
      </c>
      <c r="K56" s="101">
        <v>5000000</v>
      </c>
      <c r="L56" s="101">
        <v>5000000</v>
      </c>
      <c r="M56" s="101" t="s">
        <v>25</v>
      </c>
      <c r="N56" s="101" t="s">
        <v>25</v>
      </c>
      <c r="O56" s="101" t="s">
        <v>25</v>
      </c>
      <c r="P56" s="75">
        <f t="shared" si="17"/>
        <v>0</v>
      </c>
      <c r="Q56" s="76">
        <f t="shared" si="18"/>
        <v>0</v>
      </c>
      <c r="R56" s="156"/>
      <c r="S56" s="155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35</v>
      </c>
      <c r="G57" s="14"/>
      <c r="H57" s="15" t="s">
        <v>5</v>
      </c>
      <c r="I57" s="30" t="s">
        <v>214</v>
      </c>
      <c r="J57" s="17" t="s">
        <v>218</v>
      </c>
      <c r="K57" s="101">
        <v>38431863</v>
      </c>
      <c r="L57" s="101">
        <v>38431863</v>
      </c>
      <c r="M57" s="101">
        <v>38384148</v>
      </c>
      <c r="N57" s="101" t="s">
        <v>25</v>
      </c>
      <c r="O57" s="101" t="s">
        <v>25</v>
      </c>
      <c r="P57" s="75">
        <f t="shared" si="17"/>
        <v>0.9987584520687951</v>
      </c>
      <c r="Q57" s="76">
        <f t="shared" si="18"/>
        <v>0</v>
      </c>
      <c r="R57" s="156"/>
      <c r="S57" s="155"/>
    </row>
    <row r="58" spans="1:19" s="25" customFormat="1" ht="48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36</v>
      </c>
      <c r="G58" s="14"/>
      <c r="H58" s="15" t="s">
        <v>5</v>
      </c>
      <c r="I58" s="30" t="s">
        <v>215</v>
      </c>
      <c r="J58" s="17" t="s">
        <v>219</v>
      </c>
      <c r="K58" s="101">
        <v>343009020</v>
      </c>
      <c r="L58" s="101">
        <v>340700000</v>
      </c>
      <c r="M58" s="101">
        <v>340644804</v>
      </c>
      <c r="N58" s="101">
        <v>111994044</v>
      </c>
      <c r="O58" s="101">
        <v>111994044</v>
      </c>
      <c r="P58" s="75">
        <f t="shared" si="17"/>
        <v>0.99310742323919066</v>
      </c>
      <c r="Q58" s="76">
        <f t="shared" si="18"/>
        <v>0.32650466159752883</v>
      </c>
      <c r="R58" s="156"/>
      <c r="S58" s="155"/>
    </row>
    <row r="59" spans="1:19" s="25" customFormat="1" ht="24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34</v>
      </c>
      <c r="F59" s="14" t="s">
        <v>29</v>
      </c>
      <c r="G59" s="14"/>
      <c r="H59" s="15" t="s">
        <v>5</v>
      </c>
      <c r="I59" s="30" t="s">
        <v>220</v>
      </c>
      <c r="J59" s="17" t="s">
        <v>222</v>
      </c>
      <c r="K59" s="101">
        <v>1138393319</v>
      </c>
      <c r="L59" s="101">
        <v>866080341</v>
      </c>
      <c r="M59" s="101">
        <v>601977103</v>
      </c>
      <c r="N59" s="101">
        <v>271662328</v>
      </c>
      <c r="O59" s="101">
        <v>271662328</v>
      </c>
      <c r="P59" s="75">
        <f t="shared" si="15"/>
        <v>0.52879535829391144</v>
      </c>
      <c r="Q59" s="76">
        <f t="shared" si="16"/>
        <v>0.23863661483768775</v>
      </c>
      <c r="R59" s="156"/>
      <c r="S59" s="155"/>
    </row>
    <row r="60" spans="1:19" s="25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58</v>
      </c>
      <c r="G60" s="14"/>
      <c r="H60" s="15" t="s">
        <v>5</v>
      </c>
      <c r="I60" s="30" t="s">
        <v>221</v>
      </c>
      <c r="J60" s="17" t="s">
        <v>223</v>
      </c>
      <c r="K60" s="101">
        <v>464466819</v>
      </c>
      <c r="L60" s="101">
        <v>464466819</v>
      </c>
      <c r="M60" s="101">
        <v>464466819</v>
      </c>
      <c r="N60" s="101">
        <v>195444590</v>
      </c>
      <c r="O60" s="101">
        <v>195444590</v>
      </c>
      <c r="P60" s="75">
        <f t="shared" ref="P60" si="19">+M60/K60</f>
        <v>1</v>
      </c>
      <c r="Q60" s="76">
        <f t="shared" ref="Q60" si="20">+N60/K60</f>
        <v>0.42079343885273318</v>
      </c>
      <c r="R60" s="156"/>
      <c r="S60" s="155"/>
    </row>
    <row r="61" spans="1:19" s="25" customFormat="1" ht="24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35</v>
      </c>
      <c r="F61" s="14" t="s">
        <v>58</v>
      </c>
      <c r="G61" s="14"/>
      <c r="H61" s="15" t="s">
        <v>5</v>
      </c>
      <c r="I61" s="30" t="s">
        <v>224</v>
      </c>
      <c r="J61" s="17" t="s">
        <v>229</v>
      </c>
      <c r="K61" s="101">
        <v>1729321623</v>
      </c>
      <c r="L61" s="101">
        <v>1572329100</v>
      </c>
      <c r="M61" s="101">
        <v>1572125165</v>
      </c>
      <c r="N61" s="101">
        <v>571332477</v>
      </c>
      <c r="O61" s="101">
        <v>531932477</v>
      </c>
      <c r="P61" s="75">
        <f t="shared" si="15"/>
        <v>0.90909935091929395</v>
      </c>
      <c r="Q61" s="76">
        <f t="shared" si="16"/>
        <v>0.33037953692434691</v>
      </c>
      <c r="R61" s="156"/>
      <c r="S61" s="155"/>
    </row>
    <row r="62" spans="1:19" s="25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32</v>
      </c>
      <c r="G62" s="14"/>
      <c r="H62" s="15" t="s">
        <v>5</v>
      </c>
      <c r="I62" s="30" t="s">
        <v>225</v>
      </c>
      <c r="J62" s="17" t="s">
        <v>230</v>
      </c>
      <c r="K62" s="101">
        <v>1529173578</v>
      </c>
      <c r="L62" s="101">
        <v>798989317.22000003</v>
      </c>
      <c r="M62" s="101">
        <v>624376420</v>
      </c>
      <c r="N62" s="101">
        <v>253008199</v>
      </c>
      <c r="O62" s="101">
        <v>247456306</v>
      </c>
      <c r="P62" s="75">
        <f t="shared" ref="P62:P65" si="21">+M62/K62</f>
        <v>0.40830970988697007</v>
      </c>
      <c r="Q62" s="76">
        <f t="shared" ref="Q62:Q65" si="22">+N62/K62</f>
        <v>0.16545420522561502</v>
      </c>
      <c r="R62" s="156"/>
      <c r="S62" s="155"/>
    </row>
    <row r="63" spans="1:19" s="25" customFormat="1" ht="60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59</v>
      </c>
      <c r="G63" s="14"/>
      <c r="H63" s="15" t="s">
        <v>5</v>
      </c>
      <c r="I63" s="30" t="s">
        <v>226</v>
      </c>
      <c r="J63" s="17" t="s">
        <v>231</v>
      </c>
      <c r="K63" s="101">
        <v>1045085267</v>
      </c>
      <c r="L63" s="101">
        <v>1044685267</v>
      </c>
      <c r="M63" s="101">
        <v>1044685267</v>
      </c>
      <c r="N63" s="101">
        <v>2659571</v>
      </c>
      <c r="O63" s="101">
        <v>2659571</v>
      </c>
      <c r="P63" s="75">
        <f t="shared" si="21"/>
        <v>0.99961725611045282</v>
      </c>
      <c r="Q63" s="76">
        <f t="shared" si="22"/>
        <v>2.5448363726669971E-3</v>
      </c>
      <c r="R63" s="156"/>
      <c r="S63" s="155"/>
    </row>
    <row r="64" spans="1:19" s="25" customFormat="1" ht="14.25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60</v>
      </c>
      <c r="G64" s="14"/>
      <c r="H64" s="15" t="s">
        <v>5</v>
      </c>
      <c r="I64" s="30" t="s">
        <v>227</v>
      </c>
      <c r="J64" s="17" t="s">
        <v>232</v>
      </c>
      <c r="K64" s="101">
        <v>928000000</v>
      </c>
      <c r="L64" s="101">
        <v>920122642.10000002</v>
      </c>
      <c r="M64" s="101">
        <v>903686642.10000002</v>
      </c>
      <c r="N64" s="101">
        <v>132457127.2</v>
      </c>
      <c r="O64" s="101">
        <v>132457127.2</v>
      </c>
      <c r="P64" s="75">
        <f t="shared" si="21"/>
        <v>0.97380026088362071</v>
      </c>
      <c r="Q64" s="76">
        <f t="shared" si="22"/>
        <v>0.14273397327586207</v>
      </c>
      <c r="R64" s="156"/>
      <c r="S64" s="155"/>
    </row>
    <row r="65" spans="1:19" s="25" customFormat="1" ht="72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34</v>
      </c>
      <c r="G65" s="14"/>
      <c r="H65" s="15" t="s">
        <v>5</v>
      </c>
      <c r="I65" s="30" t="s">
        <v>228</v>
      </c>
      <c r="J65" s="17" t="s">
        <v>233</v>
      </c>
      <c r="K65" s="101">
        <v>79000000</v>
      </c>
      <c r="L65" s="101">
        <v>68320814</v>
      </c>
      <c r="M65" s="101">
        <v>48320814</v>
      </c>
      <c r="N65" s="101">
        <v>24964612</v>
      </c>
      <c r="O65" s="101">
        <v>24964612</v>
      </c>
      <c r="P65" s="75">
        <f t="shared" si="21"/>
        <v>0.61165587341772154</v>
      </c>
      <c r="Q65" s="76">
        <f t="shared" si="22"/>
        <v>0.31600774683544303</v>
      </c>
      <c r="R65" s="156"/>
      <c r="S65" s="155"/>
    </row>
    <row r="66" spans="1:19" s="25" customFormat="1" ht="14.25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36</v>
      </c>
      <c r="F66" s="14" t="s">
        <v>58</v>
      </c>
      <c r="G66" s="14"/>
      <c r="H66" s="15" t="s">
        <v>5</v>
      </c>
      <c r="I66" s="30" t="s">
        <v>234</v>
      </c>
      <c r="J66" s="17" t="s">
        <v>236</v>
      </c>
      <c r="K66" s="101">
        <v>518241670</v>
      </c>
      <c r="L66" s="101">
        <v>390000000</v>
      </c>
      <c r="M66" s="101">
        <v>250000000</v>
      </c>
      <c r="N66" s="101" t="s">
        <v>25</v>
      </c>
      <c r="O66" s="101" t="s">
        <v>25</v>
      </c>
      <c r="P66" s="75">
        <f t="shared" ref="P66:P69" si="23">+M66/K66</f>
        <v>0.48240042140957134</v>
      </c>
      <c r="Q66" s="76">
        <f t="shared" ref="Q66:Q69" si="24">+N66/K66</f>
        <v>0</v>
      </c>
      <c r="R66" s="156"/>
      <c r="S66" s="155"/>
    </row>
    <row r="67" spans="1:19" s="25" customFormat="1" ht="48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32</v>
      </c>
      <c r="G67" s="14"/>
      <c r="H67" s="15" t="s">
        <v>5</v>
      </c>
      <c r="I67" s="30" t="s">
        <v>277</v>
      </c>
      <c r="J67" s="17" t="s">
        <v>278</v>
      </c>
      <c r="K67" s="101">
        <v>20000000</v>
      </c>
      <c r="L67" s="101">
        <v>20000000</v>
      </c>
      <c r="M67" s="101" t="s">
        <v>25</v>
      </c>
      <c r="N67" s="101" t="s">
        <v>25</v>
      </c>
      <c r="O67" s="101" t="s">
        <v>25</v>
      </c>
      <c r="P67" s="75">
        <f t="shared" ref="P67" si="25">+M67/K67</f>
        <v>0</v>
      </c>
      <c r="Q67" s="76">
        <f t="shared" ref="Q67" si="26">+N67/K67</f>
        <v>0</v>
      </c>
      <c r="R67" s="156"/>
      <c r="S67" s="155"/>
    </row>
    <row r="68" spans="1:19" s="25" customFormat="1" ht="96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59</v>
      </c>
      <c r="G68" s="14"/>
      <c r="H68" s="15" t="s">
        <v>5</v>
      </c>
      <c r="I68" s="30" t="s">
        <v>235</v>
      </c>
      <c r="J68" s="17" t="s">
        <v>237</v>
      </c>
      <c r="K68" s="101">
        <v>23923582</v>
      </c>
      <c r="L68" s="101">
        <v>23923582</v>
      </c>
      <c r="M68" s="101">
        <v>23923582</v>
      </c>
      <c r="N68" s="101">
        <v>5188906</v>
      </c>
      <c r="O68" s="101">
        <v>5188906</v>
      </c>
      <c r="P68" s="75">
        <f t="shared" si="23"/>
        <v>1</v>
      </c>
      <c r="Q68" s="76">
        <f t="shared" si="24"/>
        <v>0.21689502851203468</v>
      </c>
      <c r="R68" s="156"/>
      <c r="S68" s="155"/>
    </row>
    <row r="69" spans="1:19" s="25" customFormat="1" ht="36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33</v>
      </c>
      <c r="G69" s="14"/>
      <c r="H69" s="15"/>
      <c r="I69" s="30" t="s">
        <v>261</v>
      </c>
      <c r="J69" s="17" t="s">
        <v>262</v>
      </c>
      <c r="K69" s="101">
        <v>460000000</v>
      </c>
      <c r="L69" s="101" t="s">
        <v>25</v>
      </c>
      <c r="M69" s="101" t="s">
        <v>25</v>
      </c>
      <c r="N69" s="101" t="s">
        <v>25</v>
      </c>
      <c r="O69" s="101" t="s">
        <v>25</v>
      </c>
      <c r="P69" s="75">
        <f t="shared" si="23"/>
        <v>0</v>
      </c>
      <c r="Q69" s="76">
        <f t="shared" si="24"/>
        <v>0</v>
      </c>
      <c r="R69" s="156"/>
      <c r="S69" s="155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37</v>
      </c>
      <c r="F70" s="14"/>
      <c r="G70" s="14"/>
      <c r="H70" s="15" t="s">
        <v>5</v>
      </c>
      <c r="I70" s="30" t="s">
        <v>101</v>
      </c>
      <c r="J70" s="17" t="s">
        <v>100</v>
      </c>
      <c r="K70" s="101">
        <v>281843127</v>
      </c>
      <c r="L70" s="101">
        <v>272321310</v>
      </c>
      <c r="M70" s="101">
        <v>22557399</v>
      </c>
      <c r="N70" s="101">
        <v>22557399</v>
      </c>
      <c r="O70" s="101">
        <v>22557399</v>
      </c>
      <c r="P70" s="75">
        <f t="shared" si="15"/>
        <v>8.0035299210968525E-2</v>
      </c>
      <c r="Q70" s="76">
        <f t="shared" si="16"/>
        <v>8.0035299210968525E-2</v>
      </c>
      <c r="R70" s="156"/>
      <c r="S70" s="155"/>
    </row>
    <row r="71" spans="1:19" s="27" customFormat="1" ht="30" customHeight="1" x14ac:dyDescent="0.2">
      <c r="A71" s="18" t="s">
        <v>26</v>
      </c>
      <c r="B71" s="83" t="s">
        <v>74</v>
      </c>
      <c r="C71" s="19"/>
      <c r="D71" s="21"/>
      <c r="E71" s="21"/>
      <c r="F71" s="21"/>
      <c r="G71" s="21"/>
      <c r="H71" s="20">
        <v>20</v>
      </c>
      <c r="I71" s="29" t="s">
        <v>189</v>
      </c>
      <c r="J71" s="23" t="s">
        <v>7</v>
      </c>
      <c r="K71" s="100">
        <f>K73+K76+K79</f>
        <v>4805826000</v>
      </c>
      <c r="L71" s="100">
        <f t="shared" ref="L71:O71" si="27">L73+L76+L79</f>
        <v>262469615.30000001</v>
      </c>
      <c r="M71" s="100">
        <f t="shared" si="27"/>
        <v>24187188</v>
      </c>
      <c r="N71" s="100">
        <f t="shared" si="27"/>
        <v>24187188</v>
      </c>
      <c r="O71" s="100">
        <f t="shared" si="27"/>
        <v>24187188</v>
      </c>
      <c r="P71" s="75">
        <f t="shared" ref="P71:P107" si="28">+M71/K71</f>
        <v>5.0328888311811535E-3</v>
      </c>
      <c r="Q71" s="76">
        <f t="shared" ref="Q71:Q107" si="29">+N71/K71</f>
        <v>5.0328888311811535E-3</v>
      </c>
      <c r="R71" s="149"/>
      <c r="S71" s="155"/>
    </row>
    <row r="72" spans="1:19" s="27" customFormat="1" ht="30" customHeight="1" x14ac:dyDescent="0.2">
      <c r="A72" s="18" t="s">
        <v>26</v>
      </c>
      <c r="B72" s="83">
        <v>3</v>
      </c>
      <c r="C72" s="19"/>
      <c r="D72" s="21"/>
      <c r="E72" s="21"/>
      <c r="F72" s="21"/>
      <c r="G72" s="21"/>
      <c r="H72" s="20">
        <v>21</v>
      </c>
      <c r="I72" s="29" t="s">
        <v>189</v>
      </c>
      <c r="J72" s="23" t="s">
        <v>7</v>
      </c>
      <c r="K72" s="100">
        <f>K74</f>
        <v>773575800000</v>
      </c>
      <c r="L72" s="100">
        <f t="shared" ref="L72:O72" si="30">L74</f>
        <v>773575800000</v>
      </c>
      <c r="M72" s="100">
        <f t="shared" si="30"/>
        <v>773575800000</v>
      </c>
      <c r="N72" s="100">
        <f t="shared" si="30"/>
        <v>773575800000</v>
      </c>
      <c r="O72" s="100">
        <f t="shared" si="30"/>
        <v>773575800000</v>
      </c>
      <c r="P72" s="75">
        <f t="shared" ref="P72" si="31">+M72/K72</f>
        <v>1</v>
      </c>
      <c r="Q72" s="76">
        <f t="shared" ref="Q72" si="32">+N72/K72</f>
        <v>1</v>
      </c>
      <c r="R72" s="149"/>
      <c r="S72" s="155"/>
    </row>
    <row r="73" spans="1:19" s="27" customFormat="1" ht="30" customHeight="1" x14ac:dyDescent="0.2">
      <c r="A73" s="18" t="s">
        <v>26</v>
      </c>
      <c r="B73" s="83" t="s">
        <v>74</v>
      </c>
      <c r="C73" s="83" t="s">
        <v>74</v>
      </c>
      <c r="D73" s="84" t="s">
        <v>28</v>
      </c>
      <c r="E73" s="21" t="s">
        <v>127</v>
      </c>
      <c r="F73" s="21"/>
      <c r="G73" s="21"/>
      <c r="H73" s="20">
        <v>20</v>
      </c>
      <c r="I73" s="29" t="s">
        <v>128</v>
      </c>
      <c r="J73" s="23" t="s">
        <v>129</v>
      </c>
      <c r="K73" s="100">
        <v>473112000</v>
      </c>
      <c r="L73" s="100">
        <v>0</v>
      </c>
      <c r="M73" s="100">
        <v>0</v>
      </c>
      <c r="N73" s="100">
        <v>0</v>
      </c>
      <c r="O73" s="100">
        <v>0</v>
      </c>
      <c r="P73" s="75">
        <f t="shared" ref="P73" si="33">+M73/K73</f>
        <v>0</v>
      </c>
      <c r="Q73" s="76">
        <f t="shared" ref="Q73" si="34">+N73/K73</f>
        <v>0</v>
      </c>
      <c r="R73" s="149"/>
      <c r="S73" s="155"/>
    </row>
    <row r="74" spans="1:19" s="27" customFormat="1" ht="30" customHeight="1" x14ac:dyDescent="0.2">
      <c r="A74" s="18" t="s">
        <v>26</v>
      </c>
      <c r="B74" s="83" t="s">
        <v>74</v>
      </c>
      <c r="C74" s="83" t="s">
        <v>74</v>
      </c>
      <c r="D74" s="84" t="s">
        <v>91</v>
      </c>
      <c r="E74" s="21"/>
      <c r="F74" s="21"/>
      <c r="G74" s="21"/>
      <c r="H74" s="20">
        <v>21</v>
      </c>
      <c r="I74" s="29" t="s">
        <v>104</v>
      </c>
      <c r="J74" s="23" t="s">
        <v>105</v>
      </c>
      <c r="K74" s="100">
        <f>SUM(K75)</f>
        <v>773575800000</v>
      </c>
      <c r="L74" s="100">
        <f t="shared" ref="L74:O74" si="35">SUM(L75)</f>
        <v>773575800000</v>
      </c>
      <c r="M74" s="100">
        <f t="shared" si="35"/>
        <v>773575800000</v>
      </c>
      <c r="N74" s="100">
        <f t="shared" si="35"/>
        <v>773575800000</v>
      </c>
      <c r="O74" s="100">
        <f t="shared" si="35"/>
        <v>773575800000</v>
      </c>
      <c r="P74" s="75">
        <f t="shared" si="28"/>
        <v>1</v>
      </c>
      <c r="Q74" s="76">
        <f t="shared" si="29"/>
        <v>1</v>
      </c>
      <c r="R74" s="149"/>
      <c r="S74" s="155"/>
    </row>
    <row r="75" spans="1:19" s="27" customFormat="1" ht="45" customHeight="1" x14ac:dyDescent="0.2">
      <c r="A75" s="12" t="s">
        <v>26</v>
      </c>
      <c r="B75" s="89" t="s">
        <v>74</v>
      </c>
      <c r="C75" s="89" t="s">
        <v>74</v>
      </c>
      <c r="D75" s="90" t="s">
        <v>91</v>
      </c>
      <c r="E75" s="15" t="s">
        <v>106</v>
      </c>
      <c r="F75" s="21"/>
      <c r="G75" s="21"/>
      <c r="H75" s="31">
        <v>21</v>
      </c>
      <c r="I75" s="30" t="s">
        <v>107</v>
      </c>
      <c r="J75" s="17" t="s">
        <v>108</v>
      </c>
      <c r="K75" s="101">
        <v>773575800000</v>
      </c>
      <c r="L75" s="101">
        <v>773575800000</v>
      </c>
      <c r="M75" s="101">
        <v>773575800000</v>
      </c>
      <c r="N75" s="101">
        <v>773575800000</v>
      </c>
      <c r="O75" s="101">
        <v>773575800000</v>
      </c>
      <c r="P75" s="75">
        <f t="shared" si="28"/>
        <v>1</v>
      </c>
      <c r="Q75" s="76">
        <f t="shared" si="29"/>
        <v>1</v>
      </c>
      <c r="R75" s="149"/>
      <c r="S75" s="155"/>
    </row>
    <row r="76" spans="1:19" s="27" customFormat="1" ht="54.75" customHeight="1" x14ac:dyDescent="0.2">
      <c r="A76" s="18" t="s">
        <v>26</v>
      </c>
      <c r="B76" s="83" t="s">
        <v>74</v>
      </c>
      <c r="C76" s="83" t="s">
        <v>91</v>
      </c>
      <c r="D76" s="84" t="s">
        <v>55</v>
      </c>
      <c r="E76" s="21" t="s">
        <v>109</v>
      </c>
      <c r="F76" s="21"/>
      <c r="G76" s="21"/>
      <c r="H76" s="20">
        <v>20</v>
      </c>
      <c r="I76" s="29" t="s">
        <v>110</v>
      </c>
      <c r="J76" s="23" t="s">
        <v>111</v>
      </c>
      <c r="K76" s="100">
        <f>SUM(K77:K78)</f>
        <v>94050000</v>
      </c>
      <c r="L76" s="100">
        <f t="shared" ref="L76:O76" si="36">SUM(L77:L78)</f>
        <v>71705218</v>
      </c>
      <c r="M76" s="100">
        <f t="shared" si="36"/>
        <v>24187188</v>
      </c>
      <c r="N76" s="100">
        <f t="shared" si="36"/>
        <v>24187188</v>
      </c>
      <c r="O76" s="100">
        <f t="shared" si="36"/>
        <v>24187188</v>
      </c>
      <c r="P76" s="75">
        <f t="shared" si="28"/>
        <v>0.25717371610845297</v>
      </c>
      <c r="Q76" s="76">
        <f t="shared" si="29"/>
        <v>0.25717371610845297</v>
      </c>
      <c r="R76" s="149"/>
      <c r="S76" s="155"/>
    </row>
    <row r="77" spans="1:19" s="27" customFormat="1" ht="30" customHeight="1" x14ac:dyDescent="0.2">
      <c r="A77" s="12" t="s">
        <v>26</v>
      </c>
      <c r="B77" s="13">
        <v>3</v>
      </c>
      <c r="C77" s="13" t="s">
        <v>91</v>
      </c>
      <c r="D77" s="35" t="s">
        <v>55</v>
      </c>
      <c r="E77" s="35" t="s">
        <v>112</v>
      </c>
      <c r="F77" s="35" t="s">
        <v>29</v>
      </c>
      <c r="G77" s="35"/>
      <c r="H77" s="31">
        <v>20</v>
      </c>
      <c r="I77" s="30" t="s">
        <v>113</v>
      </c>
      <c r="J77" s="36" t="s">
        <v>115</v>
      </c>
      <c r="K77" s="101">
        <v>49360436</v>
      </c>
      <c r="L77" s="101">
        <v>49360436</v>
      </c>
      <c r="M77" s="101">
        <v>22917129</v>
      </c>
      <c r="N77" s="101">
        <v>22917129</v>
      </c>
      <c r="O77" s="101">
        <v>22917129</v>
      </c>
      <c r="P77" s="75">
        <f t="shared" ref="P77:P78" si="37">+M77/K77</f>
        <v>0.4642813325230758</v>
      </c>
      <c r="Q77" s="76">
        <f t="shared" ref="Q77:Q78" si="38">+N77/K77</f>
        <v>0.4642813325230758</v>
      </c>
      <c r="R77" s="149"/>
      <c r="S77" s="155"/>
    </row>
    <row r="78" spans="1:19" s="27" customFormat="1" ht="36" x14ac:dyDescent="0.2">
      <c r="A78" s="12" t="s">
        <v>26</v>
      </c>
      <c r="B78" s="13" t="s">
        <v>74</v>
      </c>
      <c r="C78" s="13" t="s">
        <v>91</v>
      </c>
      <c r="D78" s="35" t="s">
        <v>55</v>
      </c>
      <c r="E78" s="35" t="s">
        <v>112</v>
      </c>
      <c r="F78" s="35" t="s">
        <v>58</v>
      </c>
      <c r="G78" s="35"/>
      <c r="H78" s="31">
        <v>20</v>
      </c>
      <c r="I78" s="30" t="s">
        <v>114</v>
      </c>
      <c r="J78" s="36" t="s">
        <v>116</v>
      </c>
      <c r="K78" s="101">
        <v>44689564</v>
      </c>
      <c r="L78" s="101">
        <v>22344782</v>
      </c>
      <c r="M78" s="101">
        <v>1270059</v>
      </c>
      <c r="N78" s="101">
        <v>1270059</v>
      </c>
      <c r="O78" s="101">
        <v>1270059</v>
      </c>
      <c r="P78" s="75">
        <f t="shared" si="37"/>
        <v>2.8419588072060849E-2</v>
      </c>
      <c r="Q78" s="76">
        <f t="shared" si="38"/>
        <v>2.8419588072060849E-2</v>
      </c>
      <c r="R78" s="149"/>
      <c r="S78" s="155"/>
    </row>
    <row r="79" spans="1:19" s="25" customFormat="1" ht="30" customHeight="1" x14ac:dyDescent="0.2">
      <c r="A79" s="39" t="s">
        <v>26</v>
      </c>
      <c r="B79" s="85" t="s">
        <v>74</v>
      </c>
      <c r="C79" s="20">
        <v>10</v>
      </c>
      <c r="D79" s="85" t="s">
        <v>28</v>
      </c>
      <c r="E79" s="32" t="s">
        <v>0</v>
      </c>
      <c r="F79" s="32"/>
      <c r="G79" s="32"/>
      <c r="H79" s="20">
        <v>20</v>
      </c>
      <c r="I79" s="29" t="s">
        <v>117</v>
      </c>
      <c r="J79" s="33" t="s">
        <v>118</v>
      </c>
      <c r="K79" s="100">
        <f>SUM(K80:K82)</f>
        <v>4238664000</v>
      </c>
      <c r="L79" s="100">
        <f t="shared" ref="L79:O79" si="39">SUM(L80:L82)</f>
        <v>190764397.30000001</v>
      </c>
      <c r="M79" s="100">
        <f t="shared" si="39"/>
        <v>0</v>
      </c>
      <c r="N79" s="100">
        <f t="shared" si="39"/>
        <v>0</v>
      </c>
      <c r="O79" s="100">
        <f t="shared" si="39"/>
        <v>0</v>
      </c>
      <c r="P79" s="75">
        <f t="shared" si="28"/>
        <v>0</v>
      </c>
      <c r="Q79" s="76">
        <f t="shared" si="29"/>
        <v>0</v>
      </c>
      <c r="R79" s="156"/>
      <c r="S79" s="157"/>
    </row>
    <row r="80" spans="1:19" s="25" customFormat="1" ht="30" customHeight="1" x14ac:dyDescent="0.2">
      <c r="A80" s="34" t="s">
        <v>26</v>
      </c>
      <c r="B80" s="14" t="s">
        <v>74</v>
      </c>
      <c r="C80" s="14">
        <v>10</v>
      </c>
      <c r="D80" s="35" t="s">
        <v>28</v>
      </c>
      <c r="E80" s="92" t="s">
        <v>29</v>
      </c>
      <c r="F80" s="35"/>
      <c r="G80" s="35"/>
      <c r="H80" s="37">
        <v>20</v>
      </c>
      <c r="I80" s="38" t="s">
        <v>119</v>
      </c>
      <c r="J80" s="36" t="s">
        <v>121</v>
      </c>
      <c r="K80" s="101">
        <v>1700000000</v>
      </c>
      <c r="L80" s="101">
        <v>1148869.3</v>
      </c>
      <c r="M80" s="101" t="s">
        <v>25</v>
      </c>
      <c r="N80" s="101" t="s">
        <v>25</v>
      </c>
      <c r="O80" s="101" t="s">
        <v>25</v>
      </c>
      <c r="P80" s="75">
        <f t="shared" ref="P80" si="40">+M80/K80</f>
        <v>0</v>
      </c>
      <c r="Q80" s="76">
        <f t="shared" ref="Q80" si="41">+N80/K80</f>
        <v>0</v>
      </c>
      <c r="R80" s="156"/>
      <c r="S80" s="157"/>
    </row>
    <row r="81" spans="1:19" s="27" customFormat="1" ht="30" customHeight="1" x14ac:dyDescent="0.2">
      <c r="A81" s="34" t="s">
        <v>26</v>
      </c>
      <c r="B81" s="14" t="s">
        <v>74</v>
      </c>
      <c r="C81" s="13" t="s">
        <v>122</v>
      </c>
      <c r="D81" s="15" t="s">
        <v>28</v>
      </c>
      <c r="E81" s="15" t="s">
        <v>58</v>
      </c>
      <c r="F81" s="15"/>
      <c r="G81" s="15"/>
      <c r="H81" s="37">
        <v>20</v>
      </c>
      <c r="I81" s="38" t="s">
        <v>123</v>
      </c>
      <c r="J81" s="17" t="s">
        <v>125</v>
      </c>
      <c r="K81" s="101">
        <v>838664000</v>
      </c>
      <c r="L81" s="101">
        <v>189352000</v>
      </c>
      <c r="M81" s="101" t="s">
        <v>25</v>
      </c>
      <c r="N81" s="101" t="s">
        <v>25</v>
      </c>
      <c r="O81" s="101" t="s">
        <v>25</v>
      </c>
      <c r="P81" s="75">
        <v>0</v>
      </c>
      <c r="Q81" s="76">
        <v>0</v>
      </c>
      <c r="R81" s="149"/>
      <c r="S81" s="155"/>
    </row>
    <row r="82" spans="1:19" s="27" customFormat="1" ht="30" customHeight="1" x14ac:dyDescent="0.2">
      <c r="A82" s="12" t="s">
        <v>26</v>
      </c>
      <c r="B82" s="13" t="s">
        <v>74</v>
      </c>
      <c r="C82" s="13" t="s">
        <v>122</v>
      </c>
      <c r="D82" s="14" t="s">
        <v>28</v>
      </c>
      <c r="E82" s="15" t="s">
        <v>32</v>
      </c>
      <c r="F82" s="15"/>
      <c r="G82" s="15"/>
      <c r="H82" s="37">
        <v>20</v>
      </c>
      <c r="I82" s="38" t="s">
        <v>124</v>
      </c>
      <c r="J82" s="17" t="s">
        <v>126</v>
      </c>
      <c r="K82" s="101">
        <v>1700000000</v>
      </c>
      <c r="L82" s="101">
        <v>263528</v>
      </c>
      <c r="M82" s="101" t="s">
        <v>25</v>
      </c>
      <c r="N82" s="101" t="s">
        <v>25</v>
      </c>
      <c r="O82" s="101" t="s">
        <v>25</v>
      </c>
      <c r="P82" s="75">
        <v>0</v>
      </c>
      <c r="Q82" s="76">
        <v>0</v>
      </c>
      <c r="R82" s="156"/>
      <c r="S82" s="155"/>
    </row>
    <row r="83" spans="1:19" s="27" customFormat="1" ht="42" customHeight="1" x14ac:dyDescent="0.2">
      <c r="A83" s="18" t="s">
        <v>26</v>
      </c>
      <c r="B83" s="19">
        <v>5</v>
      </c>
      <c r="C83" s="19"/>
      <c r="D83" s="32"/>
      <c r="E83" s="32"/>
      <c r="F83" s="32"/>
      <c r="G83" s="32"/>
      <c r="H83" s="31">
        <v>20</v>
      </c>
      <c r="I83" s="43" t="s">
        <v>20</v>
      </c>
      <c r="J83" s="33" t="s">
        <v>21</v>
      </c>
      <c r="K83" s="100">
        <f>+K87+K84</f>
        <v>70463012000</v>
      </c>
      <c r="L83" s="100">
        <f>+L87+L84</f>
        <v>48199648109</v>
      </c>
      <c r="M83" s="100">
        <f>+M87+M84</f>
        <v>33869840152.189999</v>
      </c>
      <c r="N83" s="100">
        <f>+N87+N84</f>
        <v>9111818130.6199989</v>
      </c>
      <c r="O83" s="100">
        <f>+O87+O84</f>
        <v>9024038130.6199989</v>
      </c>
      <c r="P83" s="75">
        <f t="shared" si="28"/>
        <v>0.48067545213920176</v>
      </c>
      <c r="Q83" s="76">
        <f t="shared" si="29"/>
        <v>0.1293134918873465</v>
      </c>
      <c r="R83" s="149"/>
      <c r="S83" s="155"/>
    </row>
    <row r="84" spans="1:19" s="27" customFormat="1" ht="42" customHeight="1" x14ac:dyDescent="0.2">
      <c r="A84" s="39" t="s">
        <v>26</v>
      </c>
      <c r="B84" s="85" t="s">
        <v>130</v>
      </c>
      <c r="C84" s="83" t="s">
        <v>28</v>
      </c>
      <c r="D84" s="93">
        <v>1</v>
      </c>
      <c r="E84" s="93"/>
      <c r="F84" s="32"/>
      <c r="G84" s="32"/>
      <c r="H84" s="31">
        <v>20</v>
      </c>
      <c r="I84" s="43" t="s">
        <v>190</v>
      </c>
      <c r="J84" s="33" t="s">
        <v>191</v>
      </c>
      <c r="K84" s="100">
        <f>SUM(K85:K86)</f>
        <v>3674010000</v>
      </c>
      <c r="L84" s="100">
        <f t="shared" ref="L84:O84" si="42">SUM(L85:L86)</f>
        <v>2730007159</v>
      </c>
      <c r="M84" s="100">
        <f t="shared" si="42"/>
        <v>2397066993.3899999</v>
      </c>
      <c r="N84" s="100">
        <f t="shared" si="42"/>
        <v>1065890781</v>
      </c>
      <c r="O84" s="100">
        <f t="shared" si="42"/>
        <v>1065890781</v>
      </c>
      <c r="P84" s="75">
        <f t="shared" ref="P84:P85" si="43">+M84/K84</f>
        <v>0.65243888650003667</v>
      </c>
      <c r="Q84" s="76">
        <f t="shared" ref="Q84:Q85" si="44">+N84/K84</f>
        <v>0.29011646157740451</v>
      </c>
      <c r="R84" s="149"/>
      <c r="S84" s="155"/>
    </row>
    <row r="85" spans="1:19" s="27" customFormat="1" ht="42" customHeight="1" x14ac:dyDescent="0.2">
      <c r="A85" s="34" t="s">
        <v>26</v>
      </c>
      <c r="B85" s="91" t="s">
        <v>130</v>
      </c>
      <c r="C85" s="89" t="s">
        <v>28</v>
      </c>
      <c r="D85" s="92" t="s">
        <v>55</v>
      </c>
      <c r="E85" s="92" t="s">
        <v>35</v>
      </c>
      <c r="F85" s="92" t="s">
        <v>60</v>
      </c>
      <c r="G85" s="35"/>
      <c r="H85" s="37">
        <v>20</v>
      </c>
      <c r="I85" s="42" t="s">
        <v>280</v>
      </c>
      <c r="J85" s="17" t="s">
        <v>279</v>
      </c>
      <c r="K85" s="101">
        <v>15000000</v>
      </c>
      <c r="L85" s="101" t="s">
        <v>25</v>
      </c>
      <c r="M85" s="101" t="s">
        <v>25</v>
      </c>
      <c r="N85" s="101" t="s">
        <v>25</v>
      </c>
      <c r="O85" s="101" t="s">
        <v>25</v>
      </c>
      <c r="P85" s="75">
        <f t="shared" ref="P85" si="45">+M85/K85</f>
        <v>0</v>
      </c>
      <c r="Q85" s="76">
        <f t="shared" ref="Q85" si="46">+N85/K85</f>
        <v>0</v>
      </c>
      <c r="R85" s="149"/>
      <c r="S85" s="155"/>
    </row>
    <row r="86" spans="1:19" s="27" customFormat="1" ht="42" customHeight="1" x14ac:dyDescent="0.2">
      <c r="A86" s="34" t="s">
        <v>26</v>
      </c>
      <c r="B86" s="91" t="s">
        <v>130</v>
      </c>
      <c r="C86" s="89" t="s">
        <v>28</v>
      </c>
      <c r="D86" s="92" t="s">
        <v>55</v>
      </c>
      <c r="E86" s="92" t="s">
        <v>35</v>
      </c>
      <c r="F86" s="35" t="s">
        <v>34</v>
      </c>
      <c r="G86" s="35"/>
      <c r="H86" s="37">
        <v>20</v>
      </c>
      <c r="I86" s="42" t="s">
        <v>238</v>
      </c>
      <c r="J86" s="17" t="s">
        <v>209</v>
      </c>
      <c r="K86" s="101">
        <v>3659010000</v>
      </c>
      <c r="L86" s="101">
        <v>2730007159</v>
      </c>
      <c r="M86" s="101">
        <v>2397066993.3899999</v>
      </c>
      <c r="N86" s="101">
        <v>1065890781</v>
      </c>
      <c r="O86" s="101">
        <v>1065890781</v>
      </c>
      <c r="P86" s="75">
        <v>0.29011646175976658</v>
      </c>
      <c r="Q86" s="76">
        <v>2.8352617439800107E-4</v>
      </c>
      <c r="R86" s="149"/>
      <c r="S86" s="155"/>
    </row>
    <row r="87" spans="1:19" s="27" customFormat="1" ht="30" customHeight="1" x14ac:dyDescent="0.2">
      <c r="A87" s="39" t="s">
        <v>26</v>
      </c>
      <c r="B87" s="85" t="s">
        <v>130</v>
      </c>
      <c r="C87" s="83" t="s">
        <v>28</v>
      </c>
      <c r="D87" s="93" t="s">
        <v>55</v>
      </c>
      <c r="E87" s="93"/>
      <c r="F87" s="32"/>
      <c r="G87" s="32"/>
      <c r="H87" s="31">
        <v>20</v>
      </c>
      <c r="I87" s="43" t="s">
        <v>132</v>
      </c>
      <c r="J87" s="33" t="s">
        <v>133</v>
      </c>
      <c r="K87" s="100">
        <f>SUM(K88:K93)</f>
        <v>66789002000</v>
      </c>
      <c r="L87" s="100">
        <f t="shared" ref="L87:O87" si="47">SUM(L88:L93)</f>
        <v>45469640950</v>
      </c>
      <c r="M87" s="100">
        <f t="shared" si="47"/>
        <v>31472773158.799999</v>
      </c>
      <c r="N87" s="100">
        <f t="shared" si="47"/>
        <v>8045927349.6199999</v>
      </c>
      <c r="O87" s="100">
        <f t="shared" si="47"/>
        <v>7958147349.6199999</v>
      </c>
      <c r="P87" s="75">
        <f t="shared" si="28"/>
        <v>0.47122688191687606</v>
      </c>
      <c r="Q87" s="76">
        <f t="shared" si="29"/>
        <v>0.12046784812894794</v>
      </c>
      <c r="R87" s="149"/>
      <c r="S87" s="155"/>
    </row>
    <row r="88" spans="1:19" s="27" customFormat="1" ht="30" customHeight="1" x14ac:dyDescent="0.2">
      <c r="A88" s="39" t="s">
        <v>26</v>
      </c>
      <c r="B88" s="91" t="s">
        <v>130</v>
      </c>
      <c r="C88" s="89" t="s">
        <v>28</v>
      </c>
      <c r="D88" s="92" t="s">
        <v>55</v>
      </c>
      <c r="E88" s="92" t="s">
        <v>34</v>
      </c>
      <c r="F88" s="35" t="s">
        <v>29</v>
      </c>
      <c r="G88" s="32"/>
      <c r="H88" s="37"/>
      <c r="I88" s="42" t="s">
        <v>263</v>
      </c>
      <c r="J88" s="36" t="s">
        <v>222</v>
      </c>
      <c r="K88" s="101">
        <v>408000000</v>
      </c>
      <c r="L88" s="101">
        <v>408000000</v>
      </c>
      <c r="M88" s="101" t="s">
        <v>25</v>
      </c>
      <c r="N88" s="101" t="s">
        <v>25</v>
      </c>
      <c r="O88" s="101" t="s">
        <v>25</v>
      </c>
      <c r="P88" s="114">
        <f t="shared" ref="P88:P93" si="48">+M88/K88</f>
        <v>0</v>
      </c>
      <c r="Q88" s="115">
        <f t="shared" ref="Q88:Q93" si="49">+N88/K88</f>
        <v>0</v>
      </c>
      <c r="R88" s="149"/>
      <c r="S88" s="155"/>
    </row>
    <row r="89" spans="1:19" s="27" customFormat="1" ht="30" customHeight="1" x14ac:dyDescent="0.2">
      <c r="A89" s="39" t="s">
        <v>26</v>
      </c>
      <c r="B89" s="91" t="s">
        <v>130</v>
      </c>
      <c r="C89" s="89" t="s">
        <v>28</v>
      </c>
      <c r="D89" s="92" t="s">
        <v>55</v>
      </c>
      <c r="E89" s="92" t="s">
        <v>35</v>
      </c>
      <c r="F89" s="35" t="s">
        <v>58</v>
      </c>
      <c r="G89" s="32"/>
      <c r="H89" s="37">
        <v>20</v>
      </c>
      <c r="I89" s="42" t="s">
        <v>239</v>
      </c>
      <c r="J89" s="36" t="s">
        <v>229</v>
      </c>
      <c r="K89" s="101">
        <v>12100605074</v>
      </c>
      <c r="L89" s="101">
        <v>10790596018</v>
      </c>
      <c r="M89" s="101">
        <v>8629928891</v>
      </c>
      <c r="N89" s="101">
        <v>2635038877</v>
      </c>
      <c r="O89" s="101">
        <v>2547258877</v>
      </c>
      <c r="P89" s="114">
        <f t="shared" ref="P89" si="50">+M89/K89</f>
        <v>0.71318160027738786</v>
      </c>
      <c r="Q89" s="115">
        <f t="shared" ref="Q89" si="51">+N89/K89</f>
        <v>0.21776091863883598</v>
      </c>
      <c r="R89" s="149"/>
      <c r="S89" s="155"/>
    </row>
    <row r="90" spans="1:19" s="27" customFormat="1" ht="36" x14ac:dyDescent="0.2">
      <c r="A90" s="39" t="s">
        <v>26</v>
      </c>
      <c r="B90" s="91" t="s">
        <v>130</v>
      </c>
      <c r="C90" s="89" t="s">
        <v>28</v>
      </c>
      <c r="D90" s="92" t="s">
        <v>55</v>
      </c>
      <c r="E90" s="92" t="s">
        <v>35</v>
      </c>
      <c r="F90" s="35" t="s">
        <v>32</v>
      </c>
      <c r="G90" s="32"/>
      <c r="H90" s="37">
        <v>20</v>
      </c>
      <c r="I90" s="42" t="s">
        <v>240</v>
      </c>
      <c r="J90" s="36" t="s">
        <v>230</v>
      </c>
      <c r="K90" s="101">
        <f>46410737823+2700000000</f>
        <v>49110737823</v>
      </c>
      <c r="L90" s="101">
        <f>30829763828+2700000000</f>
        <v>33529763828</v>
      </c>
      <c r="M90" s="101">
        <v>22577761163.799999</v>
      </c>
      <c r="N90" s="101">
        <v>5401110242.6199999</v>
      </c>
      <c r="O90" s="101">
        <v>5401110242.6199999</v>
      </c>
      <c r="P90" s="114">
        <f t="shared" si="48"/>
        <v>0.45973166286306882</v>
      </c>
      <c r="Q90" s="115">
        <f t="shared" si="49"/>
        <v>0.10997819381346173</v>
      </c>
      <c r="R90" s="149"/>
      <c r="S90" s="155"/>
    </row>
    <row r="91" spans="1:19" s="27" customFormat="1" ht="60" x14ac:dyDescent="0.2">
      <c r="A91" s="39" t="s">
        <v>26</v>
      </c>
      <c r="B91" s="91" t="s">
        <v>130</v>
      </c>
      <c r="C91" s="89" t="s">
        <v>28</v>
      </c>
      <c r="D91" s="92" t="s">
        <v>55</v>
      </c>
      <c r="E91" s="92" t="s">
        <v>35</v>
      </c>
      <c r="F91" s="35" t="s">
        <v>59</v>
      </c>
      <c r="G91" s="32"/>
      <c r="H91" s="37">
        <v>20</v>
      </c>
      <c r="I91" s="42" t="s">
        <v>241</v>
      </c>
      <c r="J91" s="36" t="s">
        <v>231</v>
      </c>
      <c r="K91" s="101">
        <v>36000000</v>
      </c>
      <c r="L91" s="101">
        <v>35083104</v>
      </c>
      <c r="M91" s="101">
        <v>35083104</v>
      </c>
      <c r="N91" s="101">
        <v>9778230</v>
      </c>
      <c r="O91" s="101">
        <v>9778230</v>
      </c>
      <c r="P91" s="114">
        <f t="shared" si="48"/>
        <v>0.97453066666666666</v>
      </c>
      <c r="Q91" s="115">
        <f t="shared" si="49"/>
        <v>0.27161750000000001</v>
      </c>
      <c r="R91" s="149"/>
      <c r="S91" s="155"/>
    </row>
    <row r="92" spans="1:19" s="27" customFormat="1" ht="30" customHeight="1" x14ac:dyDescent="0.2">
      <c r="A92" s="39" t="s">
        <v>26</v>
      </c>
      <c r="B92" s="91" t="s">
        <v>130</v>
      </c>
      <c r="C92" s="89" t="s">
        <v>28</v>
      </c>
      <c r="D92" s="92" t="s">
        <v>55</v>
      </c>
      <c r="E92" s="92" t="s">
        <v>35</v>
      </c>
      <c r="F92" s="35" t="s">
        <v>60</v>
      </c>
      <c r="G92" s="32"/>
      <c r="H92" s="37">
        <v>20</v>
      </c>
      <c r="I92" s="42" t="s">
        <v>242</v>
      </c>
      <c r="J92" s="36" t="s">
        <v>232</v>
      </c>
      <c r="K92" s="101">
        <v>476198000</v>
      </c>
      <c r="L92" s="101">
        <v>476198000</v>
      </c>
      <c r="M92" s="101" t="s">
        <v>25</v>
      </c>
      <c r="N92" s="101" t="s">
        <v>25</v>
      </c>
      <c r="O92" s="101" t="s">
        <v>25</v>
      </c>
      <c r="P92" s="114">
        <f t="shared" si="48"/>
        <v>0</v>
      </c>
      <c r="Q92" s="115">
        <f t="shared" si="49"/>
        <v>0</v>
      </c>
      <c r="R92" s="149"/>
      <c r="S92" s="155"/>
    </row>
    <row r="93" spans="1:19" s="27" customFormat="1" ht="72" x14ac:dyDescent="0.2">
      <c r="A93" s="34" t="s">
        <v>26</v>
      </c>
      <c r="B93" s="91" t="s">
        <v>130</v>
      </c>
      <c r="C93" s="89" t="s">
        <v>28</v>
      </c>
      <c r="D93" s="92" t="s">
        <v>55</v>
      </c>
      <c r="E93" s="92" t="s">
        <v>35</v>
      </c>
      <c r="F93" s="35" t="s">
        <v>34</v>
      </c>
      <c r="G93" s="35"/>
      <c r="H93" s="37">
        <v>20</v>
      </c>
      <c r="I93" s="42" t="s">
        <v>243</v>
      </c>
      <c r="J93" s="36" t="s">
        <v>233</v>
      </c>
      <c r="K93" s="101">
        <v>4657461103</v>
      </c>
      <c r="L93" s="101">
        <v>230000000</v>
      </c>
      <c r="M93" s="101">
        <v>230000000</v>
      </c>
      <c r="N93" s="101" t="s">
        <v>25</v>
      </c>
      <c r="O93" s="101" t="s">
        <v>25</v>
      </c>
      <c r="P93" s="114">
        <f t="shared" si="48"/>
        <v>4.938312847140057E-2</v>
      </c>
      <c r="Q93" s="115">
        <f t="shared" si="49"/>
        <v>0</v>
      </c>
      <c r="R93" s="149"/>
      <c r="S93" s="155"/>
    </row>
    <row r="94" spans="1:19" s="27" customFormat="1" ht="36" x14ac:dyDescent="0.2">
      <c r="A94" s="39" t="s">
        <v>26</v>
      </c>
      <c r="B94" s="85" t="s">
        <v>131</v>
      </c>
      <c r="C94" s="83"/>
      <c r="D94" s="93"/>
      <c r="E94" s="93"/>
      <c r="F94" s="32"/>
      <c r="G94" s="32"/>
      <c r="H94" s="31"/>
      <c r="I94" s="43" t="s">
        <v>134</v>
      </c>
      <c r="J94" s="33" t="s">
        <v>135</v>
      </c>
      <c r="K94" s="100">
        <f>K95+K100</f>
        <v>3440027000</v>
      </c>
      <c r="L94" s="100">
        <f t="shared" ref="L94:O94" si="52">L95+L100</f>
        <v>327705720.49000001</v>
      </c>
      <c r="M94" s="100">
        <f t="shared" si="52"/>
        <v>314315000</v>
      </c>
      <c r="N94" s="100">
        <f t="shared" si="52"/>
        <v>314315000</v>
      </c>
      <c r="O94" s="100">
        <f t="shared" si="52"/>
        <v>314315000</v>
      </c>
      <c r="P94" s="75">
        <f t="shared" ref="P94:P101" si="53">+M94/K94</f>
        <v>9.1369922387237082E-2</v>
      </c>
      <c r="Q94" s="76">
        <f t="shared" ref="Q94:Q101" si="54">+N94/K94</f>
        <v>9.1369922387237082E-2</v>
      </c>
      <c r="R94" s="149"/>
      <c r="S94" s="155"/>
    </row>
    <row r="95" spans="1:19" s="27" customFormat="1" ht="14.25" x14ac:dyDescent="0.2">
      <c r="A95" s="34" t="s">
        <v>26</v>
      </c>
      <c r="B95" s="85" t="s">
        <v>131</v>
      </c>
      <c r="C95" s="83" t="s">
        <v>28</v>
      </c>
      <c r="D95" s="93" t="s">
        <v>55</v>
      </c>
      <c r="E95" s="93"/>
      <c r="F95" s="32"/>
      <c r="G95" s="32"/>
      <c r="H95" s="31"/>
      <c r="I95" s="43" t="s">
        <v>136</v>
      </c>
      <c r="J95" s="33" t="s">
        <v>137</v>
      </c>
      <c r="K95" s="100">
        <f>SUM(K96:K99)</f>
        <v>940027000</v>
      </c>
      <c r="L95" s="100">
        <f t="shared" ref="L95:O95" si="55">SUM(L96:L99)</f>
        <v>327705720.49000001</v>
      </c>
      <c r="M95" s="100">
        <f t="shared" si="55"/>
        <v>314315000</v>
      </c>
      <c r="N95" s="100">
        <f t="shared" si="55"/>
        <v>314315000</v>
      </c>
      <c r="O95" s="100">
        <f t="shared" si="55"/>
        <v>314315000</v>
      </c>
      <c r="P95" s="75">
        <f t="shared" si="53"/>
        <v>0.33436805538564318</v>
      </c>
      <c r="Q95" s="76">
        <f t="shared" si="54"/>
        <v>0.33436805538564318</v>
      </c>
      <c r="R95" s="149"/>
      <c r="S95" s="155"/>
    </row>
    <row r="96" spans="1:19" s="27" customFormat="1" ht="30" customHeight="1" x14ac:dyDescent="0.2">
      <c r="A96" s="34" t="s">
        <v>26</v>
      </c>
      <c r="B96" s="91" t="s">
        <v>131</v>
      </c>
      <c r="C96" s="89" t="s">
        <v>28</v>
      </c>
      <c r="D96" s="92" t="s">
        <v>55</v>
      </c>
      <c r="E96" s="92" t="s">
        <v>29</v>
      </c>
      <c r="F96" s="35"/>
      <c r="G96" s="35"/>
      <c r="H96" s="37"/>
      <c r="I96" s="42" t="s">
        <v>138</v>
      </c>
      <c r="J96" s="36" t="s">
        <v>142</v>
      </c>
      <c r="K96" s="101">
        <v>924263737</v>
      </c>
      <c r="L96" s="101">
        <v>317191180</v>
      </c>
      <c r="M96" s="101">
        <v>313802000</v>
      </c>
      <c r="N96" s="101">
        <v>313802000</v>
      </c>
      <c r="O96" s="101">
        <v>313802000</v>
      </c>
      <c r="P96" s="75">
        <f t="shared" si="53"/>
        <v>0.33951564627921782</v>
      </c>
      <c r="Q96" s="76">
        <f t="shared" si="54"/>
        <v>0.33951564627921782</v>
      </c>
      <c r="R96" s="149"/>
      <c r="S96" s="155"/>
    </row>
    <row r="97" spans="1:19" s="27" customFormat="1" ht="24" x14ac:dyDescent="0.2">
      <c r="A97" s="34" t="s">
        <v>26</v>
      </c>
      <c r="B97" s="91" t="s">
        <v>131</v>
      </c>
      <c r="C97" s="89" t="s">
        <v>28</v>
      </c>
      <c r="D97" s="92" t="s">
        <v>55</v>
      </c>
      <c r="E97" s="92" t="s">
        <v>32</v>
      </c>
      <c r="F97" s="35"/>
      <c r="G97" s="35"/>
      <c r="H97" s="37"/>
      <c r="I97" s="42" t="s">
        <v>139</v>
      </c>
      <c r="J97" s="36" t="s">
        <v>143</v>
      </c>
      <c r="K97" s="101">
        <v>11161460</v>
      </c>
      <c r="L97" s="101">
        <v>10000000</v>
      </c>
      <c r="M97" s="101" t="s">
        <v>25</v>
      </c>
      <c r="N97" s="101" t="s">
        <v>25</v>
      </c>
      <c r="O97" s="101" t="s">
        <v>25</v>
      </c>
      <c r="P97" s="75">
        <f t="shared" si="53"/>
        <v>0</v>
      </c>
      <c r="Q97" s="76">
        <f t="shared" si="54"/>
        <v>0</v>
      </c>
      <c r="R97" s="149"/>
      <c r="S97" s="155"/>
    </row>
    <row r="98" spans="1:19" s="27" customFormat="1" ht="18.75" customHeight="1" x14ac:dyDescent="0.2">
      <c r="A98" s="34" t="s">
        <v>26</v>
      </c>
      <c r="B98" s="91" t="s">
        <v>131</v>
      </c>
      <c r="C98" s="89" t="s">
        <v>28</v>
      </c>
      <c r="D98" s="92" t="s">
        <v>55</v>
      </c>
      <c r="E98" s="92" t="s">
        <v>60</v>
      </c>
      <c r="F98" s="35"/>
      <c r="G98" s="35"/>
      <c r="H98" s="37"/>
      <c r="I98" s="42" t="s">
        <v>140</v>
      </c>
      <c r="J98" s="36" t="s">
        <v>144</v>
      </c>
      <c r="K98" s="101">
        <v>3458941</v>
      </c>
      <c r="L98" s="101">
        <v>100000</v>
      </c>
      <c r="M98" s="101">
        <v>100000</v>
      </c>
      <c r="N98" s="101">
        <v>100000</v>
      </c>
      <c r="O98" s="101">
        <v>100000</v>
      </c>
      <c r="P98" s="75">
        <f t="shared" si="53"/>
        <v>2.8910582747725389E-2</v>
      </c>
      <c r="Q98" s="76">
        <f t="shared" si="54"/>
        <v>2.8910582747725389E-2</v>
      </c>
      <c r="R98" s="149"/>
      <c r="S98" s="155"/>
    </row>
    <row r="99" spans="1:19" s="27" customFormat="1" ht="28.5" customHeight="1" x14ac:dyDescent="0.2">
      <c r="A99" s="34" t="s">
        <v>26</v>
      </c>
      <c r="B99" s="91" t="s">
        <v>131</v>
      </c>
      <c r="C99" s="89" t="s">
        <v>28</v>
      </c>
      <c r="D99" s="92" t="s">
        <v>55</v>
      </c>
      <c r="E99" s="92" t="s">
        <v>33</v>
      </c>
      <c r="F99" s="35"/>
      <c r="G99" s="35"/>
      <c r="H99" s="37"/>
      <c r="I99" s="42" t="s">
        <v>141</v>
      </c>
      <c r="J99" s="36" t="s">
        <v>145</v>
      </c>
      <c r="K99" s="101">
        <v>1142862</v>
      </c>
      <c r="L99" s="101">
        <v>414540.49</v>
      </c>
      <c r="M99" s="101">
        <v>413000</v>
      </c>
      <c r="N99" s="101">
        <v>413000</v>
      </c>
      <c r="O99" s="101">
        <v>413000</v>
      </c>
      <c r="P99" s="75">
        <v>0</v>
      </c>
      <c r="Q99" s="76">
        <v>0</v>
      </c>
      <c r="R99" s="149"/>
      <c r="S99" s="155"/>
    </row>
    <row r="100" spans="1:19" s="27" customFormat="1" ht="28.5" customHeight="1" x14ac:dyDescent="0.2">
      <c r="A100" s="39" t="s">
        <v>26</v>
      </c>
      <c r="B100" s="85" t="s">
        <v>131</v>
      </c>
      <c r="C100" s="83" t="s">
        <v>28</v>
      </c>
      <c r="D100" s="93" t="s">
        <v>91</v>
      </c>
      <c r="E100" s="93"/>
      <c r="F100" s="32"/>
      <c r="G100" s="32"/>
      <c r="H100" s="31"/>
      <c r="I100" s="43" t="s">
        <v>146</v>
      </c>
      <c r="J100" s="33" t="s">
        <v>148</v>
      </c>
      <c r="K100" s="100">
        <f>SUM(K101)</f>
        <v>2500000000</v>
      </c>
      <c r="L100" s="100">
        <f t="shared" ref="L100:O100" si="56">SUM(L101)</f>
        <v>0</v>
      </c>
      <c r="M100" s="100">
        <f t="shared" si="56"/>
        <v>0</v>
      </c>
      <c r="N100" s="100">
        <f t="shared" si="56"/>
        <v>0</v>
      </c>
      <c r="O100" s="100">
        <f t="shared" si="56"/>
        <v>0</v>
      </c>
      <c r="P100" s="75">
        <f t="shared" si="53"/>
        <v>0</v>
      </c>
      <c r="Q100" s="76">
        <f t="shared" si="54"/>
        <v>0</v>
      </c>
      <c r="R100" s="149"/>
      <c r="S100" s="155"/>
    </row>
    <row r="101" spans="1:19" s="25" customFormat="1" ht="43.5" customHeight="1" thickBot="1" x14ac:dyDescent="0.25">
      <c r="A101" s="34" t="s">
        <v>26</v>
      </c>
      <c r="B101" s="91" t="s">
        <v>131</v>
      </c>
      <c r="C101" s="89" t="s">
        <v>28</v>
      </c>
      <c r="D101" s="92" t="s">
        <v>91</v>
      </c>
      <c r="E101" s="92" t="s">
        <v>29</v>
      </c>
      <c r="F101" s="35"/>
      <c r="G101" s="35"/>
      <c r="H101" s="41">
        <v>20</v>
      </c>
      <c r="I101" s="42" t="s">
        <v>147</v>
      </c>
      <c r="J101" s="36" t="s">
        <v>149</v>
      </c>
      <c r="K101" s="101">
        <v>2500000000</v>
      </c>
      <c r="L101" s="101">
        <v>0</v>
      </c>
      <c r="M101" s="101">
        <v>0</v>
      </c>
      <c r="N101" s="101">
        <v>0</v>
      </c>
      <c r="O101" s="101">
        <v>0</v>
      </c>
      <c r="P101" s="75">
        <f t="shared" si="53"/>
        <v>0</v>
      </c>
      <c r="Q101" s="76">
        <f t="shared" si="54"/>
        <v>0</v>
      </c>
      <c r="R101" s="149"/>
      <c r="S101" s="157"/>
    </row>
    <row r="102" spans="1:19" s="45" customFormat="1" ht="30" customHeight="1" thickBot="1" x14ac:dyDescent="0.25">
      <c r="A102" s="119" t="s">
        <v>22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98">
        <f>K103+K104+K119+K120+K124</f>
        <v>296166018225</v>
      </c>
      <c r="L102" s="98">
        <f t="shared" ref="L102:O102" si="57">L103+L104+L119+L120+L124</f>
        <v>89134843991</v>
      </c>
      <c r="M102" s="98">
        <f t="shared" si="57"/>
        <v>8874348470.5599995</v>
      </c>
      <c r="N102" s="98">
        <f t="shared" si="57"/>
        <v>1031437355</v>
      </c>
      <c r="O102" s="98">
        <f t="shared" si="57"/>
        <v>1031437355</v>
      </c>
      <c r="P102" s="71">
        <f t="shared" si="28"/>
        <v>2.9964100958463361E-2</v>
      </c>
      <c r="Q102" s="72">
        <f t="shared" si="29"/>
        <v>3.4826323464848276E-3</v>
      </c>
      <c r="R102" s="160"/>
      <c r="S102" s="161"/>
    </row>
    <row r="103" spans="1:19" s="28" customFormat="1" ht="46.15" customHeight="1" x14ac:dyDescent="0.25">
      <c r="A103" s="46">
        <v>2103</v>
      </c>
      <c r="B103" s="47"/>
      <c r="C103" s="48"/>
      <c r="D103" s="49"/>
      <c r="E103" s="49"/>
      <c r="F103" s="49"/>
      <c r="G103" s="49"/>
      <c r="H103" s="50">
        <v>20</v>
      </c>
      <c r="I103" s="51" t="s">
        <v>23</v>
      </c>
      <c r="J103" s="52" t="s">
        <v>174</v>
      </c>
      <c r="K103" s="99">
        <f>K108</f>
        <v>11606100000</v>
      </c>
      <c r="L103" s="99">
        <f t="shared" ref="L103:O103" si="58">L108</f>
        <v>616235306.92000008</v>
      </c>
      <c r="M103" s="99">
        <f t="shared" si="58"/>
        <v>6302218</v>
      </c>
      <c r="N103" s="99">
        <f t="shared" si="58"/>
        <v>6302218</v>
      </c>
      <c r="O103" s="99">
        <f t="shared" si="58"/>
        <v>6302218</v>
      </c>
      <c r="P103" s="73">
        <f t="shared" si="28"/>
        <v>5.4300910727979248E-4</v>
      </c>
      <c r="Q103" s="74">
        <f t="shared" si="29"/>
        <v>5.4300910727979248E-4</v>
      </c>
      <c r="R103" s="162"/>
      <c r="S103" s="159"/>
    </row>
    <row r="104" spans="1:19" s="28" customFormat="1" ht="46.15" customHeight="1" x14ac:dyDescent="0.25">
      <c r="A104" s="46">
        <v>2103</v>
      </c>
      <c r="B104" s="47"/>
      <c r="C104" s="48"/>
      <c r="D104" s="49"/>
      <c r="E104" s="49"/>
      <c r="F104" s="49"/>
      <c r="G104" s="49"/>
      <c r="H104" s="50">
        <v>21</v>
      </c>
      <c r="I104" s="51" t="s">
        <v>23</v>
      </c>
      <c r="J104" s="52" t="s">
        <v>174</v>
      </c>
      <c r="K104" s="99">
        <f>K105+K109+K116</f>
        <v>46832501286</v>
      </c>
      <c r="L104" s="99">
        <f>L105+L109+L116</f>
        <v>2639872272.1399999</v>
      </c>
      <c r="M104" s="99">
        <f>M105+M109+M116</f>
        <v>998387024</v>
      </c>
      <c r="N104" s="99">
        <f>N105+N109+N116</f>
        <v>488914020</v>
      </c>
      <c r="O104" s="99">
        <f>O105+O109+O116</f>
        <v>488914020</v>
      </c>
      <c r="P104" s="73">
        <f t="shared" ref="P104" si="59">+M104/K104</f>
        <v>2.1318251141509186E-2</v>
      </c>
      <c r="Q104" s="74">
        <f t="shared" ref="Q104" si="60">+N104/K104</f>
        <v>1.0439630738795384E-2</v>
      </c>
      <c r="R104" s="162"/>
      <c r="S104" s="159"/>
    </row>
    <row r="105" spans="1:19" s="44" customFormat="1" ht="72" customHeight="1" x14ac:dyDescent="0.25">
      <c r="A105" s="18">
        <v>2103</v>
      </c>
      <c r="B105" s="20">
        <v>1900</v>
      </c>
      <c r="C105" s="19">
        <v>4</v>
      </c>
      <c r="D105" s="32"/>
      <c r="E105" s="32"/>
      <c r="F105" s="32"/>
      <c r="G105" s="32"/>
      <c r="H105" s="31">
        <v>20</v>
      </c>
      <c r="I105" s="40" t="s">
        <v>150</v>
      </c>
      <c r="J105" s="33" t="s">
        <v>151</v>
      </c>
      <c r="K105" s="100">
        <f>SUM(K106:K107)</f>
        <v>8438601286</v>
      </c>
      <c r="L105" s="100">
        <f>SUM(L106:L107)</f>
        <v>1754393580.1399999</v>
      </c>
      <c r="M105" s="100">
        <f t="shared" ref="M105:O105" si="61">SUM(M106:M107)</f>
        <v>986201841</v>
      </c>
      <c r="N105" s="100">
        <f t="shared" si="61"/>
        <v>476728837</v>
      </c>
      <c r="O105" s="100">
        <f t="shared" si="61"/>
        <v>476728837</v>
      </c>
      <c r="P105" s="75">
        <f t="shared" si="28"/>
        <v>0.11686792722819492</v>
      </c>
      <c r="Q105" s="76">
        <f t="shared" si="29"/>
        <v>5.6493821765333727E-2</v>
      </c>
      <c r="R105" s="163"/>
      <c r="S105" s="164"/>
    </row>
    <row r="106" spans="1:19" s="44" customFormat="1" ht="96" x14ac:dyDescent="0.25">
      <c r="A106" s="12" t="s">
        <v>8</v>
      </c>
      <c r="B106" s="14" t="s">
        <v>152</v>
      </c>
      <c r="C106" s="13" t="s">
        <v>153</v>
      </c>
      <c r="D106" s="35" t="s">
        <v>154</v>
      </c>
      <c r="E106" s="35" t="s">
        <v>155</v>
      </c>
      <c r="F106" s="35">
        <v>2103018</v>
      </c>
      <c r="G106" s="92" t="s">
        <v>55</v>
      </c>
      <c r="H106" s="37">
        <v>20</v>
      </c>
      <c r="I106" s="38" t="s">
        <v>158</v>
      </c>
      <c r="J106" s="36" t="s">
        <v>244</v>
      </c>
      <c r="K106" s="101">
        <v>3138601286</v>
      </c>
      <c r="L106" s="101">
        <v>751388836.91999996</v>
      </c>
      <c r="M106" s="101">
        <v>679700000</v>
      </c>
      <c r="N106" s="101">
        <v>177961996</v>
      </c>
      <c r="O106" s="101">
        <v>177961996</v>
      </c>
      <c r="P106" s="75">
        <f t="shared" si="28"/>
        <v>0.21656143551328425</v>
      </c>
      <c r="Q106" s="76">
        <f t="shared" si="29"/>
        <v>5.6701052406310647E-2</v>
      </c>
      <c r="R106" s="163"/>
      <c r="S106" s="164"/>
    </row>
    <row r="107" spans="1:19" s="44" customFormat="1" ht="144" x14ac:dyDescent="0.25">
      <c r="A107" s="12" t="s">
        <v>8</v>
      </c>
      <c r="B107" s="14" t="s">
        <v>152</v>
      </c>
      <c r="C107" s="13" t="s">
        <v>153</v>
      </c>
      <c r="D107" s="35" t="s">
        <v>154</v>
      </c>
      <c r="E107" s="35" t="s">
        <v>155</v>
      </c>
      <c r="F107" s="35">
        <v>2103012</v>
      </c>
      <c r="G107" s="92" t="s">
        <v>55</v>
      </c>
      <c r="H107" s="37">
        <v>20</v>
      </c>
      <c r="I107" s="38" t="s">
        <v>157</v>
      </c>
      <c r="J107" s="36" t="s">
        <v>245</v>
      </c>
      <c r="K107" s="101">
        <v>5300000000</v>
      </c>
      <c r="L107" s="101">
        <v>1003004743.22</v>
      </c>
      <c r="M107" s="101">
        <v>306501841</v>
      </c>
      <c r="N107" s="101">
        <v>298766841</v>
      </c>
      <c r="O107" s="101">
        <v>298766841</v>
      </c>
      <c r="P107" s="75">
        <f t="shared" si="28"/>
        <v>5.7830536037735851E-2</v>
      </c>
      <c r="Q107" s="76">
        <f t="shared" si="29"/>
        <v>5.6371102075471698E-2</v>
      </c>
      <c r="R107" s="163"/>
      <c r="S107" s="164"/>
    </row>
    <row r="108" spans="1:19" s="28" customFormat="1" ht="72" x14ac:dyDescent="0.25">
      <c r="A108" s="18">
        <v>2103</v>
      </c>
      <c r="B108" s="20">
        <v>1900</v>
      </c>
      <c r="C108" s="19">
        <v>5</v>
      </c>
      <c r="D108" s="32"/>
      <c r="E108" s="32"/>
      <c r="F108" s="32"/>
      <c r="G108" s="32"/>
      <c r="H108" s="31">
        <v>20</v>
      </c>
      <c r="I108" s="40" t="s">
        <v>160</v>
      </c>
      <c r="J108" s="33" t="s">
        <v>161</v>
      </c>
      <c r="K108" s="100">
        <f>SUM(K110:K112)</f>
        <v>11606100000</v>
      </c>
      <c r="L108" s="100">
        <f t="shared" ref="L108:O108" si="62">SUM(L110:L112)</f>
        <v>616235306.92000008</v>
      </c>
      <c r="M108" s="100">
        <f t="shared" si="62"/>
        <v>6302218</v>
      </c>
      <c r="N108" s="100">
        <f t="shared" si="62"/>
        <v>6302218</v>
      </c>
      <c r="O108" s="100">
        <f t="shared" si="62"/>
        <v>6302218</v>
      </c>
      <c r="P108" s="75">
        <f t="shared" ref="P108:P118" si="63">+M108/K108</f>
        <v>5.4300910727979248E-4</v>
      </c>
      <c r="Q108" s="76">
        <f t="shared" ref="Q108:Q118" si="64">+N108/K108</f>
        <v>5.4300910727979248E-4</v>
      </c>
      <c r="R108" s="162"/>
      <c r="S108" s="159"/>
    </row>
    <row r="109" spans="1:19" s="28" customFormat="1" ht="72" x14ac:dyDescent="0.25">
      <c r="A109" s="18">
        <v>2103</v>
      </c>
      <c r="B109" s="20">
        <v>1900</v>
      </c>
      <c r="C109" s="19">
        <v>5</v>
      </c>
      <c r="D109" s="32"/>
      <c r="E109" s="32"/>
      <c r="F109" s="32"/>
      <c r="G109" s="32"/>
      <c r="H109" s="31">
        <v>21</v>
      </c>
      <c r="I109" s="40" t="s">
        <v>160</v>
      </c>
      <c r="J109" s="33" t="s">
        <v>161</v>
      </c>
      <c r="K109" s="100">
        <f>SUM(K113:K115)</f>
        <v>23393900000</v>
      </c>
      <c r="L109" s="100">
        <f>SUM(L113:L115)</f>
        <v>885478692</v>
      </c>
      <c r="M109" s="100">
        <f>SUM(M113:M115)</f>
        <v>12185183</v>
      </c>
      <c r="N109" s="100">
        <f>SUM(N113:N115)</f>
        <v>12185183</v>
      </c>
      <c r="O109" s="100">
        <f>SUM(O113:O115)</f>
        <v>12185183</v>
      </c>
      <c r="P109" s="75">
        <f t="shared" si="63"/>
        <v>5.2087009861545108E-4</v>
      </c>
      <c r="Q109" s="76">
        <f t="shared" si="64"/>
        <v>5.2087009861545108E-4</v>
      </c>
      <c r="R109" s="162"/>
      <c r="S109" s="159"/>
    </row>
    <row r="110" spans="1:19" s="28" customFormat="1" ht="156" x14ac:dyDescent="0.25">
      <c r="A110" s="12" t="s">
        <v>8</v>
      </c>
      <c r="B110" s="14" t="s">
        <v>152</v>
      </c>
      <c r="C110" s="13" t="s">
        <v>153</v>
      </c>
      <c r="D110" s="35" t="s">
        <v>120</v>
      </c>
      <c r="E110" s="35" t="s">
        <v>155</v>
      </c>
      <c r="F110" s="35">
        <v>2103012</v>
      </c>
      <c r="G110" s="35" t="s">
        <v>55</v>
      </c>
      <c r="H110" s="37" t="s">
        <v>5</v>
      </c>
      <c r="I110" s="38" t="s">
        <v>165</v>
      </c>
      <c r="J110" s="36" t="s">
        <v>246</v>
      </c>
      <c r="K110" s="101">
        <v>892000000</v>
      </c>
      <c r="L110" s="101">
        <v>38255306.920000002</v>
      </c>
      <c r="M110" s="101" t="s">
        <v>25</v>
      </c>
      <c r="N110" s="101" t="s">
        <v>25</v>
      </c>
      <c r="O110" s="101" t="s">
        <v>25</v>
      </c>
      <c r="P110" s="75">
        <f t="shared" si="63"/>
        <v>0</v>
      </c>
      <c r="Q110" s="76">
        <f t="shared" si="64"/>
        <v>0</v>
      </c>
      <c r="R110" s="162"/>
      <c r="S110" s="159"/>
    </row>
    <row r="111" spans="1:19" s="28" customFormat="1" ht="108" x14ac:dyDescent="0.25">
      <c r="A111" s="12" t="s">
        <v>8</v>
      </c>
      <c r="B111" s="14" t="s">
        <v>152</v>
      </c>
      <c r="C111" s="13" t="s">
        <v>153</v>
      </c>
      <c r="D111" s="35" t="s">
        <v>120</v>
      </c>
      <c r="E111" s="35" t="s">
        <v>155</v>
      </c>
      <c r="F111" s="35">
        <v>2103017</v>
      </c>
      <c r="G111" s="35" t="s">
        <v>55</v>
      </c>
      <c r="H111" s="37" t="s">
        <v>5</v>
      </c>
      <c r="I111" s="38" t="s">
        <v>168</v>
      </c>
      <c r="J111" s="36" t="s">
        <v>247</v>
      </c>
      <c r="K111" s="101">
        <v>8424000000</v>
      </c>
      <c r="L111" s="101">
        <v>361028571</v>
      </c>
      <c r="M111" s="101" t="s">
        <v>25</v>
      </c>
      <c r="N111" s="101" t="s">
        <v>25</v>
      </c>
      <c r="O111" s="112" t="s">
        <v>25</v>
      </c>
      <c r="P111" s="75">
        <f t="shared" si="63"/>
        <v>0</v>
      </c>
      <c r="Q111" s="76">
        <f t="shared" si="64"/>
        <v>0</v>
      </c>
      <c r="R111" s="162"/>
      <c r="S111" s="159"/>
    </row>
    <row r="112" spans="1:19" s="28" customFormat="1" ht="168" x14ac:dyDescent="0.25">
      <c r="A112" s="12" t="s">
        <v>8</v>
      </c>
      <c r="B112" s="14" t="s">
        <v>152</v>
      </c>
      <c r="C112" s="13" t="s">
        <v>153</v>
      </c>
      <c r="D112" s="35" t="s">
        <v>120</v>
      </c>
      <c r="E112" s="35" t="s">
        <v>155</v>
      </c>
      <c r="F112" s="35">
        <v>2103027</v>
      </c>
      <c r="G112" s="35" t="s">
        <v>55</v>
      </c>
      <c r="H112" s="37" t="s">
        <v>5</v>
      </c>
      <c r="I112" s="38" t="s">
        <v>167</v>
      </c>
      <c r="J112" s="36" t="s">
        <v>248</v>
      </c>
      <c r="K112" s="101">
        <v>2290100000</v>
      </c>
      <c r="L112" s="101">
        <v>216951429</v>
      </c>
      <c r="M112" s="101">
        <v>6302218</v>
      </c>
      <c r="N112" s="101">
        <v>6302218</v>
      </c>
      <c r="O112" s="112">
        <v>6302218</v>
      </c>
      <c r="P112" s="75">
        <f t="shared" si="63"/>
        <v>2.7519400899524036E-3</v>
      </c>
      <c r="Q112" s="76">
        <f t="shared" si="64"/>
        <v>2.7519400899524036E-3</v>
      </c>
      <c r="R112" s="162"/>
      <c r="S112" s="159"/>
    </row>
    <row r="113" spans="1:19" s="28" customFormat="1" ht="168" x14ac:dyDescent="0.25">
      <c r="A113" s="12" t="s">
        <v>8</v>
      </c>
      <c r="B113" s="14" t="s">
        <v>152</v>
      </c>
      <c r="C113" s="13" t="s">
        <v>153</v>
      </c>
      <c r="D113" s="35" t="s">
        <v>120</v>
      </c>
      <c r="E113" s="35" t="s">
        <v>155</v>
      </c>
      <c r="F113" s="35">
        <v>2103027</v>
      </c>
      <c r="G113" s="35" t="s">
        <v>55</v>
      </c>
      <c r="H113" s="37">
        <v>21</v>
      </c>
      <c r="I113" s="38" t="s">
        <v>167</v>
      </c>
      <c r="J113" s="36" t="s">
        <v>248</v>
      </c>
      <c r="K113" s="101">
        <v>2753900000</v>
      </c>
      <c r="L113" s="101" t="s">
        <v>25</v>
      </c>
      <c r="M113" s="101" t="s">
        <v>25</v>
      </c>
      <c r="N113" s="101" t="s">
        <v>25</v>
      </c>
      <c r="O113" s="112" t="s">
        <v>25</v>
      </c>
      <c r="P113" s="75">
        <f t="shared" si="63"/>
        <v>0</v>
      </c>
      <c r="Q113" s="76">
        <f t="shared" si="64"/>
        <v>0</v>
      </c>
      <c r="R113" s="162"/>
      <c r="S113" s="159"/>
    </row>
    <row r="114" spans="1:19" s="28" customFormat="1" ht="108" x14ac:dyDescent="0.25">
      <c r="A114" s="12" t="s">
        <v>8</v>
      </c>
      <c r="B114" s="14" t="s">
        <v>152</v>
      </c>
      <c r="C114" s="13" t="s">
        <v>153</v>
      </c>
      <c r="D114" s="35" t="s">
        <v>120</v>
      </c>
      <c r="E114" s="35" t="s">
        <v>155</v>
      </c>
      <c r="F114" s="35">
        <v>2103018</v>
      </c>
      <c r="G114" s="35" t="s">
        <v>55</v>
      </c>
      <c r="H114" s="37">
        <v>21</v>
      </c>
      <c r="I114" s="38" t="s">
        <v>164</v>
      </c>
      <c r="J114" s="36" t="s">
        <v>249</v>
      </c>
      <c r="K114" s="101">
        <v>7329000000</v>
      </c>
      <c r="L114" s="101">
        <v>315007263</v>
      </c>
      <c r="M114" s="101">
        <v>10243585</v>
      </c>
      <c r="N114" s="101">
        <v>10243585</v>
      </c>
      <c r="O114" s="112">
        <v>10243585</v>
      </c>
      <c r="P114" s="75">
        <f t="shared" si="63"/>
        <v>1.3976784008732433E-3</v>
      </c>
      <c r="Q114" s="76">
        <f t="shared" si="64"/>
        <v>1.3976784008732433E-3</v>
      </c>
      <c r="R114" s="162"/>
      <c r="S114" s="159"/>
    </row>
    <row r="115" spans="1:19" s="28" customFormat="1" ht="156" x14ac:dyDescent="0.25">
      <c r="A115" s="12" t="s">
        <v>8</v>
      </c>
      <c r="B115" s="14" t="s">
        <v>152</v>
      </c>
      <c r="C115" s="13" t="s">
        <v>153</v>
      </c>
      <c r="D115" s="35" t="s">
        <v>120</v>
      </c>
      <c r="E115" s="35" t="s">
        <v>155</v>
      </c>
      <c r="F115" s="35" t="s">
        <v>162</v>
      </c>
      <c r="G115" s="35" t="s">
        <v>55</v>
      </c>
      <c r="H115" s="37" t="s">
        <v>163</v>
      </c>
      <c r="I115" s="38" t="s">
        <v>166</v>
      </c>
      <c r="J115" s="36" t="s">
        <v>250</v>
      </c>
      <c r="K115" s="101">
        <v>13311000000</v>
      </c>
      <c r="L115" s="101">
        <v>570471429</v>
      </c>
      <c r="M115" s="101">
        <v>1941598</v>
      </c>
      <c r="N115" s="101">
        <v>1941598</v>
      </c>
      <c r="O115" s="112">
        <v>1941598</v>
      </c>
      <c r="P115" s="75">
        <f t="shared" si="63"/>
        <v>1.4586417248891895E-4</v>
      </c>
      <c r="Q115" s="76">
        <f t="shared" si="64"/>
        <v>1.4586417248891895E-4</v>
      </c>
      <c r="R115" s="162"/>
      <c r="S115" s="159"/>
    </row>
    <row r="116" spans="1:19" s="44" customFormat="1" ht="60.75" customHeight="1" x14ac:dyDescent="0.25">
      <c r="A116" s="18">
        <v>2103</v>
      </c>
      <c r="B116" s="20">
        <v>1900</v>
      </c>
      <c r="C116" s="19">
        <v>6</v>
      </c>
      <c r="D116" s="32"/>
      <c r="E116" s="32"/>
      <c r="F116" s="32"/>
      <c r="G116" s="32"/>
      <c r="H116" s="31">
        <v>20</v>
      </c>
      <c r="I116" s="40" t="s">
        <v>169</v>
      </c>
      <c r="J116" s="33" t="s">
        <v>170</v>
      </c>
      <c r="K116" s="100">
        <f>SUM(K117:K118)</f>
        <v>15000000000</v>
      </c>
      <c r="L116" s="100">
        <f t="shared" ref="L116:O116" si="65">SUM(L117:L118)</f>
        <v>0</v>
      </c>
      <c r="M116" s="100">
        <f t="shared" si="65"/>
        <v>0</v>
      </c>
      <c r="N116" s="100">
        <f t="shared" si="65"/>
        <v>0</v>
      </c>
      <c r="O116" s="100">
        <f t="shared" si="65"/>
        <v>0</v>
      </c>
      <c r="P116" s="75">
        <f t="shared" si="63"/>
        <v>0</v>
      </c>
      <c r="Q116" s="76">
        <f t="shared" si="64"/>
        <v>0</v>
      </c>
      <c r="R116" s="163"/>
      <c r="S116" s="164"/>
    </row>
    <row r="117" spans="1:19" s="28" customFormat="1" ht="96" x14ac:dyDescent="0.25">
      <c r="A117" s="12" t="s">
        <v>8</v>
      </c>
      <c r="B117" s="14" t="s">
        <v>152</v>
      </c>
      <c r="C117" s="13" t="s">
        <v>153</v>
      </c>
      <c r="D117" s="35" t="s">
        <v>103</v>
      </c>
      <c r="E117" s="35" t="s">
        <v>155</v>
      </c>
      <c r="F117" s="35" t="s">
        <v>156</v>
      </c>
      <c r="G117" s="35" t="s">
        <v>55</v>
      </c>
      <c r="H117" s="37">
        <v>20</v>
      </c>
      <c r="I117" s="38" t="s">
        <v>172</v>
      </c>
      <c r="J117" s="36" t="s">
        <v>251</v>
      </c>
      <c r="K117" s="101">
        <v>14000000000</v>
      </c>
      <c r="L117" s="101">
        <v>0</v>
      </c>
      <c r="M117" s="101">
        <v>0</v>
      </c>
      <c r="N117" s="101">
        <v>0</v>
      </c>
      <c r="O117" s="101">
        <v>0</v>
      </c>
      <c r="P117" s="75">
        <f t="shared" si="63"/>
        <v>0</v>
      </c>
      <c r="Q117" s="76">
        <f t="shared" si="64"/>
        <v>0</v>
      </c>
      <c r="R117" s="162"/>
      <c r="S117" s="159"/>
    </row>
    <row r="118" spans="1:19" s="28" customFormat="1" ht="120" x14ac:dyDescent="0.25">
      <c r="A118" s="12" t="s">
        <v>8</v>
      </c>
      <c r="B118" s="14" t="s">
        <v>152</v>
      </c>
      <c r="C118" s="13" t="s">
        <v>153</v>
      </c>
      <c r="D118" s="35" t="s">
        <v>103</v>
      </c>
      <c r="E118" s="35" t="s">
        <v>155</v>
      </c>
      <c r="F118" s="35" t="s">
        <v>171</v>
      </c>
      <c r="G118" s="35" t="s">
        <v>55</v>
      </c>
      <c r="H118" s="37">
        <v>20</v>
      </c>
      <c r="I118" s="38" t="s">
        <v>173</v>
      </c>
      <c r="J118" s="36" t="s">
        <v>252</v>
      </c>
      <c r="K118" s="101">
        <v>1000000000</v>
      </c>
      <c r="L118" s="101" t="s">
        <v>25</v>
      </c>
      <c r="M118" s="101" t="s">
        <v>25</v>
      </c>
      <c r="N118" s="101" t="s">
        <v>25</v>
      </c>
      <c r="O118" s="101" t="s">
        <v>25</v>
      </c>
      <c r="P118" s="75">
        <f t="shared" si="63"/>
        <v>0</v>
      </c>
      <c r="Q118" s="76">
        <f t="shared" si="64"/>
        <v>0</v>
      </c>
      <c r="R118" s="162"/>
      <c r="S118" s="159"/>
    </row>
    <row r="119" spans="1:19" s="28" customFormat="1" ht="60" customHeight="1" x14ac:dyDescent="0.25">
      <c r="A119" s="18" t="s">
        <v>8</v>
      </c>
      <c r="B119" s="20">
        <v>2106</v>
      </c>
      <c r="C119" s="19">
        <v>1900</v>
      </c>
      <c r="D119" s="32">
        <v>2</v>
      </c>
      <c r="E119" s="32">
        <v>0</v>
      </c>
      <c r="F119" s="32"/>
      <c r="G119" s="32"/>
      <c r="H119" s="31">
        <v>20</v>
      </c>
      <c r="I119" s="40" t="s">
        <v>181</v>
      </c>
      <c r="J119" s="33" t="s">
        <v>175</v>
      </c>
      <c r="K119" s="100">
        <f>K121+K122</f>
        <v>48750000000</v>
      </c>
      <c r="L119" s="100">
        <f t="shared" ref="L119:O119" si="66">L121+L122</f>
        <v>13150513771</v>
      </c>
      <c r="M119" s="100">
        <f t="shared" si="66"/>
        <v>5535238800</v>
      </c>
      <c r="N119" s="100">
        <f t="shared" si="66"/>
        <v>492566241</v>
      </c>
      <c r="O119" s="100">
        <f t="shared" si="66"/>
        <v>492566241</v>
      </c>
      <c r="P119" s="75">
        <f t="shared" ref="P119:P123" si="67">+M119/K119</f>
        <v>0.11354336</v>
      </c>
      <c r="Q119" s="76">
        <f t="shared" ref="Q119:Q123" si="68">+N119/K119</f>
        <v>1.0103922892307693E-2</v>
      </c>
      <c r="R119" s="162"/>
      <c r="S119" s="159"/>
    </row>
    <row r="120" spans="1:19" s="28" customFormat="1" ht="60" customHeight="1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21</v>
      </c>
      <c r="I120" s="40" t="s">
        <v>181</v>
      </c>
      <c r="J120" s="33" t="s">
        <v>175</v>
      </c>
      <c r="K120" s="100">
        <f>K123</f>
        <v>170000000000</v>
      </c>
      <c r="L120" s="100">
        <f t="shared" ref="L120:O120" si="69">L123</f>
        <v>70727887534</v>
      </c>
      <c r="M120" s="100">
        <f t="shared" si="69"/>
        <v>636108285</v>
      </c>
      <c r="N120" s="100">
        <f t="shared" si="69"/>
        <v>43654876</v>
      </c>
      <c r="O120" s="100">
        <f t="shared" si="69"/>
        <v>43654876</v>
      </c>
      <c r="P120" s="75">
        <f t="shared" si="67"/>
        <v>3.7418134411764704E-3</v>
      </c>
      <c r="Q120" s="76">
        <f t="shared" si="68"/>
        <v>2.5679338823529413E-4</v>
      </c>
      <c r="R120" s="162"/>
      <c r="S120" s="159"/>
    </row>
    <row r="121" spans="1:19" s="28" customFormat="1" ht="96" x14ac:dyDescent="0.25">
      <c r="A121" s="12" t="s">
        <v>8</v>
      </c>
      <c r="B121" s="14" t="s">
        <v>176</v>
      </c>
      <c r="C121" s="13" t="s">
        <v>153</v>
      </c>
      <c r="D121" s="35" t="s">
        <v>102</v>
      </c>
      <c r="E121" s="35" t="s">
        <v>155</v>
      </c>
      <c r="F121" s="35" t="s">
        <v>178</v>
      </c>
      <c r="G121" s="35" t="s">
        <v>55</v>
      </c>
      <c r="H121" s="37" t="s">
        <v>5</v>
      </c>
      <c r="I121" s="38" t="s">
        <v>180</v>
      </c>
      <c r="J121" s="36" t="s">
        <v>253</v>
      </c>
      <c r="K121" s="101">
        <v>35500000000</v>
      </c>
      <c r="L121" s="101">
        <v>10199293771</v>
      </c>
      <c r="M121" s="101">
        <v>3897215581</v>
      </c>
      <c r="N121" s="101">
        <v>755652</v>
      </c>
      <c r="O121" s="101">
        <v>755652</v>
      </c>
      <c r="P121" s="75">
        <f t="shared" si="67"/>
        <v>0.10978072059154929</v>
      </c>
      <c r="Q121" s="76">
        <f t="shared" si="68"/>
        <v>2.1285971830985915E-5</v>
      </c>
      <c r="R121" s="162"/>
      <c r="S121" s="159"/>
    </row>
    <row r="122" spans="1:19" s="28" customFormat="1" ht="120" x14ac:dyDescent="0.25">
      <c r="A122" s="12" t="s">
        <v>8</v>
      </c>
      <c r="B122" s="14" t="s">
        <v>176</v>
      </c>
      <c r="C122" s="13" t="s">
        <v>153</v>
      </c>
      <c r="D122" s="35" t="s">
        <v>102</v>
      </c>
      <c r="E122" s="35" t="s">
        <v>155</v>
      </c>
      <c r="F122" s="35" t="s">
        <v>177</v>
      </c>
      <c r="G122" s="35" t="s">
        <v>55</v>
      </c>
      <c r="H122" s="37" t="s">
        <v>5</v>
      </c>
      <c r="I122" s="38" t="s">
        <v>179</v>
      </c>
      <c r="J122" s="36" t="s">
        <v>254</v>
      </c>
      <c r="K122" s="101">
        <v>13250000000</v>
      </c>
      <c r="L122" s="101">
        <v>2951220000</v>
      </c>
      <c r="M122" s="101">
        <v>1638023219</v>
      </c>
      <c r="N122" s="101">
        <v>491810589</v>
      </c>
      <c r="O122" s="101">
        <v>491810589</v>
      </c>
      <c r="P122" s="75">
        <f t="shared" si="67"/>
        <v>0.12362439388679246</v>
      </c>
      <c r="Q122" s="76">
        <f t="shared" si="68"/>
        <v>3.7117780301886789E-2</v>
      </c>
      <c r="R122" s="162"/>
      <c r="S122" s="159"/>
    </row>
    <row r="123" spans="1:19" s="28" customFormat="1" ht="96" x14ac:dyDescent="0.25">
      <c r="A123" s="12" t="s">
        <v>8</v>
      </c>
      <c r="B123" s="14" t="s">
        <v>176</v>
      </c>
      <c r="C123" s="13" t="s">
        <v>153</v>
      </c>
      <c r="D123" s="35" t="s">
        <v>102</v>
      </c>
      <c r="E123" s="35" t="s">
        <v>155</v>
      </c>
      <c r="F123" s="35" t="s">
        <v>178</v>
      </c>
      <c r="G123" s="35" t="s">
        <v>55</v>
      </c>
      <c r="H123" s="37" t="s">
        <v>163</v>
      </c>
      <c r="I123" s="38" t="s">
        <v>180</v>
      </c>
      <c r="J123" s="36" t="s">
        <v>253</v>
      </c>
      <c r="K123" s="101">
        <v>170000000000</v>
      </c>
      <c r="L123" s="101">
        <v>70727887534</v>
      </c>
      <c r="M123" s="101">
        <v>636108285</v>
      </c>
      <c r="N123" s="101">
        <v>43654876</v>
      </c>
      <c r="O123" s="101">
        <v>43654876</v>
      </c>
      <c r="P123" s="75">
        <f t="shared" si="67"/>
        <v>3.7418134411764704E-3</v>
      </c>
      <c r="Q123" s="76">
        <f t="shared" si="68"/>
        <v>2.5679338823529413E-4</v>
      </c>
      <c r="R123" s="162"/>
      <c r="S123" s="159"/>
    </row>
    <row r="124" spans="1:19" s="28" customFormat="1" ht="97.5" customHeight="1" x14ac:dyDescent="0.25">
      <c r="A124" s="18" t="s">
        <v>8</v>
      </c>
      <c r="B124" s="20">
        <v>2199</v>
      </c>
      <c r="C124" s="19">
        <v>1900</v>
      </c>
      <c r="D124" s="32">
        <v>2</v>
      </c>
      <c r="E124" s="32">
        <v>0</v>
      </c>
      <c r="F124" s="32"/>
      <c r="G124" s="32"/>
      <c r="H124" s="31">
        <v>20</v>
      </c>
      <c r="I124" s="40" t="s">
        <v>182</v>
      </c>
      <c r="J124" s="33" t="s">
        <v>183</v>
      </c>
      <c r="K124" s="111">
        <f>SUM(K125:K127)</f>
        <v>18977416939</v>
      </c>
      <c r="L124" s="100">
        <f t="shared" ref="L124:O124" si="70">SUM(L125:L127)</f>
        <v>2000335106.9400001</v>
      </c>
      <c r="M124" s="100">
        <f t="shared" si="70"/>
        <v>1698312143.5599999</v>
      </c>
      <c r="N124" s="100">
        <f t="shared" si="70"/>
        <v>0</v>
      </c>
      <c r="O124" s="100">
        <f t="shared" si="70"/>
        <v>0</v>
      </c>
      <c r="P124" s="75">
        <f t="shared" ref="P124:P127" si="71">+M124/K124</f>
        <v>8.9491217325253711E-2</v>
      </c>
      <c r="Q124" s="76">
        <f t="shared" ref="Q124:Q127" si="72">+N124/K124</f>
        <v>0</v>
      </c>
      <c r="R124" s="162"/>
      <c r="S124" s="159"/>
    </row>
    <row r="125" spans="1:19" s="28" customFormat="1" ht="144" x14ac:dyDescent="0.25">
      <c r="A125" s="12" t="s">
        <v>8</v>
      </c>
      <c r="B125" s="14" t="s">
        <v>184</v>
      </c>
      <c r="C125" s="13" t="s">
        <v>153</v>
      </c>
      <c r="D125" s="35" t="s">
        <v>102</v>
      </c>
      <c r="E125" s="35" t="s">
        <v>155</v>
      </c>
      <c r="F125" s="35">
        <v>2199055</v>
      </c>
      <c r="G125" s="35" t="s">
        <v>55</v>
      </c>
      <c r="H125" s="37">
        <v>20</v>
      </c>
      <c r="I125" s="38" t="s">
        <v>187</v>
      </c>
      <c r="J125" s="36" t="s">
        <v>255</v>
      </c>
      <c r="K125" s="101">
        <v>2000000000</v>
      </c>
      <c r="L125" s="101">
        <v>322273.2</v>
      </c>
      <c r="M125" s="101" t="s">
        <v>25</v>
      </c>
      <c r="N125" s="101" t="s">
        <v>25</v>
      </c>
      <c r="O125" s="101" t="s">
        <v>25</v>
      </c>
      <c r="P125" s="75">
        <f t="shared" si="71"/>
        <v>0</v>
      </c>
      <c r="Q125" s="76">
        <f t="shared" si="72"/>
        <v>0</v>
      </c>
      <c r="R125" s="162"/>
      <c r="S125" s="159"/>
    </row>
    <row r="126" spans="1:19" s="28" customFormat="1" ht="144" x14ac:dyDescent="0.25">
      <c r="A126" s="12" t="s">
        <v>8</v>
      </c>
      <c r="B126" s="14" t="s">
        <v>184</v>
      </c>
      <c r="C126" s="13" t="s">
        <v>153</v>
      </c>
      <c r="D126" s="35" t="s">
        <v>102</v>
      </c>
      <c r="E126" s="35" t="s">
        <v>155</v>
      </c>
      <c r="F126" s="35" t="s">
        <v>185</v>
      </c>
      <c r="G126" s="35" t="s">
        <v>55</v>
      </c>
      <c r="H126" s="37">
        <v>20</v>
      </c>
      <c r="I126" s="38" t="s">
        <v>192</v>
      </c>
      <c r="J126" s="36" t="s">
        <v>256</v>
      </c>
      <c r="K126" s="101">
        <v>6685260860</v>
      </c>
      <c r="L126" s="101">
        <v>2000000000</v>
      </c>
      <c r="M126" s="101">
        <v>1698312143.5599999</v>
      </c>
      <c r="N126" s="101" t="s">
        <v>25</v>
      </c>
      <c r="O126" s="101" t="s">
        <v>25</v>
      </c>
      <c r="P126" s="75">
        <f t="shared" si="71"/>
        <v>0.25403827601126694</v>
      </c>
      <c r="Q126" s="76">
        <f t="shared" si="72"/>
        <v>0</v>
      </c>
      <c r="R126" s="162"/>
      <c r="S126" s="159"/>
    </row>
    <row r="127" spans="1:19" s="28" customFormat="1" ht="144" x14ac:dyDescent="0.25">
      <c r="A127" s="12" t="s">
        <v>8</v>
      </c>
      <c r="B127" s="14" t="s">
        <v>184</v>
      </c>
      <c r="C127" s="13" t="s">
        <v>153</v>
      </c>
      <c r="D127" s="35" t="s">
        <v>102</v>
      </c>
      <c r="E127" s="35" t="s">
        <v>155</v>
      </c>
      <c r="F127" s="35" t="s">
        <v>186</v>
      </c>
      <c r="G127" s="35" t="s">
        <v>55</v>
      </c>
      <c r="H127" s="37">
        <v>20</v>
      </c>
      <c r="I127" s="38" t="s">
        <v>193</v>
      </c>
      <c r="J127" s="36" t="s">
        <v>257</v>
      </c>
      <c r="K127" s="101">
        <v>10292156079</v>
      </c>
      <c r="L127" s="101">
        <v>12833.74</v>
      </c>
      <c r="M127" s="101" t="s">
        <v>25</v>
      </c>
      <c r="N127" s="101" t="s">
        <v>25</v>
      </c>
      <c r="O127" s="101" t="s">
        <v>25</v>
      </c>
      <c r="P127" s="75">
        <f t="shared" si="71"/>
        <v>0</v>
      </c>
      <c r="Q127" s="76">
        <f t="shared" si="72"/>
        <v>0</v>
      </c>
      <c r="R127" s="162"/>
      <c r="S127" s="159"/>
    </row>
    <row r="128" spans="1:19" s="59" customFormat="1" ht="30" customHeight="1" thickBot="1" x14ac:dyDescent="0.3">
      <c r="A128" s="121" t="s">
        <v>24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02">
        <f>+K10+K102</f>
        <v>1184987463225</v>
      </c>
      <c r="L128" s="102">
        <f>+L10+L102</f>
        <v>939138764019.38</v>
      </c>
      <c r="M128" s="102">
        <f>+M10+M102</f>
        <v>830877570945.13</v>
      </c>
      <c r="N128" s="102">
        <f>+N10+N102</f>
        <v>793595341775.09998</v>
      </c>
      <c r="O128" s="102">
        <f>+O10+O102</f>
        <v>793144877180.09998</v>
      </c>
      <c r="P128" s="77">
        <f t="shared" ref="P128" si="73">+M128/K128</f>
        <v>0.70116992519385568</v>
      </c>
      <c r="Q128" s="78">
        <f t="shared" ref="Q128" si="74">+N128/K128</f>
        <v>0.6697077955705053</v>
      </c>
      <c r="R128" s="158"/>
      <c r="S128" s="165"/>
    </row>
    <row r="129" spans="1:18" x14ac:dyDescent="0.2">
      <c r="A129" s="60"/>
      <c r="B129" s="61"/>
      <c r="C129" s="62"/>
      <c r="D129" s="62"/>
      <c r="E129" s="62"/>
      <c r="F129" s="62"/>
      <c r="G129" s="62"/>
      <c r="H129" s="62"/>
      <c r="I129" s="62"/>
      <c r="J129" s="63"/>
      <c r="K129" s="103"/>
      <c r="L129" s="104"/>
      <c r="M129" s="105"/>
      <c r="N129" s="106"/>
      <c r="O129" s="105"/>
      <c r="P129" s="79"/>
      <c r="Q129" s="113"/>
      <c r="R129" s="166"/>
    </row>
    <row r="130" spans="1:18" ht="29.25" customHeight="1" x14ac:dyDescent="0.2">
      <c r="K130" s="107">
        <v>1184987463225</v>
      </c>
      <c r="L130" s="107">
        <v>939138764019.38</v>
      </c>
      <c r="M130" s="107">
        <v>830877570945.13</v>
      </c>
      <c r="N130" s="107">
        <v>793595341775.09998</v>
      </c>
      <c r="O130" s="107">
        <v>793144877180.09998</v>
      </c>
      <c r="Q130" s="81"/>
    </row>
    <row r="131" spans="1:18" x14ac:dyDescent="0.2">
      <c r="K131" s="107"/>
      <c r="L131" s="107"/>
      <c r="M131" s="107"/>
      <c r="N131" s="107"/>
      <c r="O131" s="107"/>
      <c r="P131" s="81"/>
      <c r="Q131" s="81"/>
    </row>
    <row r="132" spans="1:18" x14ac:dyDescent="0.2">
      <c r="K132" s="116">
        <f>K130-K128</f>
        <v>0</v>
      </c>
      <c r="L132" s="116">
        <f t="shared" ref="L132:O132" si="75">L130-L128</f>
        <v>0</v>
      </c>
      <c r="M132" s="116">
        <f t="shared" si="75"/>
        <v>0</v>
      </c>
      <c r="N132" s="116">
        <f t="shared" si="75"/>
        <v>0</v>
      </c>
      <c r="O132" s="116">
        <f t="shared" si="75"/>
        <v>0</v>
      </c>
    </row>
    <row r="133" spans="1:18" x14ac:dyDescent="0.2">
      <c r="K133" s="107"/>
      <c r="L133" s="107"/>
      <c r="M133" s="107"/>
      <c r="N133" s="107"/>
      <c r="O133" s="107"/>
      <c r="P133" s="81"/>
      <c r="Q133" s="81"/>
    </row>
    <row r="134" spans="1:18" x14ac:dyDescent="0.2">
      <c r="K134" s="107"/>
      <c r="L134" s="107"/>
      <c r="M134" s="107"/>
      <c r="N134" s="107"/>
      <c r="O134" s="107"/>
    </row>
    <row r="135" spans="1:18" x14ac:dyDescent="0.2">
      <c r="K135" s="107"/>
      <c r="L135" s="107"/>
      <c r="M135" s="107"/>
      <c r="N135" s="107"/>
      <c r="O135" s="107"/>
    </row>
    <row r="136" spans="1:18" x14ac:dyDescent="0.2">
      <c r="K136" s="107"/>
      <c r="L136" s="108"/>
      <c r="M136" s="108"/>
      <c r="N136" s="108"/>
      <c r="O136" s="107"/>
    </row>
    <row r="137" spans="1:18" x14ac:dyDescent="0.2">
      <c r="K137" s="107"/>
      <c r="L137" s="108"/>
      <c r="M137" s="108"/>
      <c r="N137" s="108"/>
      <c r="O137" s="108"/>
    </row>
    <row r="138" spans="1:18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108"/>
      <c r="L138" s="108"/>
      <c r="M138" s="108"/>
      <c r="N138" s="108"/>
      <c r="O138" s="108"/>
    </row>
    <row r="139" spans="1:18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108"/>
      <c r="L139" s="108"/>
      <c r="M139" s="108"/>
      <c r="N139" s="108"/>
      <c r="O139" s="108"/>
    </row>
  </sheetData>
  <autoFilter ref="A11:Q129" xr:uid="{00000000-0009-0000-0000-000000000000}"/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2:J102"/>
    <mergeCell ref="A128:J128"/>
    <mergeCell ref="Q6:Q9"/>
    <mergeCell ref="J7:J9"/>
    <mergeCell ref="A8:A9"/>
    <mergeCell ref="B8:B9"/>
    <mergeCell ref="C8:C9"/>
    <mergeCell ref="D8:D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5</Orden>
    <Vigencia xmlns="d0e351fb-1a75-4546-9b39-7d697f81258f">2020</Vigencia>
    <Tipo_x0020_de_x0020_documento xmlns="d0e351fb-1a75-4546-9b39-7d697f81258f">Ejecución</Tipo_x0020_de_x0020_documento>
    <Tipo_x0020_presupuesto xmlns="d0e351fb-1a75-4546-9b39-7d697f81258f">Informe de Ejecución del Presupuesto de Gastos</Tipo_x0020_presupuesto>
  </documentManagement>
</p:properties>
</file>

<file path=customXml/itemProps1.xml><?xml version="1.0" encoding="utf-8"?>
<ds:datastoreItem xmlns:ds="http://schemas.openxmlformats.org/officeDocument/2006/customXml" ds:itemID="{EBFB650D-AE78-4D5D-A32B-D1C13660146C}"/>
</file>

<file path=customXml/itemProps2.xml><?xml version="1.0" encoding="utf-8"?>
<ds:datastoreItem xmlns:ds="http://schemas.openxmlformats.org/officeDocument/2006/customXml" ds:itemID="{D42E3F44-9958-4FED-B342-600BBFE51591}"/>
</file>

<file path=customXml/itemProps3.xml><?xml version="1.0" encoding="utf-8"?>
<ds:datastoreItem xmlns:ds="http://schemas.openxmlformats.org/officeDocument/2006/customXml" ds:itemID="{2E3D6CA9-7AD0-47DB-B1CA-7B3B82866B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2020-06-03T14:42:13Z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Tipo documento">
    <vt:lpwstr>Vigencia actual</vt:lpwstr>
  </property>
</Properties>
</file>