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25B37782-490F-44C4-B12B-C766AEB9BF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4" l="1"/>
  <c r="P43" i="4"/>
  <c r="Q127" i="4" l="1"/>
  <c r="P127" i="4"/>
  <c r="Q126" i="4"/>
  <c r="P126" i="4"/>
  <c r="Q125" i="4"/>
  <c r="P125" i="4"/>
  <c r="Q123" i="4"/>
  <c r="P123" i="4"/>
  <c r="Q122" i="4"/>
  <c r="P122" i="4"/>
  <c r="Q121" i="4"/>
  <c r="P121" i="4"/>
  <c r="Q118" i="4"/>
  <c r="P118" i="4"/>
  <c r="Q117" i="4"/>
  <c r="P117" i="4"/>
  <c r="Q115" i="4"/>
  <c r="P115" i="4"/>
  <c r="Q114" i="4"/>
  <c r="P114" i="4"/>
  <c r="Q113" i="4"/>
  <c r="P113" i="4"/>
  <c r="Q112" i="4"/>
  <c r="P112" i="4"/>
  <c r="Q111" i="4"/>
  <c r="P111" i="4"/>
  <c r="Q109" i="4"/>
  <c r="P109" i="4"/>
  <c r="Q108" i="4"/>
  <c r="P108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80" i="4"/>
  <c r="P80" i="4"/>
  <c r="Q79" i="4"/>
  <c r="P79" i="4"/>
  <c r="Q78" i="4"/>
  <c r="P78" i="4"/>
  <c r="Q76" i="4"/>
  <c r="P76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0" i="4"/>
  <c r="N80" i="4"/>
  <c r="M80" i="4"/>
  <c r="L80" i="4"/>
  <c r="K80" i="4"/>
  <c r="K53" i="4" l="1"/>
  <c r="L53" i="4"/>
  <c r="M53" i="4"/>
  <c r="N53" i="4"/>
  <c r="O53" i="4"/>
  <c r="Q53" i="4" l="1"/>
  <c r="P53" i="4"/>
  <c r="O110" i="4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N103" i="4" s="1"/>
  <c r="M104" i="4"/>
  <c r="L104" i="4"/>
  <c r="L103" i="4" s="1"/>
  <c r="K104" i="4"/>
  <c r="K103" i="4" s="1"/>
  <c r="O72" i="4"/>
  <c r="N72" i="4"/>
  <c r="M72" i="4"/>
  <c r="L72" i="4"/>
  <c r="K72" i="4"/>
  <c r="P119" i="4" l="1"/>
  <c r="Q119" i="4"/>
  <c r="P110" i="4"/>
  <c r="Q110" i="4"/>
  <c r="M103" i="4"/>
  <c r="O85" i="4" l="1"/>
  <c r="L85" i="4"/>
  <c r="M85" i="4"/>
  <c r="N85" i="4"/>
  <c r="K85" i="4"/>
  <c r="Q85" i="4" l="1"/>
  <c r="P85" i="4"/>
  <c r="O101" i="4"/>
  <c r="N101" i="4"/>
  <c r="M101" i="4"/>
  <c r="L101" i="4"/>
  <c r="K101" i="4"/>
  <c r="O120" i="4" l="1"/>
  <c r="N120" i="4"/>
  <c r="M120" i="4"/>
  <c r="L120" i="4"/>
  <c r="K120" i="4"/>
  <c r="Q120" i="4" l="1"/>
  <c r="P120" i="4"/>
  <c r="O87" i="4"/>
  <c r="N87" i="4"/>
  <c r="Q87" i="4" s="1"/>
  <c r="M87" i="4"/>
  <c r="P87" i="4" s="1"/>
  <c r="L87" i="4"/>
  <c r="K87" i="4"/>
  <c r="K84" i="4" s="1"/>
  <c r="O37" i="4" l="1"/>
  <c r="O84" i="4" l="1"/>
  <c r="L107" i="4" l="1"/>
  <c r="O124" i="4"/>
  <c r="N124" i="4"/>
  <c r="M124" i="4"/>
  <c r="L124" i="4"/>
  <c r="K124" i="4"/>
  <c r="O116" i="4"/>
  <c r="N116" i="4"/>
  <c r="Q116" i="4" s="1"/>
  <c r="M116" i="4"/>
  <c r="L116" i="4"/>
  <c r="K116" i="4"/>
  <c r="O107" i="4"/>
  <c r="N107" i="4"/>
  <c r="M107" i="4"/>
  <c r="P107" i="4" s="1"/>
  <c r="K107" i="4"/>
  <c r="N84" i="4"/>
  <c r="Q84" i="4" s="1"/>
  <c r="M84" i="4"/>
  <c r="P84" i="4" s="1"/>
  <c r="L84" i="4"/>
  <c r="O96" i="4"/>
  <c r="N96" i="4"/>
  <c r="M96" i="4"/>
  <c r="L96" i="4"/>
  <c r="K96" i="4"/>
  <c r="O77" i="4"/>
  <c r="N77" i="4"/>
  <c r="M77" i="4"/>
  <c r="L77" i="4"/>
  <c r="K75" i="4"/>
  <c r="K77" i="4"/>
  <c r="P124" i="4" l="1"/>
  <c r="Q124" i="4"/>
  <c r="P116" i="4"/>
  <c r="Q107" i="4"/>
  <c r="Q96" i="4"/>
  <c r="P96" i="4"/>
  <c r="P77" i="4"/>
  <c r="Q77" i="4"/>
  <c r="K106" i="4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P20" i="4" s="1"/>
  <c r="L20" i="4"/>
  <c r="K20" i="4"/>
  <c r="O12" i="4"/>
  <c r="N12" i="4"/>
  <c r="Q12" i="4" s="1"/>
  <c r="M12" i="4"/>
  <c r="P12" i="4" s="1"/>
  <c r="L12" i="4"/>
  <c r="K12" i="4"/>
  <c r="P106" i="4" l="1"/>
  <c r="Q106" i="4"/>
  <c r="P95" i="4"/>
  <c r="Q95" i="4"/>
  <c r="P41" i="4"/>
  <c r="Q41" i="4"/>
  <c r="P37" i="4"/>
  <c r="Q37" i="4"/>
  <c r="Q20" i="4"/>
  <c r="N71" i="4"/>
  <c r="Q71" i="4" s="1"/>
  <c r="M36" i="4"/>
  <c r="N36" i="4"/>
  <c r="Q36" i="4" s="1"/>
  <c r="L36" i="4"/>
  <c r="O36" i="4"/>
  <c r="T36" i="4" s="1"/>
  <c r="K36" i="4"/>
  <c r="P36" i="4" l="1"/>
  <c r="M71" i="4"/>
  <c r="P71" i="4" s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P28" i="4" l="1"/>
  <c r="Q28" i="4"/>
  <c r="P11" i="4"/>
  <c r="Q11" i="4"/>
  <c r="M10" i="4"/>
  <c r="M128" i="4" s="1"/>
  <c r="N10" i="4"/>
  <c r="N128" i="4" s="1"/>
  <c r="L10" i="4"/>
  <c r="L128" i="4" s="1"/>
  <c r="O128" i="4"/>
  <c r="K128" i="4" l="1"/>
  <c r="Q128" i="4" s="1"/>
  <c r="L132" i="4"/>
  <c r="O132" i="4"/>
  <c r="P128" i="4" l="1"/>
  <c r="N132" i="4"/>
  <c r="M132" i="4"/>
  <c r="K132" i="4" l="1"/>
  <c r="P10" i="4"/>
  <c r="Q10" i="4"/>
</calcChain>
</file>

<file path=xl/sharedStrings.xml><?xml version="1.0" encoding="utf-8"?>
<sst xmlns="http://schemas.openxmlformats.org/spreadsheetml/2006/main" count="1005" uniqueCount="286">
  <si>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</si>
  <si>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</si>
  <si>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</si>
  <si>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</si>
  <si>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</si>
  <si>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</si>
  <si>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</si>
  <si>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</si>
  <si>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</si>
  <si>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</si>
  <si>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</si>
  <si>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</si>
  <si>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</si>
  <si>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</si>
  <si>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</si>
  <si>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</si>
  <si>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</si>
  <si>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</si>
  <si>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</si>
  <si>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</si>
  <si>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</si>
  <si>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</si>
  <si>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</si>
  <si>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</si>
  <si>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</si>
  <si>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</si>
  <si>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</si>
  <si>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</si>
  <si>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</si>
  <si>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</si>
  <si>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</si>
  <si>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</si>
  <si>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</si>
  <si>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</si>
  <si>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</si>
  <si>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</si>
  <si>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</si>
  <si>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</si>
  <si>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</si>
  <si>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</si>
  <si>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</si>
  <si>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</si>
  <si>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</si>
  <si>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</si>
  <si>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</si>
  <si>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</si>
  <si>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</si>
  <si>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</si>
  <si>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</si>
  <si>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</si>
  <si>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</si>
  <si>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</si>
  <si>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</si>
  <si>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</si>
  <si>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</si>
  <si>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</si>
  <si>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</si>
  <si>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</si>
  <si>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</si>
  <si>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</si>
  <si>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</si>
  <si>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</si>
  <si>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</si>
  <si>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</si>
  <si>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</si>
  <si>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</si>
  <si>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</si>
  <si>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</si>
  <si>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</si>
  <si>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</si>
  <si>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</si>
  <si>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</si>
  <si>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</si>
  <si>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</si>
  <si>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</si>
  <si>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</si>
  <si>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</si>
  <si>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</si>
  <si>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</si>
  <si>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</si>
  <si>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</si>
  <si>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</si>
  <si>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</si>
  <si>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</si>
  <si>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</si>
  <si>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</si>
  <si>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</si>
  <si>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</si>
  <si>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</si>
  <si>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</si>
  <si>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</si>
  <si>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</si>
  <si>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</si>
  <si>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</si>
  <si>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</si>
  <si>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</si>
  <si>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</si>
  <si>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</si>
  <si>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</si>
  <si>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</si>
  <si>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</si>
  <si>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</si>
  <si>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</si>
  <si>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</si>
  <si>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</si>
  <si>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</si>
  <si>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</si>
  <si>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</si>
  <si>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</si>
  <si>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</si>
  <si>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</si>
  <si>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</si>
  <si>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</si>
  <si>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</si>
  <si>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</si>
  <si>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</si>
  <si>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</si>
  <si>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</si>
  <si>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</si>
  <si>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</si>
  <si>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</si>
  <si>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</si>
  <si>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</si>
  <si>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</si>
  <si>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</si>
  <si>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</si>
  <si>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</si>
  <si>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</si>
  <si>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</si>
  <si>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</si>
  <si>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</si>
  <si>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</si>
  <si>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</si>
  <si>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</si>
  <si>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</si>
  <si>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</si>
  <si>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</si>
  <si>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</si>
  <si>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</si>
  <si>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</si>
  <si>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</si>
  <si>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</si>
  <si>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</si>
  <si>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</si>
  <si>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</si>
  <si>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</si>
  <si>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</si>
  <si>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</si>
  <si>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</si>
  <si>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</si>
  <si>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</si>
  <si>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</si>
  <si>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</si>
  <si>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</si>
  <si>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</si>
  <si>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</si>
  <si>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</si>
  <si>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</si>
  <si>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</si>
  <si>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</si>
  <si>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</si>
  <si>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</si>
  <si>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</si>
  <si>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</si>
  <si>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</si>
  <si>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</si>
  <si>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</si>
  <si>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</si>
  <si>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</si>
  <si>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</si>
  <si>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</si>
  <si>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</si>
  <si>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</si>
  <si>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</si>
  <si>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</si>
  <si>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</si>
  <si>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</si>
  <si>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</si>
  <si>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</si>
  <si>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</si>
  <si>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</si>
  <si>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</si>
  <si>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</si>
  <si>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</si>
  <si>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</si>
  <si>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</si>
  <si>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</si>
  <si>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</si>
  <si>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</si>
  <si>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</si>
  <si>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</si>
  <si>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</si>
  <si>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</si>
  <si>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</si>
  <si>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</si>
  <si>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</si>
  <si>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</si>
  <si>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</si>
  <si>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</si>
  <si>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</si>
  <si>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</si>
  <si>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</si>
  <si>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</si>
  <si>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</si>
  <si>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</si>
  <si>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</si>
  <si>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</si>
  <si>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</si>
  <si>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</si>
  <si>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</si>
  <si>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</si>
  <si>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</si>
  <si>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</si>
  <si>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</si>
  <si>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</si>
  <si>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</si>
  <si>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</si>
  <si>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</si>
  <si>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</si>
  <si>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</si>
  <si>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</si>
  <si>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</si>
  <si>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</si>
  <si>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</si>
  <si>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</si>
  <si>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</si>
  <si>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</si>
  <si>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</si>
  <si>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</si>
  <si>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</si>
  <si>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</si>
  <si>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</si>
  <si>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</si>
  <si>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</si>
  <si>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</si>
  <si>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</si>
  <si>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</si>
  <si>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</si>
  <si>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</si>
  <si>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</si>
  <si>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</si>
  <si>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</si>
  <si>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</si>
  <si>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</si>
  <si>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</si>
  <si>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</si>
  <si>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</si>
  <si>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</si>
  <si>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</si>
  <si>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</si>
  <si>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</si>
  <si>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</si>
  <si>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</si>
  <si>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</si>
  <si>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</si>
  <si>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</si>
  <si>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</si>
  <si>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</si>
  <si>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</si>
  <si>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</si>
  <si>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</si>
  <si>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</si>
  <si>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</si>
  <si>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</si>
  <si>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</si>
  <si>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</si>
  <si>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</si>
  <si>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</si>
  <si>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</si>
  <si>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</si>
  <si>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</si>
  <si>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</si>
  <si>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</si>
  <si>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</si>
  <si>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</si>
  <si>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</si>
  <si>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</si>
  <si>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</si>
  <si>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</si>
  <si>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</si>
  <si>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</si>
  <si>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</si>
  <si>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MAYO</t>
  </si>
  <si>
    <t>000</t>
  </si>
  <si>
    <t>A-02-02-01-000-001</t>
  </si>
  <si>
    <t>PRODUCTOS DE LA AGRICULTURA Y LA HORTICULTURA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</si>
</sst>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O128" activePane="bottomRight" state="frozen"/>
      <selection pane="topRight" activeCell="I1" sqref="I1"/>
      <selection pane="bottomLeft" activeCell="A10" sqref="A10"/>
      <selection pane="bottomRight" activeCell="S135" sqref="S135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282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K11+K36+K71+K84+K95</f>
        <v>603583816000</v>
      </c>
      <c r="L10" s="92">
        <f>L11+L36+L71+L84+L95</f>
        <v>564090973503.17993</v>
      </c>
      <c r="M10" s="92">
        <f>M11+M36+M71+M84+M95</f>
        <v>545355826581.57996</v>
      </c>
      <c r="N10" s="92">
        <f>N11+N36+N71+N84+N95</f>
        <v>525937971210.02002</v>
      </c>
      <c r="O10" s="92">
        <f>O11+O36+O71+O84+O95</f>
        <v>524851730090.02002</v>
      </c>
      <c r="P10" s="65">
        <f>+M10/K10</f>
        <v>0.90352957141180201</v>
      </c>
      <c r="Q10" s="66">
        <f>+N10/K10</f>
        <v>0.87135863697515048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21702550959</v>
      </c>
      <c r="M11" s="93">
        <f t="shared" si="0"/>
        <v>11758251740</v>
      </c>
      <c r="N11" s="93">
        <f t="shared" si="0"/>
        <v>11669787159</v>
      </c>
      <c r="O11" s="93">
        <f t="shared" si="0"/>
        <v>11669787159</v>
      </c>
      <c r="P11" s="67">
        <f t="shared" ref="P11:P75" si="1">+M11/K11</f>
        <v>0.41575286111259419</v>
      </c>
      <c r="Q11" s="68">
        <f t="shared" ref="Q11:Q75" si="2">+N11/K11</f>
        <v>0.41262489587837847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14275782256</v>
      </c>
      <c r="M12" s="94">
        <f t="shared" si="3"/>
        <v>7885755536</v>
      </c>
      <c r="N12" s="94">
        <f t="shared" si="3"/>
        <v>7885755536</v>
      </c>
      <c r="O12" s="94">
        <f t="shared" si="3"/>
        <v>7885755536</v>
      </c>
      <c r="P12" s="69">
        <f t="shared" si="1"/>
        <v>0.44382916426223606</v>
      </c>
      <c r="Q12" s="70">
        <f t="shared" si="2"/>
        <v>0.44382916426223606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10150046851</v>
      </c>
      <c r="M13" s="95">
        <v>6231936083</v>
      </c>
      <c r="N13" s="95">
        <v>6231936083</v>
      </c>
      <c r="O13" s="95">
        <v>6231936083</v>
      </c>
      <c r="P13" s="69">
        <f t="shared" si="1"/>
        <v>0.49401162494680512</v>
      </c>
      <c r="Q13" s="70">
        <f t="shared" si="2"/>
        <v>0.49401162494680512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1421403760</v>
      </c>
      <c r="M14" s="95">
        <v>1042941785</v>
      </c>
      <c r="N14" s="95">
        <v>1042941785</v>
      </c>
      <c r="O14" s="95">
        <v>1042941785</v>
      </c>
      <c r="P14" s="69">
        <f t="shared" si="1"/>
        <v>0.58699255727310018</v>
      </c>
      <c r="Q14" s="70">
        <f t="shared" si="2"/>
        <v>0.58699255727310018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710701880</v>
      </c>
      <c r="L15" s="95">
        <v>569218726</v>
      </c>
      <c r="M15" s="95">
        <v>9759953</v>
      </c>
      <c r="N15" s="95">
        <v>9759953</v>
      </c>
      <c r="O15" s="95">
        <v>9759953</v>
      </c>
      <c r="P15" s="69">
        <f t="shared" si="1"/>
        <v>1.3732836896393182E-2</v>
      </c>
      <c r="Q15" s="70">
        <f t="shared" si="2"/>
        <v>1.3732836896393182E-2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533026410</v>
      </c>
      <c r="L16" s="95">
        <v>426487516</v>
      </c>
      <c r="M16" s="95">
        <v>263918879</v>
      </c>
      <c r="N16" s="95">
        <v>263918879</v>
      </c>
      <c r="O16" s="95">
        <v>263918879</v>
      </c>
      <c r="P16" s="69">
        <f t="shared" si="1"/>
        <v>0.49513283778940709</v>
      </c>
      <c r="Q16" s="70">
        <f t="shared" si="2"/>
        <v>0.49513283778940709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14272969</v>
      </c>
      <c r="M17" s="95">
        <v>7225848</v>
      </c>
      <c r="N17" s="95">
        <v>7225848</v>
      </c>
      <c r="O17" s="95">
        <v>7225848</v>
      </c>
      <c r="P17" s="69">
        <f t="shared" si="1"/>
        <v>0.40668799131360112</v>
      </c>
      <c r="Q17" s="70">
        <f t="shared" si="2"/>
        <v>0.40668799131360112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1139801330</v>
      </c>
      <c r="M18" s="95">
        <v>5762864</v>
      </c>
      <c r="N18" s="95">
        <v>5762864</v>
      </c>
      <c r="O18" s="95">
        <v>5762864</v>
      </c>
      <c r="P18" s="69">
        <f t="shared" si="1"/>
        <v>4.0543469506510946E-3</v>
      </c>
      <c r="Q18" s="70">
        <f t="shared" si="2"/>
        <v>4.0543469506510946E-3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554551104</v>
      </c>
      <c r="M19" s="95">
        <v>324210124</v>
      </c>
      <c r="N19" s="95">
        <v>324210124</v>
      </c>
      <c r="O19" s="95">
        <v>324210124</v>
      </c>
      <c r="P19" s="69">
        <f t="shared" si="1"/>
        <v>0.46788001194335394</v>
      </c>
      <c r="Q19" s="70">
        <f t="shared" si="2"/>
        <v>0.46788001194335394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5235597224</v>
      </c>
      <c r="M20" s="94">
        <f t="shared" si="4"/>
        <v>3054038489.9999995</v>
      </c>
      <c r="N20" s="94">
        <f t="shared" si="4"/>
        <v>2965573908.9999995</v>
      </c>
      <c r="O20" s="105">
        <f t="shared" si="4"/>
        <v>2965573908.9999995</v>
      </c>
      <c r="P20" s="69">
        <f t="shared" si="1"/>
        <v>0.46835205184380235</v>
      </c>
      <c r="Q20" s="70">
        <f t="shared" si="2"/>
        <v>0.45478556662676362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1825829040</v>
      </c>
      <c r="L21" s="95">
        <v>1464308839</v>
      </c>
      <c r="M21" s="95">
        <v>876874776.33000004</v>
      </c>
      <c r="N21" s="95">
        <v>842693054.33000004</v>
      </c>
      <c r="O21" s="95">
        <v>842693054.33000004</v>
      </c>
      <c r="P21" s="69">
        <f t="shared" si="1"/>
        <v>0.4802611619815183</v>
      </c>
      <c r="Q21" s="70">
        <f t="shared" si="2"/>
        <v>0.4615399557507312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1046976487</v>
      </c>
      <c r="M22" s="95">
        <v>637267704.33000004</v>
      </c>
      <c r="N22" s="95">
        <v>614114545.33000004</v>
      </c>
      <c r="O22" s="95">
        <v>614114545.33000004</v>
      </c>
      <c r="P22" s="69">
        <f t="shared" si="1"/>
        <v>0.48864092229686523</v>
      </c>
      <c r="Q22" s="70">
        <f t="shared" si="2"/>
        <v>0.47088765959270756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1356330144</v>
      </c>
      <c r="M23" s="95">
        <v>715912012</v>
      </c>
      <c r="N23" s="95">
        <v>715912012</v>
      </c>
      <c r="O23" s="95">
        <v>715912012</v>
      </c>
      <c r="P23" s="69">
        <f t="shared" si="1"/>
        <v>0.42226416048746312</v>
      </c>
      <c r="Q23" s="70">
        <f t="shared" si="2"/>
        <v>0.42226416048746312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524716703</v>
      </c>
      <c r="M24" s="95">
        <v>323329763.32999998</v>
      </c>
      <c r="N24" s="95">
        <v>310838363.32999998</v>
      </c>
      <c r="O24" s="95">
        <v>310838363.32999998</v>
      </c>
      <c r="P24" s="69">
        <f t="shared" si="1"/>
        <v>0.49584233654428017</v>
      </c>
      <c r="Q24" s="70">
        <f t="shared" si="2"/>
        <v>0.47668615092462324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130416360</v>
      </c>
      <c r="L25" s="95">
        <v>105642224</v>
      </c>
      <c r="M25" s="95">
        <v>95599035.349999994</v>
      </c>
      <c r="N25" s="95">
        <v>92580535.349999994</v>
      </c>
      <c r="O25" s="95">
        <v>92580535.349999994</v>
      </c>
      <c r="P25" s="69">
        <f t="shared" si="1"/>
        <v>0.73302947076578429</v>
      </c>
      <c r="Q25" s="70">
        <f t="shared" si="2"/>
        <v>0.70988436841819536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420977956</v>
      </c>
      <c r="M26" s="95">
        <v>242793799.33000001</v>
      </c>
      <c r="N26" s="95">
        <v>233422099.33000001</v>
      </c>
      <c r="O26" s="95">
        <v>233422099.33000001</v>
      </c>
      <c r="P26" s="69">
        <f t="shared" si="1"/>
        <v>0.46542051804313511</v>
      </c>
      <c r="Q26" s="70">
        <f t="shared" si="2"/>
        <v>0.4474555556718498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316644871</v>
      </c>
      <c r="M27" s="95">
        <v>162261399.33000001</v>
      </c>
      <c r="N27" s="95">
        <v>156013299.33000001</v>
      </c>
      <c r="O27" s="95">
        <v>156013299.33000001</v>
      </c>
      <c r="P27" s="69">
        <f t="shared" si="1"/>
        <v>0.4147265964944889</v>
      </c>
      <c r="Q27" s="70">
        <f t="shared" si="2"/>
        <v>0.39875697427838047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2191171479</v>
      </c>
      <c r="M28" s="94">
        <f>SUM(M29:M34)</f>
        <v>818457714</v>
      </c>
      <c r="N28" s="94">
        <f>SUM(N29:N34)</f>
        <v>818457714</v>
      </c>
      <c r="O28" s="94">
        <f>SUM(O29:O34)</f>
        <v>818457714</v>
      </c>
      <c r="P28" s="69">
        <f t="shared" si="1"/>
        <v>0.29882901679261215</v>
      </c>
      <c r="Q28" s="70">
        <f t="shared" si="2"/>
        <v>0.29882901679261215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986016314</v>
      </c>
      <c r="M29" s="95">
        <v>415335588</v>
      </c>
      <c r="N29" s="95">
        <v>415335588</v>
      </c>
      <c r="O29" s="95">
        <v>415335588</v>
      </c>
      <c r="P29" s="69">
        <f t="shared" si="1"/>
        <v>0.33698700285237937</v>
      </c>
      <c r="Q29" s="70">
        <f t="shared" si="2"/>
        <v>0.33698700285237937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219146564</v>
      </c>
      <c r="M30" s="95">
        <v>18473262</v>
      </c>
      <c r="N30" s="95">
        <v>18473262</v>
      </c>
      <c r="O30" s="95">
        <v>18473262</v>
      </c>
      <c r="P30" s="69">
        <f t="shared" si="1"/>
        <v>6.7448160436207022E-2</v>
      </c>
      <c r="Q30" s="70">
        <f t="shared" si="2"/>
        <v>6.7448160436207022E-2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65733192</v>
      </c>
      <c r="M31" s="95">
        <v>31590310</v>
      </c>
      <c r="N31" s="95">
        <v>31590310</v>
      </c>
      <c r="O31" s="95">
        <v>31590310</v>
      </c>
      <c r="P31" s="69">
        <f t="shared" si="1"/>
        <v>0.38446707410770498</v>
      </c>
      <c r="Q31" s="70">
        <f t="shared" si="2"/>
        <v>0.38446707410770498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788809025</v>
      </c>
      <c r="M32" s="95">
        <v>344816287</v>
      </c>
      <c r="N32" s="95">
        <v>344816287</v>
      </c>
      <c r="O32" s="95">
        <v>344816287</v>
      </c>
      <c r="P32" s="69">
        <f t="shared" si="1"/>
        <v>0.34971301053913018</v>
      </c>
      <c r="Q32" s="70">
        <f t="shared" si="2"/>
        <v>0.34971301053913018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43822128</v>
      </c>
      <c r="M33" s="95">
        <v>8242267</v>
      </c>
      <c r="N33" s="95">
        <v>8242267</v>
      </c>
      <c r="O33" s="95">
        <v>8242267</v>
      </c>
      <c r="P33" s="69">
        <f t="shared" si="1"/>
        <v>0.15046767240513742</v>
      </c>
      <c r="Q33" s="70">
        <f t="shared" si="2"/>
        <v>0.15046767240513742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87644256</v>
      </c>
      <c r="M34" s="95" t="s">
        <v>24</v>
      </c>
      <c r="N34" s="95" t="s">
        <v>24</v>
      </c>
      <c r="O34" s="95" t="s">
        <v>24</v>
      </c>
      <c r="P34" s="69">
        <f t="shared" si="1"/>
        <v>0</v>
      </c>
      <c r="Q34" s="70">
        <f t="shared" si="2"/>
        <v>0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7953315687.9900007</v>
      </c>
      <c r="M36" s="94">
        <f>M37+M41+M53</f>
        <v>5030166022.9899998</v>
      </c>
      <c r="N36" s="94">
        <f>N37+N41+N53</f>
        <v>1496526995.7499998</v>
      </c>
      <c r="O36" s="94">
        <f>O37+O41+O53</f>
        <v>1414996718.7499998</v>
      </c>
      <c r="P36" s="69">
        <f t="shared" si="1"/>
        <v>0.49328928294188407</v>
      </c>
      <c r="Q36" s="70">
        <f t="shared" si="2"/>
        <v>0.14675872034098009</v>
      </c>
      <c r="R36" s="111"/>
      <c r="S36" s="117">
        <v>1414596719</v>
      </c>
      <c r="T36" s="117">
        <f>S36-O36</f>
        <v>-399999.74999976158</v>
      </c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615726700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6.4963887387050126E-4</v>
      </c>
      <c r="Q37" s="70">
        <f t="shared" si="2"/>
        <v>6.4963887387050126E-4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393200000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1.017293997965412E-3</v>
      </c>
      <c r="Q38" s="70">
        <f t="shared" si="2"/>
        <v>1.017293997965412E-3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276098606</v>
      </c>
      <c r="L41" s="94">
        <f>SUM(L42:L52)</f>
        <v>57263080</v>
      </c>
      <c r="M41" s="94">
        <f>SUM(M42:M52)</f>
        <v>56751576</v>
      </c>
      <c r="N41" s="94">
        <f>SUM(N42:N52)</f>
        <v>5104976</v>
      </c>
      <c r="O41" s="94">
        <f>SUM(O42:O52)</f>
        <v>5104976</v>
      </c>
      <c r="P41" s="69">
        <f t="shared" si="1"/>
        <v>0.20554821634992246</v>
      </c>
      <c r="Q41" s="70">
        <f t="shared" si="2"/>
        <v>1.848968408047667E-2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283</v>
      </c>
      <c r="F42" s="15" t="s">
        <v>28</v>
      </c>
      <c r="G42" s="21"/>
      <c r="H42" s="15" t="s">
        <v>5</v>
      </c>
      <c r="I42" s="30" t="s">
        <v>284</v>
      </c>
      <c r="J42" s="17" t="s">
        <v>285</v>
      </c>
      <c r="K42" s="95">
        <v>10000000</v>
      </c>
      <c r="L42" s="95" t="s">
        <v>24</v>
      </c>
      <c r="M42" s="95" t="s">
        <v>24</v>
      </c>
      <c r="N42" s="95" t="s">
        <v>24</v>
      </c>
      <c r="O42" s="95" t="s">
        <v>24</v>
      </c>
      <c r="P42" s="69">
        <f t="shared" si="1"/>
        <v>0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42292500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ref="P43" si="5">+M43/K43</f>
        <v>0</v>
      </c>
      <c r="Q43" s="70">
        <f t="shared" ref="Q43" si="6">+N43/K43</f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22971800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>
        <v>3010700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f t="shared" si="1"/>
        <v>0</v>
      </c>
      <c r="Q45" s="70">
        <f t="shared" si="2"/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753400</v>
      </c>
      <c r="O46" s="95">
        <v>753400</v>
      </c>
      <c r="P46" s="69">
        <f t="shared" si="1"/>
        <v>0.66577273333669873</v>
      </c>
      <c r="Q46" s="70">
        <f t="shared" si="2"/>
        <v>1.0582134542106937E-2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>
        <v>20500000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>
        <v>10500000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f t="shared" si="1"/>
        <v>0</v>
      </c>
      <c r="Q49" s="70">
        <f t="shared" si="2"/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9060000</v>
      </c>
      <c r="L50" s="95">
        <v>1684900</v>
      </c>
      <c r="M50" s="95">
        <v>1684900</v>
      </c>
      <c r="N50" s="95">
        <v>1684900</v>
      </c>
      <c r="O50" s="95">
        <v>1684900</v>
      </c>
      <c r="P50" s="69">
        <f t="shared" si="1"/>
        <v>0.18597130242825607</v>
      </c>
      <c r="Q50" s="70">
        <f t="shared" si="2"/>
        <v>0.18597130242825607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19508000</v>
      </c>
      <c r="L51" s="95">
        <v>2666676</v>
      </c>
      <c r="M51" s="95">
        <v>2666676</v>
      </c>
      <c r="N51" s="95">
        <v>2666676</v>
      </c>
      <c r="O51" s="95">
        <v>2666676</v>
      </c>
      <c r="P51" s="69">
        <f t="shared" si="1"/>
        <v>0.13669653475497232</v>
      </c>
      <c r="Q51" s="70">
        <f t="shared" si="2"/>
        <v>0.13669653475497232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 t="s">
        <v>24</v>
      </c>
      <c r="O52" s="95" t="s">
        <v>24</v>
      </c>
      <c r="P52" s="69">
        <f t="shared" si="1"/>
        <v>0.55970765349842466</v>
      </c>
      <c r="Q52" s="70">
        <f t="shared" si="2"/>
        <v>0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9305367694</v>
      </c>
      <c r="L53" s="94">
        <f>SUM(L54:L70)</f>
        <v>7705616547.9900007</v>
      </c>
      <c r="M53" s="94">
        <f>SUM(M54:M70)</f>
        <v>4973014446.9899998</v>
      </c>
      <c r="N53" s="94">
        <f>SUM(N54:N70)</f>
        <v>1491022019.7499998</v>
      </c>
      <c r="O53" s="94">
        <f>SUM(O54:O70)</f>
        <v>1409491742.7499998</v>
      </c>
      <c r="P53" s="69">
        <f t="shared" si="1"/>
        <v>0.53442428182569779</v>
      </c>
      <c r="Q53" s="70">
        <f t="shared" si="2"/>
        <v>0.16023246676339234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63956178.729999997</v>
      </c>
      <c r="M54" s="106">
        <v>19813579.73</v>
      </c>
      <c r="N54" s="106">
        <v>14170290.470000001</v>
      </c>
      <c r="O54" s="106">
        <v>14170290.470000001</v>
      </c>
      <c r="P54" s="69">
        <f t="shared" si="1"/>
        <v>0.10621533286285743</v>
      </c>
      <c r="Q54" s="70">
        <f t="shared" si="2"/>
        <v>7.596315958774133E-2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166293974</v>
      </c>
      <c r="L55" s="95">
        <v>166114193.12</v>
      </c>
      <c r="M55" s="95">
        <v>62350906.119999997</v>
      </c>
      <c r="N55" s="95">
        <v>38088538.689999998</v>
      </c>
      <c r="O55" s="95">
        <v>38088538.689999998</v>
      </c>
      <c r="P55" s="69">
        <f t="shared" si="1"/>
        <v>0.37494386970390159</v>
      </c>
      <c r="Q55" s="70">
        <f t="shared" si="2"/>
        <v>0.22904340893314629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7147487</v>
      </c>
      <c r="N56" s="95">
        <v>6939887</v>
      </c>
      <c r="O56" s="95">
        <v>6939887</v>
      </c>
      <c r="P56" s="69">
        <f t="shared" si="1"/>
        <v>4.846263626670537E-2</v>
      </c>
      <c r="Q56" s="70">
        <f t="shared" si="2"/>
        <v>4.7055030588098602E-2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28100000</v>
      </c>
      <c r="N57" s="95">
        <v>8217602</v>
      </c>
      <c r="O57" s="95">
        <v>3978426</v>
      </c>
      <c r="P57" s="69">
        <f t="shared" si="1"/>
        <v>0.48016341550182468</v>
      </c>
      <c r="Q57" s="70">
        <f t="shared" si="2"/>
        <v>0.14041963856066284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353994451</v>
      </c>
      <c r="L58" s="95">
        <v>353994451</v>
      </c>
      <c r="M58" s="95">
        <v>353994451</v>
      </c>
      <c r="N58" s="95">
        <v>157157790</v>
      </c>
      <c r="O58" s="95">
        <v>124285940</v>
      </c>
      <c r="P58" s="69">
        <f t="shared" si="1"/>
        <v>1</v>
      </c>
      <c r="Q58" s="70">
        <f t="shared" si="2"/>
        <v>0.4439555183874902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1209146738</v>
      </c>
      <c r="M59" s="95">
        <v>33105610</v>
      </c>
      <c r="N59" s="95">
        <v>5865535</v>
      </c>
      <c r="O59" s="95">
        <v>5865535</v>
      </c>
      <c r="P59" s="69">
        <f t="shared" si="1"/>
        <v>2.6625834951154427E-2</v>
      </c>
      <c r="Q59" s="70">
        <f t="shared" si="2"/>
        <v>4.7174713533512779E-3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154822116</v>
      </c>
      <c r="O60" s="95">
        <v>154822116</v>
      </c>
      <c r="P60" s="69">
        <f t="shared" si="1"/>
        <v>1</v>
      </c>
      <c r="Q60" s="70">
        <f t="shared" si="2"/>
        <v>0.31139557677498636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2143503078</v>
      </c>
      <c r="L61" s="95">
        <v>1969802751</v>
      </c>
      <c r="M61" s="95">
        <v>1518508223</v>
      </c>
      <c r="N61" s="95">
        <v>404828983.68000001</v>
      </c>
      <c r="O61" s="95">
        <v>393828983.68000001</v>
      </c>
      <c r="P61" s="69">
        <f t="shared" si="1"/>
        <v>0.7084236260658171</v>
      </c>
      <c r="Q61" s="70">
        <f t="shared" si="2"/>
        <v>0.18886326212217364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964999753</v>
      </c>
      <c r="L62" s="95">
        <v>930348959</v>
      </c>
      <c r="M62" s="95">
        <v>641672735</v>
      </c>
      <c r="N62" s="95">
        <v>286327995.18000001</v>
      </c>
      <c r="O62" s="95">
        <v>268399424.18000001</v>
      </c>
      <c r="P62" s="69">
        <f t="shared" si="1"/>
        <v>0.66494600957685424</v>
      </c>
      <c r="Q62" s="70">
        <f t="shared" si="2"/>
        <v>0.29671302431929225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1071700000</v>
      </c>
      <c r="M63" s="95">
        <v>1061848224</v>
      </c>
      <c r="N63" s="95">
        <v>188938536</v>
      </c>
      <c r="O63" s="95">
        <v>188679856</v>
      </c>
      <c r="P63" s="69">
        <f t="shared" si="1"/>
        <v>0.93407341968873625</v>
      </c>
      <c r="Q63" s="70">
        <f t="shared" si="2"/>
        <v>0.16620309799802743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1031246938</v>
      </c>
      <c r="L64" s="95">
        <v>660886875.13999999</v>
      </c>
      <c r="M64" s="95">
        <v>404506779.13999999</v>
      </c>
      <c r="N64" s="95">
        <v>99935276.109999999</v>
      </c>
      <c r="O64" s="95">
        <v>99935276.109999999</v>
      </c>
      <c r="P64" s="69">
        <f t="shared" si="1"/>
        <v>0.39225016262787682</v>
      </c>
      <c r="Q64" s="70">
        <f t="shared" si="2"/>
        <v>9.690722214779561E-2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126922439</v>
      </c>
      <c r="L65" s="95">
        <v>118248492</v>
      </c>
      <c r="M65" s="95">
        <v>21322194</v>
      </c>
      <c r="N65" s="95">
        <v>9154059.6199999992</v>
      </c>
      <c r="O65" s="95">
        <v>9154059.6199999992</v>
      </c>
      <c r="P65" s="69">
        <f t="shared" si="1"/>
        <v>0.16799388798382608</v>
      </c>
      <c r="Q65" s="70">
        <f t="shared" si="2"/>
        <v>7.2123256471615702E-2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435514000</v>
      </c>
      <c r="L66" s="95">
        <v>200000000</v>
      </c>
      <c r="M66" s="95">
        <v>198643000</v>
      </c>
      <c r="N66" s="95">
        <v>15232000</v>
      </c>
      <c r="O66" s="95" t="s">
        <v>24</v>
      </c>
      <c r="P66" s="69">
        <f t="shared" si="1"/>
        <v>0.4561116290176665</v>
      </c>
      <c r="Q66" s="70">
        <f t="shared" si="2"/>
        <v>3.4974765449560748E-2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>
        <v>21000000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f t="shared" si="1"/>
        <v>0</v>
      </c>
      <c r="Q67" s="70">
        <f t="shared" si="2"/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1686099</v>
      </c>
      <c r="O68" s="95">
        <v>1686099</v>
      </c>
      <c r="P68" s="69">
        <f t="shared" si="1"/>
        <v>1</v>
      </c>
      <c r="Q68" s="70">
        <f t="shared" si="2"/>
        <v>0.1091326213592233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 t="s">
        <v>24</v>
      </c>
      <c r="M69" s="95" t="s">
        <v>24</v>
      </c>
      <c r="N69" s="95" t="s">
        <v>24</v>
      </c>
      <c r="O69" s="95" t="s">
        <v>24</v>
      </c>
      <c r="P69" s="69">
        <f t="shared" si="1"/>
        <v>0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406550000</v>
      </c>
      <c r="L70" s="95">
        <v>280000000</v>
      </c>
      <c r="M70" s="95">
        <v>109363348</v>
      </c>
      <c r="N70" s="95">
        <v>99657311</v>
      </c>
      <c r="O70" s="95">
        <v>99657311</v>
      </c>
      <c r="P70" s="69">
        <f t="shared" si="1"/>
        <v>0.26900343869142784</v>
      </c>
      <c r="Q70" s="70">
        <f t="shared" si="2"/>
        <v>0.24512928545074406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7">L72+L74+L75+L77+L80</f>
        <v>505899868327.92999</v>
      </c>
      <c r="M71" s="94">
        <f t="shared" si="7"/>
        <v>505835919567.92999</v>
      </c>
      <c r="N71" s="94">
        <f t="shared" si="7"/>
        <v>505835919567.92999</v>
      </c>
      <c r="O71" s="94">
        <f t="shared" si="7"/>
        <v>505835919567.92999</v>
      </c>
      <c r="P71" s="69">
        <f t="shared" si="1"/>
        <v>0.99144298377151308</v>
      </c>
      <c r="Q71" s="70">
        <f t="shared" si="2"/>
        <v>0.99144298377151308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8">L73</f>
        <v>8340883559</v>
      </c>
      <c r="M72" s="94">
        <f t="shared" si="8"/>
        <v>8340883559</v>
      </c>
      <c r="N72" s="94">
        <f t="shared" si="8"/>
        <v>8340883559</v>
      </c>
      <c r="O72" s="94">
        <f t="shared" si="8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9">SUM(L76)</f>
        <v>497273736000</v>
      </c>
      <c r="M75" s="94">
        <f t="shared" si="9"/>
        <v>497273736000</v>
      </c>
      <c r="N75" s="94">
        <f t="shared" si="9"/>
        <v>497273736000</v>
      </c>
      <c r="O75" s="94">
        <f t="shared" si="9"/>
        <v>497273736000</v>
      </c>
      <c r="P75" s="69">
        <f t="shared" si="1"/>
        <v>1</v>
      </c>
      <c r="Q75" s="70">
        <f t="shared" si="2"/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ref="P76:P128" si="10">+M76/K76</f>
        <v>1</v>
      </c>
      <c r="Q76" s="70">
        <f t="shared" ref="Q76:Q128" si="11">+N76/K76</f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2">SUM(L78:L79)</f>
        <v>79203200</v>
      </c>
      <c r="M77" s="94">
        <f t="shared" si="12"/>
        <v>17275300</v>
      </c>
      <c r="N77" s="94">
        <f t="shared" si="12"/>
        <v>17275300</v>
      </c>
      <c r="O77" s="94">
        <f t="shared" si="12"/>
        <v>17275300</v>
      </c>
      <c r="P77" s="69">
        <f t="shared" si="10"/>
        <v>0.17449092965940771</v>
      </c>
      <c r="Q77" s="70">
        <f t="shared" si="11"/>
        <v>0.17449092965940771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45541840</v>
      </c>
      <c r="L78" s="95">
        <v>36433472</v>
      </c>
      <c r="M78" s="95">
        <v>17275300</v>
      </c>
      <c r="N78" s="95">
        <v>17275300</v>
      </c>
      <c r="O78" s="95">
        <v>17275300</v>
      </c>
      <c r="P78" s="69">
        <f t="shared" si="10"/>
        <v>0.37932810795523414</v>
      </c>
      <c r="Q78" s="70">
        <f t="shared" si="11"/>
        <v>0.37932810795523414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53462160</v>
      </c>
      <c r="L79" s="95">
        <v>42769728</v>
      </c>
      <c r="M79" s="95" t="s">
        <v>24</v>
      </c>
      <c r="N79" s="95" t="s">
        <v>24</v>
      </c>
      <c r="O79" s="95" t="s">
        <v>24</v>
      </c>
      <c r="P79" s="69">
        <f t="shared" si="10"/>
        <v>0</v>
      </c>
      <c r="Q79" s="70">
        <f t="shared" si="11"/>
        <v>0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3">SUM(L81:L83)</f>
        <v>206045568.93000001</v>
      </c>
      <c r="M80" s="94">
        <f t="shared" si="13"/>
        <v>204024708.93000001</v>
      </c>
      <c r="N80" s="94">
        <f t="shared" si="13"/>
        <v>204024708.93000001</v>
      </c>
      <c r="O80" s="94">
        <f t="shared" si="13"/>
        <v>204024708.93000001</v>
      </c>
      <c r="P80" s="69">
        <f t="shared" si="10"/>
        <v>7.5899225821212016E-2</v>
      </c>
      <c r="Q80" s="70">
        <f t="shared" si="11"/>
        <v>7.5899225821212016E-2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204024708.93000001</v>
      </c>
      <c r="N81" s="95">
        <v>204024708.93000001</v>
      </c>
      <c r="O81" s="95">
        <v>204024708.93000001</v>
      </c>
      <c r="P81" s="108">
        <f t="shared" si="10"/>
        <v>0.18974806455303003</v>
      </c>
      <c r="Q81" s="109">
        <f t="shared" si="11"/>
        <v>0.18974806455303003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 t="s">
        <v>24</v>
      </c>
      <c r="N82" s="95" t="s">
        <v>24</v>
      </c>
      <c r="O82" s="95" t="s">
        <v>24</v>
      </c>
      <c r="P82" s="108">
        <f t="shared" si="10"/>
        <v>0</v>
      </c>
      <c r="Q82" s="109">
        <f t="shared" si="11"/>
        <v>0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10"/>
        <v>0</v>
      </c>
      <c r="Q83" s="109">
        <f t="shared" si="11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28193091528.259998</v>
      </c>
      <c r="M84" s="94">
        <f>+M87+M85</f>
        <v>22478397750.66</v>
      </c>
      <c r="N84" s="94">
        <f>+N87+N85</f>
        <v>6683109487.3400002</v>
      </c>
      <c r="O84" s="94">
        <f>+O87+O85</f>
        <v>5678398644.3400002</v>
      </c>
      <c r="P84" s="69">
        <f t="shared" si="10"/>
        <v>0.437322913436965</v>
      </c>
      <c r="Q84" s="70">
        <f t="shared" si="11"/>
        <v>0.13002158535680935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1521090526.5999999</v>
      </c>
      <c r="M85" s="94">
        <f>SUM(M86:M86)</f>
        <v>583905360</v>
      </c>
      <c r="N85" s="94">
        <f>SUM(N86:N86)</f>
        <v>0</v>
      </c>
      <c r="O85" s="94">
        <f>SUM(O86:O86)</f>
        <v>0</v>
      </c>
      <c r="P85" s="69">
        <f t="shared" si="10"/>
        <v>9.6637946090254168E-2</v>
      </c>
      <c r="Q85" s="70">
        <f t="shared" si="11"/>
        <v>0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1521090526.5999999</v>
      </c>
      <c r="M86" s="95">
        <v>583905360</v>
      </c>
      <c r="N86" s="95" t="s">
        <v>24</v>
      </c>
      <c r="O86" s="95" t="s">
        <v>24</v>
      </c>
      <c r="P86" s="69">
        <f t="shared" si="10"/>
        <v>9.6637946090254168E-2</v>
      </c>
      <c r="Q86" s="70">
        <f t="shared" si="11"/>
        <v>0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26672001001.66</v>
      </c>
      <c r="M87" s="94">
        <f>SUM(M88:M94)</f>
        <v>21894492390.66</v>
      </c>
      <c r="N87" s="94">
        <f>SUM(N88:N94)</f>
        <v>6683109487.3400002</v>
      </c>
      <c r="O87" s="94">
        <f>SUM(O88:O94)</f>
        <v>5678398644.3400002</v>
      </c>
      <c r="P87" s="69">
        <f t="shared" si="10"/>
        <v>0.48270617630304635</v>
      </c>
      <c r="Q87" s="70">
        <f t="shared" si="11"/>
        <v>0.14734199673999648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10"/>
        <v>0</v>
      </c>
      <c r="Q88" s="109">
        <f t="shared" si="11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10"/>
        <v>0</v>
      </c>
      <c r="Q89" s="109">
        <f t="shared" si="11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5831248343</v>
      </c>
      <c r="L90" s="95">
        <v>4251852118</v>
      </c>
      <c r="M90" s="95">
        <v>3198107660</v>
      </c>
      <c r="N90" s="95">
        <v>1115276913.71</v>
      </c>
      <c r="O90" s="95">
        <v>983511057.71000004</v>
      </c>
      <c r="P90" s="108">
        <f t="shared" si="10"/>
        <v>0.54844305573764518</v>
      </c>
      <c r="Q90" s="109">
        <f t="shared" si="11"/>
        <v>0.19125868906763521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35576622087</v>
      </c>
      <c r="L91" s="95">
        <v>22249271174</v>
      </c>
      <c r="M91" s="95">
        <v>18525507021</v>
      </c>
      <c r="N91" s="95">
        <v>5508855863.6300001</v>
      </c>
      <c r="O91" s="95">
        <v>4654082176.6300001</v>
      </c>
      <c r="P91" s="108">
        <f t="shared" si="10"/>
        <v>0.52072135954046572</v>
      </c>
      <c r="Q91" s="109">
        <f t="shared" si="11"/>
        <v>0.15484482619396805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1370800000</v>
      </c>
      <c r="L92" s="95">
        <v>151837709.66</v>
      </c>
      <c r="M92" s="95">
        <v>151837709.66</v>
      </c>
      <c r="N92" s="95">
        <v>58976710</v>
      </c>
      <c r="O92" s="95">
        <v>40805410</v>
      </c>
      <c r="P92" s="108">
        <f t="shared" si="10"/>
        <v>0.11076576426903997</v>
      </c>
      <c r="Q92" s="109">
        <f t="shared" si="11"/>
        <v>4.3023570177998252E-2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>
        <v>87699501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f t="shared" si="10"/>
        <v>0</v>
      </c>
      <c r="Q93" s="109">
        <f t="shared" si="11"/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 t="s">
        <v>24</v>
      </c>
      <c r="O94" s="95" t="s">
        <v>24</v>
      </c>
      <c r="P94" s="108">
        <f t="shared" si="10"/>
        <v>7.2828921650003486E-2</v>
      </c>
      <c r="Q94" s="109">
        <f t="shared" si="11"/>
        <v>0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4">L96+L101</f>
        <v>342147000</v>
      </c>
      <c r="M95" s="94">
        <f t="shared" si="14"/>
        <v>253091500</v>
      </c>
      <c r="N95" s="94">
        <f t="shared" si="14"/>
        <v>252628000</v>
      </c>
      <c r="O95" s="94">
        <f t="shared" si="14"/>
        <v>252628000</v>
      </c>
      <c r="P95" s="69">
        <f t="shared" si="10"/>
        <v>7.224850552472703E-2</v>
      </c>
      <c r="Q95" s="70">
        <f t="shared" si="11"/>
        <v>7.2116192972504961E-2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5">SUM(L97:L100)</f>
        <v>342147000</v>
      </c>
      <c r="M96" s="94">
        <f t="shared" si="15"/>
        <v>253091500</v>
      </c>
      <c r="N96" s="94">
        <f t="shared" si="15"/>
        <v>252628000</v>
      </c>
      <c r="O96" s="94">
        <f t="shared" si="15"/>
        <v>252628000</v>
      </c>
      <c r="P96" s="69">
        <f t="shared" si="10"/>
        <v>0.71494774011299433</v>
      </c>
      <c r="Q96" s="70">
        <f t="shared" si="11"/>
        <v>0.713638418079096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339876500</v>
      </c>
      <c r="L97" s="95">
        <v>339876500</v>
      </c>
      <c r="M97" s="95">
        <v>250821000</v>
      </c>
      <c r="N97" s="95">
        <v>250821000</v>
      </c>
      <c r="O97" s="95">
        <v>250821000</v>
      </c>
      <c r="P97" s="69">
        <f t="shared" si="10"/>
        <v>0.73797688277948015</v>
      </c>
      <c r="Q97" s="70">
        <f t="shared" si="11"/>
        <v>0.73797688277948015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10"/>
        <v>0.1807</v>
      </c>
      <c r="Q98" s="70">
        <f t="shared" si="11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10"/>
        <v>0</v>
      </c>
      <c r="Q99" s="70">
        <f t="shared" si="11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463500</v>
      </c>
      <c r="L100" s="95">
        <v>463500</v>
      </c>
      <c r="M100" s="95">
        <v>463500</v>
      </c>
      <c r="N100" s="95" t="s">
        <v>24</v>
      </c>
      <c r="O100" s="95" t="s">
        <v>24</v>
      </c>
      <c r="P100" s="69">
        <f t="shared" si="10"/>
        <v>1</v>
      </c>
      <c r="Q100" s="70">
        <f t="shared" si="11"/>
        <v>0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6">SUM(L102)</f>
        <v>0</v>
      </c>
      <c r="M101" s="94">
        <f t="shared" si="16"/>
        <v>0</v>
      </c>
      <c r="N101" s="94">
        <f t="shared" si="16"/>
        <v>0</v>
      </c>
      <c r="O101" s="94">
        <f t="shared" si="16"/>
        <v>0</v>
      </c>
      <c r="P101" s="69">
        <f t="shared" si="10"/>
        <v>0</v>
      </c>
      <c r="Q101" s="70">
        <f t="shared" si="11"/>
        <v>0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 t="s">
        <v>24</v>
      </c>
      <c r="M102" s="148" t="s">
        <v>24</v>
      </c>
      <c r="N102" s="148" t="s">
        <v>24</v>
      </c>
      <c r="O102" s="148" t="s">
        <v>24</v>
      </c>
      <c r="P102" s="149">
        <f t="shared" si="10"/>
        <v>0</v>
      </c>
      <c r="Q102" s="150">
        <f t="shared" si="11"/>
        <v>0</v>
      </c>
      <c r="R102" s="111"/>
      <c r="S102" s="119"/>
    </row>
    <row r="103" spans="1:19" s="25" customFormat="1" thickBot="1" x14ac:dyDescent="0.25">
      <c r="A103" s="151" t="s">
        <v>272</v>
      </c>
      <c r="B103" s="152"/>
      <c r="C103" s="152"/>
      <c r="D103" s="152"/>
      <c r="E103" s="152"/>
      <c r="F103" s="152"/>
      <c r="G103" s="152"/>
      <c r="H103" s="152">
        <v>20</v>
      </c>
      <c r="I103" s="152"/>
      <c r="J103" s="152" t="s">
        <v>266</v>
      </c>
      <c r="K103" s="92">
        <f>K104</f>
        <v>1112621225</v>
      </c>
      <c r="L103" s="92" t="str">
        <f t="shared" ref="L103:O104" si="17">L104</f>
        <v>0,00</v>
      </c>
      <c r="M103" s="92" t="str">
        <f t="shared" si="17"/>
        <v>0,00</v>
      </c>
      <c r="N103" s="92" t="str">
        <f t="shared" si="17"/>
        <v>0,00</v>
      </c>
      <c r="O103" s="92" t="str">
        <f t="shared" si="17"/>
        <v>0,00</v>
      </c>
      <c r="P103" s="65">
        <f t="shared" si="10"/>
        <v>0</v>
      </c>
      <c r="Q103" s="66">
        <f t="shared" si="11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 t="str">
        <f t="shared" si="17"/>
        <v>0,00</v>
      </c>
      <c r="M104" s="94" t="str">
        <f t="shared" si="17"/>
        <v>0,00</v>
      </c>
      <c r="N104" s="94" t="str">
        <f t="shared" si="17"/>
        <v>0,00</v>
      </c>
      <c r="O104" s="94" t="str">
        <f t="shared" si="17"/>
        <v>0,00</v>
      </c>
      <c r="P104" s="69">
        <f t="shared" si="10"/>
        <v>0</v>
      </c>
      <c r="Q104" s="70">
        <f t="shared" si="11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 t="s">
        <v>24</v>
      </c>
      <c r="M105" s="136" t="s">
        <v>24</v>
      </c>
      <c r="N105" s="136" t="s">
        <v>24</v>
      </c>
      <c r="O105" s="136" t="s">
        <v>24</v>
      </c>
      <c r="P105" s="137">
        <f t="shared" si="10"/>
        <v>0</v>
      </c>
      <c r="Q105" s="138">
        <f t="shared" si="11"/>
        <v>0</v>
      </c>
      <c r="R105" s="111"/>
      <c r="S105" s="119"/>
    </row>
    <row r="106" spans="1:19" s="44" customFormat="1" thickBot="1" x14ac:dyDescent="0.25">
      <c r="A106" s="153" t="s">
        <v>22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92">
        <f>K107+K110+K116+K119+K120+K124</f>
        <v>311103640842</v>
      </c>
      <c r="L106" s="92">
        <f t="shared" ref="L106:O106" si="18">L107+L110+L116+L119+L120+L124</f>
        <v>225463288920</v>
      </c>
      <c r="M106" s="92">
        <f t="shared" si="18"/>
        <v>155352118572.60001</v>
      </c>
      <c r="N106" s="92">
        <f t="shared" si="18"/>
        <v>70564448763.940002</v>
      </c>
      <c r="O106" s="92">
        <f t="shared" si="18"/>
        <v>69519361733.940002</v>
      </c>
      <c r="P106" s="65">
        <f t="shared" si="10"/>
        <v>0.49935808578819746</v>
      </c>
      <c r="Q106" s="66">
        <f t="shared" si="11"/>
        <v>0.22681974589869078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4831334544</v>
      </c>
      <c r="M107" s="94">
        <f t="shared" ref="M107:O107" si="19">SUM(M108:M109)</f>
        <v>4412896180.6000004</v>
      </c>
      <c r="N107" s="94">
        <f t="shared" si="19"/>
        <v>278141225.89999998</v>
      </c>
      <c r="O107" s="94">
        <f t="shared" si="19"/>
        <v>184093361.89999998</v>
      </c>
      <c r="P107" s="69">
        <f t="shared" si="10"/>
        <v>0.49292267123864703</v>
      </c>
      <c r="Q107" s="70">
        <f t="shared" si="11"/>
        <v>3.1068511571821941E-2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4090833548</v>
      </c>
      <c r="M108" s="95">
        <v>3672395184.5999999</v>
      </c>
      <c r="N108" s="95">
        <v>144680893.59999999</v>
      </c>
      <c r="O108" s="95">
        <v>117363195.59999999</v>
      </c>
      <c r="P108" s="69">
        <f t="shared" si="10"/>
        <v>0.592809478398303</v>
      </c>
      <c r="Q108" s="70">
        <f t="shared" si="11"/>
        <v>2.3354840848523309E-2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740500996</v>
      </c>
      <c r="M109" s="95">
        <v>740500996</v>
      </c>
      <c r="N109" s="95">
        <v>133460332.3</v>
      </c>
      <c r="O109" s="95">
        <v>66730166.299999997</v>
      </c>
      <c r="P109" s="69">
        <f t="shared" si="10"/>
        <v>0.26852974726346718</v>
      </c>
      <c r="Q109" s="70">
        <f t="shared" si="11"/>
        <v>4.839705752700614E-2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20">SUM(L111:L115)</f>
        <v>18701518645</v>
      </c>
      <c r="M110" s="94">
        <f t="shared" si="20"/>
        <v>18165349645</v>
      </c>
      <c r="N110" s="94">
        <f t="shared" si="20"/>
        <v>6964604893</v>
      </c>
      <c r="O110" s="94">
        <f t="shared" si="20"/>
        <v>6964604893</v>
      </c>
      <c r="P110" s="69">
        <f t="shared" si="10"/>
        <v>0.51900998985714286</v>
      </c>
      <c r="Q110" s="70">
        <f t="shared" si="11"/>
        <v>0.19898871122857142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10"/>
        <v>0</v>
      </c>
      <c r="Q111" s="70">
        <f t="shared" si="11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3015349645</v>
      </c>
      <c r="M112" s="95">
        <v>3015349645</v>
      </c>
      <c r="N112" s="95">
        <v>904604893</v>
      </c>
      <c r="O112" s="106">
        <v>904604893</v>
      </c>
      <c r="P112" s="69">
        <f t="shared" si="10"/>
        <v>0.35794748872269705</v>
      </c>
      <c r="Q112" s="70">
        <f t="shared" si="11"/>
        <v>0.10738424655745489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4515580605</v>
      </c>
      <c r="M113" s="95">
        <v>4515580605</v>
      </c>
      <c r="N113" s="95">
        <v>1160000000</v>
      </c>
      <c r="O113" s="106">
        <v>1160000000</v>
      </c>
      <c r="P113" s="69">
        <f t="shared" si="10"/>
        <v>0.61612506549324597</v>
      </c>
      <c r="Q113" s="70">
        <f t="shared" si="11"/>
        <v>0.15827534452176287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2297047000</v>
      </c>
      <c r="M114" s="95">
        <v>2296228000</v>
      </c>
      <c r="N114" s="95" t="s">
        <v>24</v>
      </c>
      <c r="O114" s="106" t="s">
        <v>24</v>
      </c>
      <c r="P114" s="69">
        <f t="shared" si="10"/>
        <v>0.45523949246629658</v>
      </c>
      <c r="Q114" s="70">
        <f t="shared" si="11"/>
        <v>0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8873541395</v>
      </c>
      <c r="M115" s="95">
        <v>8338191395</v>
      </c>
      <c r="N115" s="95">
        <v>4900000000</v>
      </c>
      <c r="O115" s="106">
        <v>4900000000</v>
      </c>
      <c r="P115" s="69">
        <f t="shared" si="10"/>
        <v>0.62641359740064606</v>
      </c>
      <c r="Q115" s="70">
        <f t="shared" si="11"/>
        <v>0.36811659529712271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21">SUM(L117:L118)</f>
        <v>4538259060</v>
      </c>
      <c r="M116" s="94">
        <f t="shared" si="21"/>
        <v>4338259060</v>
      </c>
      <c r="N116" s="94">
        <f t="shared" si="21"/>
        <v>2169129530</v>
      </c>
      <c r="O116" s="94">
        <f t="shared" si="21"/>
        <v>2169129530</v>
      </c>
      <c r="P116" s="69">
        <f t="shared" si="10"/>
        <v>0.25519170941176472</v>
      </c>
      <c r="Q116" s="70">
        <f t="shared" si="11"/>
        <v>0.12759585470588236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4538259060</v>
      </c>
      <c r="M117" s="95">
        <v>4338259060</v>
      </c>
      <c r="N117" s="95">
        <v>2169129530</v>
      </c>
      <c r="O117" s="95">
        <v>2169129530</v>
      </c>
      <c r="P117" s="69">
        <f t="shared" si="10"/>
        <v>0.27114119125000002</v>
      </c>
      <c r="Q117" s="70">
        <f t="shared" si="11"/>
        <v>0.13557059562500001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 t="s">
        <v>24</v>
      </c>
      <c r="M118" s="95" t="s">
        <v>24</v>
      </c>
      <c r="N118" s="95" t="s">
        <v>24</v>
      </c>
      <c r="O118" s="95" t="s">
        <v>24</v>
      </c>
      <c r="P118" s="69">
        <f t="shared" si="10"/>
        <v>0</v>
      </c>
      <c r="Q118" s="70">
        <f t="shared" si="11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2">L121+L122</f>
        <v>109770170127</v>
      </c>
      <c r="M119" s="94">
        <f t="shared" si="22"/>
        <v>45022870476</v>
      </c>
      <c r="N119" s="94">
        <f t="shared" si="22"/>
        <v>13914638281.040001</v>
      </c>
      <c r="O119" s="94">
        <f t="shared" si="22"/>
        <v>12963599115.040001</v>
      </c>
      <c r="P119" s="69">
        <f t="shared" si="10"/>
        <v>0.39173633358631127</v>
      </c>
      <c r="Q119" s="70">
        <f t="shared" si="11"/>
        <v>0.1210688995562821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3">L123</f>
        <v>83285497650</v>
      </c>
      <c r="M120" s="94">
        <f t="shared" si="23"/>
        <v>83285497650</v>
      </c>
      <c r="N120" s="94">
        <f t="shared" si="23"/>
        <v>47237934834</v>
      </c>
      <c r="O120" s="94">
        <f t="shared" si="23"/>
        <v>47237934834</v>
      </c>
      <c r="P120" s="69">
        <f t="shared" si="10"/>
        <v>0.66993683324806119</v>
      </c>
      <c r="Q120" s="70">
        <f t="shared" si="11"/>
        <v>0.3799753062034833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12612653947</v>
      </c>
      <c r="M121" s="95">
        <v>12420048485</v>
      </c>
      <c r="N121" s="95">
        <v>4256643788.04</v>
      </c>
      <c r="O121" s="95">
        <v>4196802778.04</v>
      </c>
      <c r="P121" s="69">
        <f t="shared" si="10"/>
        <v>0.72000281072463768</v>
      </c>
      <c r="Q121" s="70">
        <f t="shared" si="11"/>
        <v>0.24676195872695653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97157516180</v>
      </c>
      <c r="M122" s="95">
        <v>32602821991</v>
      </c>
      <c r="N122" s="95">
        <v>9657994493</v>
      </c>
      <c r="O122" s="95">
        <v>8766796337</v>
      </c>
      <c r="P122" s="69">
        <f t="shared" si="10"/>
        <v>0.33376637125625097</v>
      </c>
      <c r="Q122" s="70">
        <f t="shared" si="11"/>
        <v>9.8872231870950178E-2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83285497650</v>
      </c>
      <c r="M123" s="95">
        <v>83285497650</v>
      </c>
      <c r="N123" s="95">
        <v>47237934834</v>
      </c>
      <c r="O123" s="95">
        <v>47237934834</v>
      </c>
      <c r="P123" s="69">
        <f t="shared" si="10"/>
        <v>0.66993683324806119</v>
      </c>
      <c r="Q123" s="70">
        <f t="shared" si="11"/>
        <v>0.3799753062034833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4">SUM(L125:L127)</f>
        <v>4336508894</v>
      </c>
      <c r="M124" s="94">
        <f t="shared" si="24"/>
        <v>127245561</v>
      </c>
      <c r="N124" s="94">
        <f t="shared" si="24"/>
        <v>0</v>
      </c>
      <c r="O124" s="94">
        <f t="shared" si="24"/>
        <v>0</v>
      </c>
      <c r="P124" s="69">
        <f t="shared" si="10"/>
        <v>1.1672695925187779E-2</v>
      </c>
      <c r="Q124" s="70">
        <f t="shared" si="11"/>
        <v>0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 t="s">
        <v>24</v>
      </c>
      <c r="N125" s="95" t="s">
        <v>24</v>
      </c>
      <c r="O125" s="95" t="s">
        <v>24</v>
      </c>
      <c r="P125" s="69">
        <f t="shared" si="10"/>
        <v>0</v>
      </c>
      <c r="Q125" s="70">
        <f t="shared" si="11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3736508894</v>
      </c>
      <c r="M126" s="95">
        <v>127245561</v>
      </c>
      <c r="N126" s="95" t="s">
        <v>24</v>
      </c>
      <c r="O126" s="95" t="s">
        <v>24</v>
      </c>
      <c r="P126" s="69">
        <f t="shared" si="10"/>
        <v>1.8191565822099302E-2</v>
      </c>
      <c r="Q126" s="70">
        <f t="shared" si="11"/>
        <v>0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 t="s">
        <v>24</v>
      </c>
      <c r="M127" s="95" t="s">
        <v>24</v>
      </c>
      <c r="N127" s="95" t="s">
        <v>24</v>
      </c>
      <c r="O127" s="95" t="s">
        <v>24</v>
      </c>
      <c r="P127" s="69">
        <f t="shared" si="10"/>
        <v>0</v>
      </c>
      <c r="Q127" s="70">
        <f t="shared" si="11"/>
        <v>0</v>
      </c>
      <c r="R127" s="124"/>
      <c r="S127" s="121"/>
    </row>
    <row r="128" spans="1:19" s="53" customFormat="1" thickBot="1" x14ac:dyDescent="0.3">
      <c r="A128" s="155" t="s">
        <v>23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96">
        <f>+K10+K103+K106</f>
        <v>915800078067</v>
      </c>
      <c r="L128" s="96">
        <f>+L10+L103+L106</f>
        <v>789554262423.17993</v>
      </c>
      <c r="M128" s="96">
        <f>+M10+M103+M106</f>
        <v>700707945154.17993</v>
      </c>
      <c r="N128" s="96">
        <f>+N10+N103+N106</f>
        <v>596502419973.95996</v>
      </c>
      <c r="O128" s="96">
        <f>+O10+O103+O106</f>
        <v>594371091823.95996</v>
      </c>
      <c r="P128" s="71">
        <f t="shared" si="10"/>
        <v>0.76513199980631152</v>
      </c>
      <c r="Q128" s="72">
        <f t="shared" si="11"/>
        <v>0.65134567495671236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789554262423.18005</v>
      </c>
      <c r="M130" s="101">
        <v>700707945154.18005</v>
      </c>
      <c r="N130" s="101">
        <v>596502419973.95996</v>
      </c>
      <c r="O130" s="101">
        <v>594371091823.95996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5">L130-L128</f>
        <v>0</v>
      </c>
      <c r="M132" s="110">
        <f t="shared" si="25"/>
        <v>0</v>
      </c>
      <c r="N132" s="110">
        <f t="shared" si="25"/>
        <v>0</v>
      </c>
      <c r="O132" s="110">
        <f t="shared" si="25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2022-06-23T19:34:48Z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