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sdocumentos\sperfiles\Janier.Cuervo\My Documents\PRESUPUESTO INFORMES\"/>
    </mc:Choice>
  </mc:AlternateContent>
  <bookViews>
    <workbookView xWindow="240" yWindow="120" windowWidth="18060" windowHeight="7050"/>
  </bookViews>
  <sheets>
    <sheet name="VIGENCIA ACTUAL" sheetId="4" r:id="rId1"/>
  </sheets>
  <definedNames>
    <definedName name="_xlnm._FilterDatabase" localSheetId="0" hidden="1">'VIGENCIA ACTUAL'!$A$11:$Q$108</definedName>
  </definedNames>
  <calcPr calcId="171027"/>
</workbook>
</file>

<file path=xl/calcChain.xml><?xml version="1.0" encoding="utf-8"?>
<calcChain xmlns="http://schemas.openxmlformats.org/spreadsheetml/2006/main">
  <c r="L62" i="4" l="1"/>
  <c r="P13" i="4" l="1"/>
  <c r="P14" i="4"/>
  <c r="P15" i="4"/>
  <c r="P16" i="4"/>
  <c r="P17" i="4"/>
  <c r="P18" i="4"/>
  <c r="P19" i="4"/>
  <c r="Q65" i="4" l="1"/>
  <c r="P65" i="4"/>
  <c r="O64" i="4"/>
  <c r="N64" i="4"/>
  <c r="M64" i="4"/>
  <c r="L64" i="4"/>
  <c r="K64" i="4"/>
  <c r="P64" i="4" l="1"/>
  <c r="Q64" i="4"/>
  <c r="O37" i="4"/>
  <c r="O66" i="4" l="1"/>
  <c r="O63" i="4" s="1"/>
  <c r="Q106" i="4"/>
  <c r="P106" i="4"/>
  <c r="Q105" i="4"/>
  <c r="P105" i="4"/>
  <c r="Q104" i="4"/>
  <c r="P104" i="4"/>
  <c r="Q103" i="4"/>
  <c r="P103" i="4"/>
  <c r="L79" i="4" l="1"/>
  <c r="O102" i="4"/>
  <c r="N102" i="4"/>
  <c r="M102" i="4"/>
  <c r="L102" i="4"/>
  <c r="K102" i="4"/>
  <c r="Q101" i="4"/>
  <c r="P101" i="4"/>
  <c r="Q100" i="4"/>
  <c r="P100" i="4"/>
  <c r="Q99" i="4"/>
  <c r="P99" i="4"/>
  <c r="Q98" i="4"/>
  <c r="P98" i="4"/>
  <c r="O96" i="4"/>
  <c r="N96" i="4"/>
  <c r="M96" i="4"/>
  <c r="L96" i="4"/>
  <c r="K96" i="4"/>
  <c r="O97" i="4"/>
  <c r="N97" i="4"/>
  <c r="M97" i="4"/>
  <c r="L97" i="4"/>
  <c r="K97" i="4"/>
  <c r="Q95" i="4"/>
  <c r="P95" i="4"/>
  <c r="Q94" i="4"/>
  <c r="P94" i="4"/>
  <c r="Q92" i="4"/>
  <c r="P92" i="4"/>
  <c r="Q91" i="4"/>
  <c r="P91" i="4"/>
  <c r="Q90" i="4"/>
  <c r="P90" i="4"/>
  <c r="Q89" i="4"/>
  <c r="P89" i="4"/>
  <c r="Q88" i="4"/>
  <c r="P88" i="4"/>
  <c r="Q87" i="4"/>
  <c r="P87" i="4"/>
  <c r="Q86" i="4"/>
  <c r="P86" i="4"/>
  <c r="Q85" i="4"/>
  <c r="P85" i="4"/>
  <c r="Q84" i="4"/>
  <c r="P84" i="4"/>
  <c r="O93" i="4"/>
  <c r="N93" i="4"/>
  <c r="M93" i="4"/>
  <c r="L93" i="4"/>
  <c r="K93" i="4"/>
  <c r="O83" i="4"/>
  <c r="N83" i="4"/>
  <c r="M83" i="4"/>
  <c r="L83" i="4"/>
  <c r="O82" i="4"/>
  <c r="O77" i="4" s="1"/>
  <c r="N82" i="4"/>
  <c r="N77" i="4" s="1"/>
  <c r="M82" i="4"/>
  <c r="L82" i="4"/>
  <c r="L77" i="4" s="1"/>
  <c r="K83" i="4"/>
  <c r="K82" i="4"/>
  <c r="K77" i="4" s="1"/>
  <c r="O79" i="4"/>
  <c r="N79" i="4"/>
  <c r="M79" i="4"/>
  <c r="K79" i="4"/>
  <c r="Q75" i="4"/>
  <c r="P75" i="4"/>
  <c r="Q72" i="4"/>
  <c r="P72" i="4"/>
  <c r="Q71" i="4"/>
  <c r="P71" i="4"/>
  <c r="Q70" i="4"/>
  <c r="P70" i="4"/>
  <c r="N66" i="4"/>
  <c r="N63" i="4" s="1"/>
  <c r="M66" i="4"/>
  <c r="M63" i="4" s="1"/>
  <c r="L66" i="4"/>
  <c r="L63" i="4" s="1"/>
  <c r="K66" i="4"/>
  <c r="K63" i="4" s="1"/>
  <c r="O74" i="4"/>
  <c r="N74" i="4"/>
  <c r="M74" i="4"/>
  <c r="L74" i="4"/>
  <c r="K74" i="4"/>
  <c r="O69" i="4"/>
  <c r="N69" i="4"/>
  <c r="M69" i="4"/>
  <c r="L69" i="4"/>
  <c r="K69" i="4"/>
  <c r="Q67" i="4"/>
  <c r="P67" i="4"/>
  <c r="Q53" i="4"/>
  <c r="P53" i="4"/>
  <c r="O59" i="4"/>
  <c r="N59" i="4"/>
  <c r="M59" i="4"/>
  <c r="L59" i="4"/>
  <c r="K59" i="4"/>
  <c r="O56" i="4"/>
  <c r="N56" i="4"/>
  <c r="M56" i="4"/>
  <c r="L56" i="4"/>
  <c r="K54" i="4"/>
  <c r="K52" i="4" s="1"/>
  <c r="K56" i="4"/>
  <c r="K78" i="4" l="1"/>
  <c r="K76" i="4" s="1"/>
  <c r="P96" i="4"/>
  <c r="N68" i="4"/>
  <c r="Q102" i="4"/>
  <c r="K51" i="4"/>
  <c r="P102" i="4"/>
  <c r="Q97" i="4"/>
  <c r="O78" i="4"/>
  <c r="O76" i="4" s="1"/>
  <c r="L51" i="4"/>
  <c r="Q96" i="4"/>
  <c r="N78" i="4"/>
  <c r="N76" i="4" s="1"/>
  <c r="N51" i="4"/>
  <c r="O51" i="4"/>
  <c r="P97" i="4"/>
  <c r="M78" i="4"/>
  <c r="P83" i="4"/>
  <c r="P82" i="4"/>
  <c r="L78" i="4"/>
  <c r="L76" i="4" s="1"/>
  <c r="M51" i="4"/>
  <c r="P93" i="4"/>
  <c r="Q93" i="4"/>
  <c r="Q82" i="4"/>
  <c r="Q83" i="4"/>
  <c r="Q74" i="4"/>
  <c r="Q69" i="4"/>
  <c r="M77" i="4"/>
  <c r="L68" i="4"/>
  <c r="P74" i="4"/>
  <c r="P69" i="4"/>
  <c r="O68" i="4"/>
  <c r="M68" i="4"/>
  <c r="K68" i="4"/>
  <c r="O54" i="4"/>
  <c r="O52" i="4" s="1"/>
  <c r="N54" i="4"/>
  <c r="N52" i="4" s="1"/>
  <c r="M54" i="4"/>
  <c r="M52" i="4" s="1"/>
  <c r="L54" i="4"/>
  <c r="L52" i="4" s="1"/>
  <c r="Q50" i="4"/>
  <c r="P50" i="4"/>
  <c r="Q49" i="4"/>
  <c r="P49" i="4"/>
  <c r="Q48" i="4"/>
  <c r="P48" i="4"/>
  <c r="Q47" i="4"/>
  <c r="P47" i="4"/>
  <c r="Q46" i="4"/>
  <c r="P46" i="4"/>
  <c r="Q45" i="4"/>
  <c r="P45" i="4"/>
  <c r="O44" i="4"/>
  <c r="N44" i="4"/>
  <c r="M44" i="4"/>
  <c r="L44" i="4"/>
  <c r="K44" i="4"/>
  <c r="Q43" i="4"/>
  <c r="P43" i="4"/>
  <c r="Q42" i="4"/>
  <c r="P42" i="4"/>
  <c r="Q41" i="4"/>
  <c r="P41" i="4"/>
  <c r="O40" i="4"/>
  <c r="N40" i="4"/>
  <c r="M40" i="4"/>
  <c r="L40" i="4"/>
  <c r="K40" i="4"/>
  <c r="N37" i="4"/>
  <c r="M37" i="4"/>
  <c r="L37" i="4"/>
  <c r="K37" i="4"/>
  <c r="Q39" i="4"/>
  <c r="P39" i="4"/>
  <c r="Q38" i="4"/>
  <c r="P38" i="4"/>
  <c r="O20" i="4"/>
  <c r="N20" i="4"/>
  <c r="M20" i="4"/>
  <c r="L20" i="4"/>
  <c r="K20" i="4"/>
  <c r="Q27" i="4"/>
  <c r="P27" i="4"/>
  <c r="Q26" i="4"/>
  <c r="P26" i="4"/>
  <c r="Q25" i="4"/>
  <c r="P25" i="4"/>
  <c r="Q24" i="4"/>
  <c r="P24" i="4"/>
  <c r="Q23" i="4"/>
  <c r="P23" i="4"/>
  <c r="Q22" i="4"/>
  <c r="P22" i="4"/>
  <c r="Q21" i="4"/>
  <c r="P21" i="4"/>
  <c r="Q19" i="4"/>
  <c r="Q18" i="4"/>
  <c r="Q17" i="4"/>
  <c r="Q16" i="4"/>
  <c r="Q15" i="4"/>
  <c r="Q13" i="4"/>
  <c r="Q14" i="4"/>
  <c r="O12" i="4"/>
  <c r="N12" i="4"/>
  <c r="M12" i="4"/>
  <c r="L12" i="4"/>
  <c r="K12" i="4"/>
  <c r="Q68" i="4" l="1"/>
  <c r="M76" i="4"/>
  <c r="P68" i="4"/>
  <c r="Q44" i="4"/>
  <c r="M36" i="4"/>
  <c r="P20" i="4"/>
  <c r="P44" i="4"/>
  <c r="N36" i="4"/>
  <c r="Q37" i="4"/>
  <c r="L36" i="4"/>
  <c r="O36" i="4"/>
  <c r="P37" i="4"/>
  <c r="K36" i="4"/>
  <c r="Q20" i="4"/>
  <c r="L28" i="4" l="1"/>
  <c r="L11" i="4" s="1"/>
  <c r="M28" i="4"/>
  <c r="M11" i="4" s="1"/>
  <c r="N28" i="4"/>
  <c r="N11" i="4" s="1"/>
  <c r="O28" i="4"/>
  <c r="O11" i="4" s="1"/>
  <c r="Q81" i="4" l="1"/>
  <c r="P81" i="4"/>
  <c r="Q80" i="4"/>
  <c r="P80" i="4"/>
  <c r="Q79" i="4"/>
  <c r="P79" i="4"/>
  <c r="Q60" i="4"/>
  <c r="Q59" i="4"/>
  <c r="P59" i="4"/>
  <c r="Q58" i="4"/>
  <c r="Q57" i="4"/>
  <c r="Q56" i="4"/>
  <c r="P56" i="4"/>
  <c r="Q55" i="4"/>
  <c r="P55" i="4"/>
  <c r="Q54" i="4"/>
  <c r="P54" i="4"/>
  <c r="Q34" i="4"/>
  <c r="P34" i="4"/>
  <c r="Q33" i="4"/>
  <c r="P33" i="4"/>
  <c r="Q32" i="4"/>
  <c r="P32" i="4"/>
  <c r="Q31" i="4"/>
  <c r="P31" i="4"/>
  <c r="Q30" i="4"/>
  <c r="P30" i="4"/>
  <c r="Q29" i="4"/>
  <c r="P29" i="4"/>
  <c r="M10" i="4" l="1"/>
  <c r="L10" i="4"/>
  <c r="K28" i="4"/>
  <c r="K11" i="4" s="1"/>
  <c r="N10" i="4" l="1"/>
  <c r="N107" i="4" s="1"/>
  <c r="O10" i="4"/>
  <c r="L107" i="4"/>
  <c r="M107" i="4"/>
  <c r="P28" i="4"/>
  <c r="Q28" i="4"/>
  <c r="Q51" i="4"/>
  <c r="P77" i="4"/>
  <c r="Q40" i="4"/>
  <c r="P40" i="4"/>
  <c r="Q77" i="4"/>
  <c r="O107" i="4" l="1"/>
  <c r="P76" i="4"/>
  <c r="P51" i="4"/>
  <c r="Q76" i="4"/>
  <c r="K10" i="4"/>
  <c r="Q12" i="4"/>
  <c r="P12" i="4"/>
  <c r="P36" i="4" l="1"/>
  <c r="Q36" i="4"/>
  <c r="L111" i="4"/>
  <c r="O111" i="4"/>
  <c r="Q66" i="4"/>
  <c r="P66" i="4"/>
  <c r="Q11" i="4"/>
  <c r="P11" i="4"/>
  <c r="Q63" i="4" l="1"/>
  <c r="P63" i="4"/>
  <c r="K107" i="4"/>
  <c r="K111" i="4" s="1"/>
  <c r="N111" i="4"/>
  <c r="M111" i="4"/>
  <c r="P10" i="4" l="1"/>
  <c r="P107" i="4"/>
  <c r="Q107" i="4"/>
  <c r="Q10" i="4"/>
</calcChain>
</file>

<file path=xl/sharedStrings.xml><?xml version="1.0" encoding="utf-8"?>
<sst xmlns="http://schemas.openxmlformats.org/spreadsheetml/2006/main" count="722" uniqueCount="227">
  <si>
    <t/>
  </si>
  <si>
    <t>CTA</t>
  </si>
  <si>
    <t>SUBC</t>
  </si>
  <si>
    <t>OBJG</t>
  </si>
  <si>
    <t>CONCEPTO</t>
  </si>
  <si>
    <t>20</t>
  </si>
  <si>
    <t>GASTOS DE PERSONAL</t>
  </si>
  <si>
    <t>TRANSFERENCIAS CORRIENTES</t>
  </si>
  <si>
    <t>C</t>
  </si>
  <si>
    <t>RECURSOS ADIMINISTRADOS ( X )    ó     RECURSOS NACION: ()</t>
  </si>
  <si>
    <t>APROPIACION VIGENTE</t>
  </si>
  <si>
    <t>CDP ACUMULADOS</t>
  </si>
  <si>
    <t>COMPROMISOS ACUMULADOS</t>
  </si>
  <si>
    <t>OBLIGACIONES ACUMULADAS</t>
  </si>
  <si>
    <t>TOTAL PAGOS ACUMULADOS</t>
  </si>
  <si>
    <t>% EJE 
RP / APROP.VIG</t>
  </si>
  <si>
    <t>% EJECUCION 
OBLIG / APR.VIG</t>
  </si>
  <si>
    <t>R</t>
  </si>
  <si>
    <t>E</t>
  </si>
  <si>
    <t>A - FUNCIONAMIENTO</t>
  </si>
  <si>
    <t>A-5</t>
  </si>
  <si>
    <t>GASTOS DE COMERCIALIZACION Y PRODUCCIÓN</t>
  </si>
  <si>
    <t>C - INVERSION</t>
  </si>
  <si>
    <t>C-2103-1900</t>
  </si>
  <si>
    <t xml:space="preserve">TOTAL </t>
  </si>
  <si>
    <t>0,00</t>
  </si>
  <si>
    <t>A</t>
  </si>
  <si>
    <t>A-01</t>
  </si>
  <si>
    <t>01</t>
  </si>
  <si>
    <t>001</t>
  </si>
  <si>
    <t>A-01-01-01-001</t>
  </si>
  <si>
    <t>FACTORES SALARIALES COMUNES</t>
  </si>
  <si>
    <t>003</t>
  </si>
  <si>
    <t>006</t>
  </si>
  <si>
    <t>007</t>
  </si>
  <si>
    <t>008</t>
  </si>
  <si>
    <t>009</t>
  </si>
  <si>
    <t>010</t>
  </si>
  <si>
    <t>TIPO</t>
  </si>
  <si>
    <t>SORD</t>
  </si>
  <si>
    <t>ITEM</t>
  </si>
  <si>
    <t>SUELDO BÁSICO</t>
  </si>
  <si>
    <t>PRIMA TÉCNICA SALARIAL</t>
  </si>
  <si>
    <t>PRIMA DE SERVICIO</t>
  </si>
  <si>
    <t>BONIFICACIÓN POR SERVICIOS PRESTADOS</t>
  </si>
  <si>
    <t>HORAS EXTRAS, DOMINICALES, FESTIVOS Y RECARGOS</t>
  </si>
  <si>
    <t>PRIMA DE NAVIDAD</t>
  </si>
  <si>
    <t>PRIMA DE VACACIONES</t>
  </si>
  <si>
    <t>A-01-01-01-001-001</t>
  </si>
  <si>
    <t>A-01-01-01-001-003</t>
  </si>
  <si>
    <t>A-01-01-01-001-006</t>
  </si>
  <si>
    <t>A-01-01-01-001-007</t>
  </si>
  <si>
    <t>A-01-01-01-001-008</t>
  </si>
  <si>
    <t>A-01-01-01-001-009</t>
  </si>
  <si>
    <t>A-01-01-01-001-010</t>
  </si>
  <si>
    <t>02</t>
  </si>
  <si>
    <t>A-01-01-02</t>
  </si>
  <si>
    <t>CONTRIBUCIONES INHERENTES A LA NÓMINA</t>
  </si>
  <si>
    <t>002</t>
  </si>
  <si>
    <t>004</t>
  </si>
  <si>
    <t>005</t>
  </si>
  <si>
    <t>A-01-01-02-001</t>
  </si>
  <si>
    <t>A-01-01-02-002</t>
  </si>
  <si>
    <t>A-01-01-02-003</t>
  </si>
  <si>
    <t>A-01-01-02-004</t>
  </si>
  <si>
    <t>A-01-01-02-005</t>
  </si>
  <si>
    <t>A-01-01-02-006</t>
  </si>
  <si>
    <t>A-01-01-02-007</t>
  </si>
  <si>
    <t>PENSIONES</t>
  </si>
  <si>
    <t>SALUD</t>
  </si>
  <si>
    <t>APORTES DE CESANTÍAS</t>
  </si>
  <si>
    <t>CAJAS DE COMPENSACIÓN FAMILIAR</t>
  </si>
  <si>
    <t>APORTES GENERALES AL SISTEMA DE RIESGOS LABORALES</t>
  </si>
  <si>
    <t>APORTES AL ICBF</t>
  </si>
  <si>
    <t>APORTES AL SENA</t>
  </si>
  <si>
    <t>03</t>
  </si>
  <si>
    <t>A-01-01-03</t>
  </si>
  <si>
    <t>REMUNERACIONES NO CONSTITUTIVAS DE FACTOR SALARIAL</t>
  </si>
  <si>
    <t>016</t>
  </si>
  <si>
    <t>030</t>
  </si>
  <si>
    <t>A-01-01-03-001-001</t>
  </si>
  <si>
    <t>A-01-01-03-001-002</t>
  </si>
  <si>
    <t>A-01-01-03-001-003</t>
  </si>
  <si>
    <t>A-01-01-03-002</t>
  </si>
  <si>
    <t>A-01-01-03-016</t>
  </si>
  <si>
    <t>A-01-01-03-030</t>
  </si>
  <si>
    <t>SUELDO DE VACACIONES</t>
  </si>
  <si>
    <t>INDEMNIZACIÓN POR VACACIONES</t>
  </si>
  <si>
    <t>BONIFICACIÓN ESPECIAL DE RECREACIÓN</t>
  </si>
  <si>
    <t>PRIMA TÉCNICA NO SALARIAL</t>
  </si>
  <si>
    <t>PRIMA DE COORDINACIÓN</t>
  </si>
  <si>
    <t>BONIFICACIÓN DE DIRECCIÓN</t>
  </si>
  <si>
    <t>04</t>
  </si>
  <si>
    <t>A-01-01-04</t>
  </si>
  <si>
    <t>OTROS GASTOS DE PERSONAL- PREVIO CONCEPTO DGPPN</t>
  </si>
  <si>
    <t>A-02</t>
  </si>
  <si>
    <t>ADQUISICIÓN DE BIENES  Y SERVICIOS</t>
  </si>
  <si>
    <t>A-02-01</t>
  </si>
  <si>
    <t>ADQUISICIÓN DE ACTIVOS NO FINANCIEROS</t>
  </si>
  <si>
    <t>A-02-01-01-003</t>
  </si>
  <si>
    <t>A-02-01-01-004</t>
  </si>
  <si>
    <t>ACTIVOS FIJOS NO CLASIFICADOS COMO MAQUINARIA Y EQUIPO</t>
  </si>
  <si>
    <t>MAQUINARIA Y EQUIPO</t>
  </si>
  <si>
    <t>A-02-02</t>
  </si>
  <si>
    <t>ADQUISICIONES DIFERENTES DE ACTIVOS</t>
  </si>
  <si>
    <t>A-02-02-01-002</t>
  </si>
  <si>
    <t>A-02-02-01-003</t>
  </si>
  <si>
    <t>A-02-02-01-004</t>
  </si>
  <si>
    <t>PRODUCTOS ALIMENTICIOS, BEBIDAS Y TABACO; TEXTILES, PRENDAS DE VESTIR Y PRODUCTOS DE CUERO</t>
  </si>
  <si>
    <t>OTROS BIENES TRANSPORTABLES (EXCEPTO PRODUCTOS METÁLICOS, MAQUINARIA Y EQUIPO)</t>
  </si>
  <si>
    <t>PRODUCTOS METÁLICOS Y PAQUETES DE SOFTWARE</t>
  </si>
  <si>
    <t>A-02-02-02</t>
  </si>
  <si>
    <t>ADQUISICIÓN DE SERVICIOS</t>
  </si>
  <si>
    <t>SERVICIOS DE LA CONSTRUCCIÓN</t>
  </si>
  <si>
    <t>SERVICIOS DE ALOJAMIENTO; SERVICIOS DE SUMINISTRO DE COMIDAS Y BEBIDAS; SERVICIOS DE TRANSPORTE; Y SERVICIOS DE DISTRIBUCIÓN DE ELECTRICIDAD, GAS Y AGUA</t>
  </si>
  <si>
    <t>SERVICIOS FINANCIEROS Y SERVICIOS CONEXOS, SERVICIOS INMOBILIARIOS Y SERVICIOS DE LEASING</t>
  </si>
  <si>
    <t>SERVICIOS PRESTADOS A LAS EMPRESAS Y SERVICIOS DE PRODUCCIÓN</t>
  </si>
  <si>
    <t>SERVICIOS PARA LA COMUNIDAD, SOCIALES Y PERSONALES</t>
  </si>
  <si>
    <t>VIÁTICOS DE LOS FUNCIONARIOS EN COMISIÓN</t>
  </si>
  <si>
    <t>A-02-02-02-006</t>
  </si>
  <si>
    <t>A-02-02-02-007</t>
  </si>
  <si>
    <t>A-02-02-02-008</t>
  </si>
  <si>
    <t>A-02-02-02-009</t>
  </si>
  <si>
    <t>A-02-02-02-010</t>
  </si>
  <si>
    <t>A-02-02-02-005</t>
  </si>
  <si>
    <t>2</t>
  </si>
  <si>
    <t>6</t>
  </si>
  <si>
    <t>A-03-03-04</t>
  </si>
  <si>
    <t>A OTRAS ENTIDADES DEL GOBIERNO GENERAL</t>
  </si>
  <si>
    <t>06</t>
  </si>
  <si>
    <t>A-03-03-04-06</t>
  </si>
  <si>
    <t>TRANSFERENCIAS DE EXCEDENTES FINANCIEROS A LA NACIÓN (ART. 16 EOP)</t>
  </si>
  <si>
    <t>12</t>
  </si>
  <si>
    <t>A-03-04-02-12</t>
  </si>
  <si>
    <t>INCAPACIDADES Y LICENCIAS DE MATERNIDAD Y PATERNIDAD (NO DE PENSIONES)</t>
  </si>
  <si>
    <t>012</t>
  </si>
  <si>
    <t>A-03-04-02-012-001</t>
  </si>
  <si>
    <t>A-03-04-02-012-002</t>
  </si>
  <si>
    <t>INCAPACIDADES (NO DE PENSIONES)</t>
  </si>
  <si>
    <t>LICENCIAS DE MATERNIDAD Y PATERNIDAD (NO DE PENSIONES)</t>
  </si>
  <si>
    <t>A-03-10-01</t>
  </si>
  <si>
    <t>FALLOS NACIONALES</t>
  </si>
  <si>
    <t>A-03-10-01-001</t>
  </si>
  <si>
    <t>5</t>
  </si>
  <si>
    <t>SENTENCIAS</t>
  </si>
  <si>
    <t>10</t>
  </si>
  <si>
    <t>A-03-10-01-002</t>
  </si>
  <si>
    <t>A-03-10-01-003</t>
  </si>
  <si>
    <t>CONCILIACIONES</t>
  </si>
  <si>
    <t>LAUDOS ARBITRALES</t>
  </si>
  <si>
    <t>999</t>
  </si>
  <si>
    <t>A-03-03-01-999</t>
  </si>
  <si>
    <t>OTRAS TRANSFERENCIAS - PREVIO CONCEPTO DGPPN</t>
  </si>
  <si>
    <t>05</t>
  </si>
  <si>
    <t>08</t>
  </si>
  <si>
    <t>A-05-01-02</t>
  </si>
  <si>
    <t>ADQUISICION DE SERVICIOS</t>
  </si>
  <si>
    <t>A-05-01-02-008</t>
  </si>
  <si>
    <t>A-08</t>
  </si>
  <si>
    <t>GASTOS POR TRIBUTOS, MULTAS, SANCIONES E INTERESES DE MORA</t>
  </si>
  <si>
    <t>A-08-01-02</t>
  </si>
  <si>
    <t>IMPUESTOS TERRITORIALES</t>
  </si>
  <si>
    <t>A-08-01-02-001</t>
  </si>
  <si>
    <t>A-08-01-02-003</t>
  </si>
  <si>
    <t>A-08-01-02-005</t>
  </si>
  <si>
    <t>A-08-01-02-006</t>
  </si>
  <si>
    <t>IMPUESTO PREDIAL Y SOBRETASA AMBIENTAL</t>
  </si>
  <si>
    <t>IMPUESTO DE INDUSTRIA Y COMERCIO</t>
  </si>
  <si>
    <t>IMPUESTO DE REGISTRO</t>
  </si>
  <si>
    <t>IMPUESTO SOBRE VEHÍCULOS AUTOMOTORES</t>
  </si>
  <si>
    <t>A-08-01-04</t>
  </si>
  <si>
    <t>A-08-01-04-001</t>
  </si>
  <si>
    <t>CONTRIBUCIONES</t>
  </si>
  <si>
    <t>CUOTA DE FISCALIZACIÓN Y AUDITAJE</t>
  </si>
  <si>
    <t xml:space="preserve">C-2103-1900-4 </t>
  </si>
  <si>
    <t>FORTALECIMIENTO EN LA IMPLEMENTACIÓN DEL MODELO DE PROMOCIÓN PARA INCREMENTAR LA INVERSIÓN  NACIONAL</t>
  </si>
  <si>
    <t>2103</t>
  </si>
  <si>
    <t>1900</t>
  </si>
  <si>
    <t>4</t>
  </si>
  <si>
    <t>0</t>
  </si>
  <si>
    <t>2103012</t>
  </si>
  <si>
    <t>2103018</t>
  </si>
  <si>
    <t>C-2103-1900-4-2103012</t>
  </si>
  <si>
    <t>C-2103-1900-4-2103018</t>
  </si>
  <si>
    <t>ORD</t>
  </si>
  <si>
    <t>ADQUISICIÓN DE BIENES Y SERVICIOS</t>
  </si>
  <si>
    <t xml:space="preserve">C-2103-1900-5 </t>
  </si>
  <si>
    <t>APROVECHAMIENTO DE HIDROCARBUROS EN TERRITORIOS SOCIAL Y AMBIENTALMENTE SOSTENIBLES A NIVEL  NACIONAL</t>
  </si>
  <si>
    <t>2103011</t>
  </si>
  <si>
    <t>2103017</t>
  </si>
  <si>
    <t>2103027</t>
  </si>
  <si>
    <t>21</t>
  </si>
  <si>
    <t>C-2103-1900-5 -0-2103018-02</t>
  </si>
  <si>
    <t>C-2103-1900-5 -0-2103012-02</t>
  </si>
  <si>
    <t>C-2103-1900-5 -0-2103011-02</t>
  </si>
  <si>
    <t>C-2103-1900-5 -0-2103027-02</t>
  </si>
  <si>
    <t>C-2103-1900-5 -0-2103017-02</t>
  </si>
  <si>
    <t xml:space="preserve">C-2103-1900-6 </t>
  </si>
  <si>
    <t>FORTALECIMIENTO DE LA CIENCIA Y TECNOLOGÍA PARA EL SECTOR HIDROCARBUROS A NIVEL   NACIONAL</t>
  </si>
  <si>
    <t>2103024</t>
  </si>
  <si>
    <t>C-2103-1900-6-2103018-02</t>
  </si>
  <si>
    <t>C-2103-1900-6-2103024-02</t>
  </si>
  <si>
    <t>CONSOLIDACIÓN PRODUCTIVA DEL SECTOR HIDROCARBUROS</t>
  </si>
  <si>
    <t>IDENTIFICACIÓN DE RECURSOS EXPLORATORIOS DE HIDROCARBUROS  NACIONAL</t>
  </si>
  <si>
    <t>2106</t>
  </si>
  <si>
    <t>2106014</t>
  </si>
  <si>
    <t>2106002</t>
  </si>
  <si>
    <t>C-2106-1900-2-0-2106014-02</t>
  </si>
  <si>
    <t>C-2106-1900-2-0-2106002-02</t>
  </si>
  <si>
    <t>C-2106-1900-2-0</t>
  </si>
  <si>
    <t>C-2199-1900-2-0</t>
  </si>
  <si>
    <t>FORTALECIMIENTO DE LAS TECNOLOGÍAS DE LA INFORMACIÓN Y LAS COMUNICACIONES PARA LA TRANSFORMACIÓN DIGITAL DE LA AGENCIA NACIONAL DE HIDROCARBUROS A NIVEL   NACIONAL-[PREVIO CONCEPTO DNP]</t>
  </si>
  <si>
    <t>FORTALECIMIENTO DE LAS TECNOLOGÍAS DE LA INFORMACIÓN Y LAS COMUNICACIONES PARA LA TRANSFORMACIÓN DIGITAL DE LA AGENCIA NACIONAL DE HIDROCARBUROS A NIVEL   NACIONAL</t>
  </si>
  <si>
    <t>2199</t>
  </si>
  <si>
    <t>2199064</t>
  </si>
  <si>
    <t>2199065</t>
  </si>
  <si>
    <t>C-2199-1900-2-0-2199055-02</t>
  </si>
  <si>
    <t>EJECUCION PRESUPUESTAL DE GASTOS VIGENCIA 2019</t>
  </si>
  <si>
    <t>AGENCIA NACIONAL DE HIDROCARBUROS</t>
  </si>
  <si>
    <t>A-03</t>
  </si>
  <si>
    <t>A-05-01-01</t>
  </si>
  <si>
    <t>A-05-01-01-004</t>
  </si>
  <si>
    <t>MATERIALES Y SUMINISTROS</t>
  </si>
  <si>
    <t>PRODUCTOS METÁLICOS, MAQUINARIA Y EQUIPO</t>
  </si>
  <si>
    <t>NOVIEMBRE</t>
  </si>
  <si>
    <t>C-2199-1900-2-0-2199064-02</t>
  </si>
  <si>
    <t>C-2199-1900-2-0-2199065-02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</si>
</sst>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43" formatCode="_-* #,##0.00_-;\-* #,##0.00_-;_-* &quot;-&quot;??_-;_-@_-"/>
    <numFmt numFmtId="164" formatCode="000"/>
    <numFmt numFmtId="165" formatCode="d/mm/yyyy;@"/>
    <numFmt numFmtId="166" formatCode="_-* #,##0.00\ _P_t_s_-;\-* #,##0.00\ _P_t_s_-;_-* &quot;-&quot;??\ _P_t_s_-;_-@_-"/>
    <numFmt numFmtId="167" formatCode="00"/>
    <numFmt numFmtId="168" formatCode="&quot;$&quot;\ #,##0.00"/>
  </numFmts>
  <fonts count="17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5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0"/>
      <name val="Calibri"/>
      <family val="2"/>
      <scheme val="minor"/>
    </font>
    <font>
      <i/>
      <sz val="12"/>
      <name val="Arial"/>
      <family val="2"/>
    </font>
    <font>
      <i/>
      <sz val="8"/>
      <name val="Arial"/>
      <family val="2"/>
    </font>
    <font>
      <sz val="8"/>
      <color rgb="FF000000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166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7">
    <xf numFmtId="0" fontId="0" fillId="0" borderId="0" xfId="0" applyFont="1" applyFill="1" applyBorder="1"/>
    <xf numFmtId="49" fontId="3" fillId="0" borderId="6" xfId="2" applyNumberFormat="1" applyFont="1" applyFill="1" applyBorder="1" applyAlignment="1">
      <alignment vertical="center"/>
    </xf>
    <xf numFmtId="49" fontId="3" fillId="0" borderId="7" xfId="2" applyNumberFormat="1" applyFont="1" applyFill="1" applyBorder="1" applyAlignment="1">
      <alignment vertical="center"/>
    </xf>
    <xf numFmtId="41" fontId="3" fillId="0" borderId="7" xfId="6" applyFont="1" applyFill="1" applyBorder="1" applyAlignment="1">
      <alignment vertical="center"/>
    </xf>
    <xf numFmtId="0" fontId="3" fillId="0" borderId="7" xfId="2" applyFont="1" applyFill="1" applyBorder="1" applyAlignment="1">
      <alignment horizontal="left" wrapText="1"/>
    </xf>
    <xf numFmtId="49" fontId="5" fillId="0" borderId="12" xfId="2" applyNumberFormat="1" applyFont="1" applyFill="1" applyBorder="1" applyAlignment="1">
      <alignment horizontal="center" vertical="center"/>
    </xf>
    <xf numFmtId="1" fontId="5" fillId="0" borderId="2" xfId="2" applyNumberFormat="1" applyFont="1" applyFill="1" applyBorder="1" applyAlignment="1">
      <alignment horizontal="center" vertical="center"/>
    </xf>
    <xf numFmtId="49" fontId="5" fillId="0" borderId="2" xfId="2" applyNumberFormat="1" applyFont="1" applyFill="1" applyBorder="1" applyAlignment="1">
      <alignment horizontal="center" vertical="center"/>
    </xf>
    <xf numFmtId="1" fontId="5" fillId="0" borderId="12" xfId="2" applyNumberFormat="1" applyFont="1" applyFill="1" applyBorder="1" applyAlignment="1">
      <alignment horizontal="center" vertical="center"/>
    </xf>
    <xf numFmtId="49" fontId="3" fillId="0" borderId="12" xfId="2" applyNumberFormat="1" applyFont="1" applyFill="1" applyBorder="1" applyAlignment="1">
      <alignment horizontal="center" vertical="center"/>
    </xf>
    <xf numFmtId="49" fontId="5" fillId="0" borderId="15" xfId="2" applyNumberFormat="1" applyFont="1" applyFill="1" applyBorder="1" applyAlignment="1">
      <alignment horizontal="center" vertical="center"/>
    </xf>
    <xf numFmtId="49" fontId="3" fillId="0" borderId="15" xfId="2" applyNumberFormat="1" applyFont="1" applyFill="1" applyBorder="1" applyAlignment="1">
      <alignment horizontal="center" vertical="center"/>
    </xf>
    <xf numFmtId="1" fontId="9" fillId="0" borderId="19" xfId="2" applyNumberFormat="1" applyFont="1" applyFill="1" applyBorder="1" applyAlignment="1">
      <alignment horizontal="center" vertical="center"/>
    </xf>
    <xf numFmtId="1" fontId="9" fillId="0" borderId="20" xfId="2" applyNumberFormat="1" applyFont="1" applyFill="1" applyBorder="1" applyAlignment="1">
      <alignment horizontal="center" vertical="center"/>
    </xf>
    <xf numFmtId="0" fontId="9" fillId="0" borderId="20" xfId="2" applyNumberFormat="1" applyFont="1" applyFill="1" applyBorder="1" applyAlignment="1">
      <alignment horizontal="center" vertical="center"/>
    </xf>
    <xf numFmtId="49" fontId="9" fillId="0" borderId="20" xfId="2" applyNumberFormat="1" applyFont="1" applyFill="1" applyBorder="1" applyAlignment="1">
      <alignment horizontal="center" vertical="center"/>
    </xf>
    <xf numFmtId="49" fontId="9" fillId="0" borderId="20" xfId="2" applyNumberFormat="1" applyFont="1" applyFill="1" applyBorder="1" applyAlignment="1">
      <alignment horizontal="left" vertical="center"/>
    </xf>
    <xf numFmtId="49" fontId="9" fillId="0" borderId="20" xfId="2" applyNumberFormat="1" applyFont="1" applyFill="1" applyBorder="1" applyAlignment="1">
      <alignment vertical="center" wrapText="1"/>
    </xf>
    <xf numFmtId="1" fontId="7" fillId="0" borderId="19" xfId="2" applyNumberFormat="1" applyFont="1" applyFill="1" applyBorder="1" applyAlignment="1">
      <alignment horizontal="center" vertical="center"/>
    </xf>
    <xf numFmtId="1" fontId="7" fillId="0" borderId="20" xfId="2" applyNumberFormat="1" applyFont="1" applyFill="1" applyBorder="1" applyAlignment="1">
      <alignment horizontal="center" vertical="center"/>
    </xf>
    <xf numFmtId="0" fontId="7" fillId="0" borderId="20" xfId="2" applyNumberFormat="1" applyFont="1" applyFill="1" applyBorder="1" applyAlignment="1">
      <alignment horizontal="center" vertical="center"/>
    </xf>
    <xf numFmtId="49" fontId="7" fillId="0" borderId="20" xfId="2" applyNumberFormat="1" applyFont="1" applyFill="1" applyBorder="1" applyAlignment="1">
      <alignment horizontal="center" vertical="center"/>
    </xf>
    <xf numFmtId="49" fontId="7" fillId="0" borderId="20" xfId="2" applyNumberFormat="1" applyFont="1" applyFill="1" applyBorder="1" applyAlignment="1">
      <alignment horizontal="left" vertical="center"/>
    </xf>
    <xf numFmtId="49" fontId="7" fillId="0" borderId="20" xfId="2" applyNumberFormat="1" applyFont="1" applyFill="1" applyBorder="1" applyAlignment="1">
      <alignment vertical="center" wrapText="1"/>
    </xf>
    <xf numFmtId="49" fontId="9" fillId="0" borderId="20" xfId="2" applyNumberFormat="1" applyFont="1" applyFill="1" applyBorder="1" applyAlignment="1">
      <alignment horizontal="left" vertical="center" wrapText="1"/>
    </xf>
    <xf numFmtId="10" fontId="2" fillId="0" borderId="0" xfId="5" applyNumberFormat="1" applyFont="1" applyFill="1" applyBorder="1" applyAlignment="1"/>
    <xf numFmtId="0" fontId="10" fillId="0" borderId="0" xfId="2" applyFont="1" applyFill="1"/>
    <xf numFmtId="49" fontId="7" fillId="0" borderId="20" xfId="2" applyNumberFormat="1" applyFont="1" applyFill="1" applyBorder="1" applyAlignment="1">
      <alignment horizontal="left" vertical="center" wrapText="1"/>
    </xf>
    <xf numFmtId="10" fontId="3" fillId="0" borderId="0" xfId="5" applyNumberFormat="1" applyFont="1" applyFill="1" applyBorder="1"/>
    <xf numFmtId="0" fontId="8" fillId="0" borderId="0" xfId="2" applyFont="1" applyFill="1"/>
    <xf numFmtId="10" fontId="3" fillId="0" borderId="0" xfId="5" applyNumberFormat="1" applyFont="1" applyFill="1" applyBorder="1" applyAlignment="1"/>
    <xf numFmtId="10" fontId="3" fillId="0" borderId="0" xfId="2" applyNumberFormat="1" applyFont="1" applyFill="1" applyBorder="1" applyAlignment="1">
      <alignment horizontal="right" vertical="center"/>
    </xf>
    <xf numFmtId="0" fontId="8" fillId="0" borderId="0" xfId="2" applyFont="1" applyFill="1" applyAlignment="1">
      <alignment vertical="center"/>
    </xf>
    <xf numFmtId="10" fontId="3" fillId="0" borderId="0" xfId="5" applyNumberFormat="1" applyFont="1" applyFill="1" applyBorder="1" applyAlignment="1">
      <alignment vertical="center"/>
    </xf>
    <xf numFmtId="0" fontId="7" fillId="0" borderId="20" xfId="2" applyNumberFormat="1" applyFont="1" applyFill="1" applyBorder="1" applyAlignment="1">
      <alignment horizontal="left" vertical="center"/>
    </xf>
    <xf numFmtId="0" fontId="9" fillId="0" borderId="20" xfId="2" applyNumberFormat="1" applyFont="1" applyFill="1" applyBorder="1" applyAlignment="1">
      <alignment horizontal="left" vertical="center"/>
    </xf>
    <xf numFmtId="167" fontId="7" fillId="0" borderId="20" xfId="2" applyNumberFormat="1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vertical="center" wrapText="1"/>
    </xf>
    <xf numFmtId="0" fontId="9" fillId="0" borderId="19" xfId="2" applyNumberFormat="1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vertical="center" wrapText="1"/>
    </xf>
    <xf numFmtId="167" fontId="9" fillId="0" borderId="20" xfId="2" applyNumberFormat="1" applyFont="1" applyFill="1" applyBorder="1" applyAlignment="1">
      <alignment horizontal="center" vertical="center"/>
    </xf>
    <xf numFmtId="167" fontId="9" fillId="0" borderId="20" xfId="2" applyNumberFormat="1" applyFont="1" applyFill="1" applyBorder="1" applyAlignment="1">
      <alignment horizontal="left" vertical="center"/>
    </xf>
    <xf numFmtId="0" fontId="7" fillId="0" borderId="19" xfId="2" applyNumberFormat="1" applyFont="1" applyFill="1" applyBorder="1" applyAlignment="1">
      <alignment horizontal="center" vertical="center"/>
    </xf>
    <xf numFmtId="167" fontId="7" fillId="0" borderId="20" xfId="2" applyNumberFormat="1" applyFont="1" applyFill="1" applyBorder="1" applyAlignment="1">
      <alignment horizontal="left" vertical="center"/>
    </xf>
    <xf numFmtId="0" fontId="9" fillId="0" borderId="20" xfId="2" applyFont="1" applyFill="1" applyBorder="1" applyAlignment="1">
      <alignment horizontal="center" vertical="center" wrapText="1"/>
    </xf>
    <xf numFmtId="0" fontId="9" fillId="0" borderId="20" xfId="2" applyFont="1" applyFill="1" applyBorder="1" applyAlignment="1">
      <alignment horizontal="left" vertical="center" wrapText="1"/>
    </xf>
    <xf numFmtId="0" fontId="7" fillId="0" borderId="20" xfId="2" applyFont="1" applyFill="1" applyBorder="1" applyAlignment="1">
      <alignment horizontal="left" vertical="center" wrapText="1"/>
    </xf>
    <xf numFmtId="10" fontId="2" fillId="0" borderId="0" xfId="5" applyNumberFormat="1" applyFont="1" applyFill="1" applyBorder="1" applyAlignment="1">
      <alignment vertical="center"/>
    </xf>
    <xf numFmtId="0" fontId="10" fillId="0" borderId="0" xfId="2" applyFont="1" applyFill="1" applyAlignment="1">
      <alignment vertical="center"/>
    </xf>
    <xf numFmtId="10" fontId="3" fillId="0" borderId="0" xfId="5" applyNumberFormat="1" applyFont="1" applyFill="1" applyBorder="1" applyAlignment="1">
      <alignment horizontal="right"/>
    </xf>
    <xf numFmtId="0" fontId="8" fillId="0" borderId="0" xfId="2" applyFont="1" applyFill="1" applyAlignment="1">
      <alignment horizontal="right"/>
    </xf>
    <xf numFmtId="1" fontId="7" fillId="0" borderId="24" xfId="2" applyNumberFormat="1" applyFont="1" applyFill="1" applyBorder="1" applyAlignment="1">
      <alignment horizontal="center" vertical="center"/>
    </xf>
    <xf numFmtId="0" fontId="7" fillId="0" borderId="25" xfId="2" applyNumberFormat="1" applyFont="1" applyFill="1" applyBorder="1" applyAlignment="1">
      <alignment horizontal="center" vertical="center"/>
    </xf>
    <xf numFmtId="1" fontId="7" fillId="0" borderId="25" xfId="2" applyNumberFormat="1" applyFont="1" applyFill="1" applyBorder="1" applyAlignment="1">
      <alignment horizontal="center" vertical="center"/>
    </xf>
    <xf numFmtId="0" fontId="7" fillId="0" borderId="25" xfId="2" applyFont="1" applyFill="1" applyBorder="1" applyAlignment="1">
      <alignment horizontal="center" vertical="center"/>
    </xf>
    <xf numFmtId="167" fontId="7" fillId="0" borderId="25" xfId="2" applyNumberFormat="1" applyFont="1" applyFill="1" applyBorder="1" applyAlignment="1">
      <alignment horizontal="center" vertical="center"/>
    </xf>
    <xf numFmtId="167" fontId="7" fillId="0" borderId="25" xfId="2" applyNumberFormat="1" applyFont="1" applyFill="1" applyBorder="1" applyAlignment="1">
      <alignment horizontal="left" vertical="center"/>
    </xf>
    <xf numFmtId="0" fontId="7" fillId="0" borderId="25" xfId="2" applyFont="1" applyFill="1" applyBorder="1" applyAlignment="1">
      <alignment vertical="center" wrapText="1"/>
    </xf>
    <xf numFmtId="0" fontId="2" fillId="0" borderId="0" xfId="2" applyFont="1" applyFill="1"/>
    <xf numFmtId="165" fontId="3" fillId="0" borderId="0" xfId="2" applyNumberFormat="1" applyFont="1" applyFill="1" applyBorder="1" applyAlignment="1">
      <alignment horizontal="right"/>
    </xf>
    <xf numFmtId="0" fontId="3" fillId="0" borderId="0" xfId="2" applyFont="1" applyFill="1" applyBorder="1" applyAlignment="1">
      <alignment horizontal="center" vertical="center" wrapText="1"/>
    </xf>
    <xf numFmtId="0" fontId="6" fillId="0" borderId="0" xfId="2" applyFont="1" applyFill="1"/>
    <xf numFmtId="0" fontId="8" fillId="0" borderId="0" xfId="2" applyFont="1" applyFill="1" applyAlignment="1">
      <alignment horizontal="center"/>
    </xf>
    <xf numFmtId="49" fontId="7" fillId="0" borderId="25" xfId="2" applyNumberFormat="1" applyFont="1" applyFill="1" applyBorder="1" applyAlignment="1">
      <alignment horizontal="center" vertical="center"/>
    </xf>
    <xf numFmtId="49" fontId="7" fillId="0" borderId="25" xfId="2" applyNumberFormat="1" applyFont="1" applyFill="1" applyBorder="1" applyAlignment="1">
      <alignment horizontal="left" vertical="center"/>
    </xf>
    <xf numFmtId="49" fontId="7" fillId="0" borderId="25" xfId="2" applyNumberFormat="1" applyFont="1" applyFill="1" applyBorder="1" applyAlignment="1">
      <alignment horizontal="left" vertical="center" wrapText="1"/>
    </xf>
    <xf numFmtId="0" fontId="10" fillId="0" borderId="0" xfId="2" applyFont="1" applyFill="1" applyAlignment="1">
      <alignment horizontal="right" vertical="center"/>
    </xf>
    <xf numFmtId="49" fontId="6" fillId="0" borderId="4" xfId="2" applyNumberFormat="1" applyFont="1" applyFill="1" applyBorder="1" applyAlignment="1">
      <alignment horizontal="center" vertical="center"/>
    </xf>
    <xf numFmtId="1" fontId="6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wrapText="1"/>
    </xf>
    <xf numFmtId="0" fontId="12" fillId="0" borderId="0" xfId="2" applyFont="1" applyFill="1" applyBorder="1"/>
    <xf numFmtId="0" fontId="12" fillId="0" borderId="0" xfId="2" applyFont="1" applyFill="1"/>
    <xf numFmtId="0" fontId="12" fillId="0" borderId="0" xfId="2" applyFont="1" applyFill="1" applyAlignment="1">
      <alignment horizontal="center" vertical="center"/>
    </xf>
    <xf numFmtId="0" fontId="12" fillId="0" borderId="0" xfId="2" applyFont="1" applyFill="1" applyAlignment="1">
      <alignment wrapText="1"/>
    </xf>
    <xf numFmtId="9" fontId="3" fillId="0" borderId="7" xfId="2" applyNumberFormat="1" applyFont="1" applyFill="1" applyBorder="1" applyAlignment="1">
      <alignment vertical="center"/>
    </xf>
    <xf numFmtId="9" fontId="3" fillId="0" borderId="8" xfId="2" applyNumberFormat="1" applyFont="1" applyFill="1" applyBorder="1" applyAlignment="1">
      <alignment vertical="center"/>
    </xf>
    <xf numFmtId="9" fontId="3" fillId="0" borderId="0" xfId="4" applyNumberFormat="1" applyFont="1" applyFill="1" applyBorder="1" applyAlignment="1">
      <alignment horizontal="right"/>
    </xf>
    <xf numFmtId="9" fontId="3" fillId="0" borderId="8" xfId="2" applyNumberFormat="1" applyFont="1" applyFill="1" applyBorder="1" applyAlignment="1">
      <alignment horizontal="right"/>
    </xf>
    <xf numFmtId="9" fontId="7" fillId="0" borderId="28" xfId="5" applyNumberFormat="1" applyFont="1" applyFill="1" applyBorder="1" applyAlignment="1">
      <alignment horizontal="right" vertical="center"/>
    </xf>
    <xf numFmtId="9" fontId="7" fillId="0" borderId="29" xfId="5" applyNumberFormat="1" applyFont="1" applyFill="1" applyBorder="1" applyAlignment="1">
      <alignment horizontal="right" vertical="center"/>
    </xf>
    <xf numFmtId="9" fontId="7" fillId="0" borderId="25" xfId="5" applyNumberFormat="1" applyFont="1" applyFill="1" applyBorder="1" applyAlignment="1">
      <alignment horizontal="right" vertical="center"/>
    </xf>
    <xf numFmtId="9" fontId="7" fillId="0" borderId="26" xfId="5" applyNumberFormat="1" applyFont="1" applyFill="1" applyBorder="1" applyAlignment="1">
      <alignment horizontal="right" vertical="center"/>
    </xf>
    <xf numFmtId="9" fontId="7" fillId="0" borderId="20" xfId="5" applyNumberFormat="1" applyFont="1" applyFill="1" applyBorder="1" applyAlignment="1">
      <alignment horizontal="right" vertical="center"/>
    </xf>
    <xf numFmtId="9" fontId="7" fillId="0" borderId="17" xfId="5" applyNumberFormat="1" applyFont="1" applyFill="1" applyBorder="1" applyAlignment="1">
      <alignment horizontal="right" vertical="center"/>
    </xf>
    <xf numFmtId="9" fontId="7" fillId="0" borderId="23" xfId="5" applyNumberFormat="1" applyFont="1" applyFill="1" applyBorder="1" applyAlignment="1">
      <alignment horizontal="right" vertical="center"/>
    </xf>
    <xf numFmtId="9" fontId="7" fillId="0" borderId="18" xfId="5" applyNumberFormat="1" applyFont="1" applyFill="1" applyBorder="1" applyAlignment="1">
      <alignment horizontal="right" vertical="center"/>
    </xf>
    <xf numFmtId="9" fontId="12" fillId="0" borderId="0" xfId="2" applyNumberFormat="1" applyFont="1" applyFill="1" applyBorder="1"/>
    <xf numFmtId="9" fontId="12" fillId="0" borderId="5" xfId="2" applyNumberFormat="1" applyFont="1" applyFill="1" applyBorder="1"/>
    <xf numFmtId="9" fontId="12" fillId="0" borderId="0" xfId="2" applyNumberFormat="1" applyFont="1" applyFill="1"/>
    <xf numFmtId="9" fontId="13" fillId="0" borderId="0" xfId="2" applyNumberFormat="1" applyFont="1" applyFill="1"/>
    <xf numFmtId="38" fontId="8" fillId="0" borderId="0" xfId="2" applyNumberFormat="1" applyFont="1" applyFill="1"/>
    <xf numFmtId="49" fontId="5" fillId="0" borderId="15" xfId="2" applyNumberFormat="1" applyFont="1" applyFill="1" applyBorder="1" applyAlignment="1">
      <alignment horizontal="center" vertical="center"/>
    </xf>
    <xf numFmtId="1" fontId="7" fillId="0" borderId="20" xfId="2" quotePrefix="1" applyNumberFormat="1" applyFont="1" applyFill="1" applyBorder="1" applyAlignment="1">
      <alignment horizontal="center" vertical="center"/>
    </xf>
    <xf numFmtId="49" fontId="7" fillId="0" borderId="20" xfId="2" quotePrefix="1" applyNumberFormat="1" applyFont="1" applyFill="1" applyBorder="1" applyAlignment="1">
      <alignment horizontal="center" vertical="center"/>
    </xf>
    <xf numFmtId="0" fontId="7" fillId="0" borderId="20" xfId="2" quotePrefix="1" applyNumberFormat="1" applyFont="1" applyFill="1" applyBorder="1" applyAlignment="1">
      <alignment horizontal="center" vertical="center"/>
    </xf>
    <xf numFmtId="1" fontId="15" fillId="0" borderId="19" xfId="2" applyNumberFormat="1" applyFont="1" applyFill="1" applyBorder="1" applyAlignment="1">
      <alignment horizontal="center" vertical="center"/>
    </xf>
    <xf numFmtId="1" fontId="15" fillId="0" borderId="20" xfId="2" quotePrefix="1" applyNumberFormat="1" applyFont="1" applyFill="1" applyBorder="1" applyAlignment="1">
      <alignment horizontal="center" vertical="center"/>
    </xf>
    <xf numFmtId="49" fontId="15" fillId="0" borderId="20" xfId="2" applyNumberFormat="1" applyFont="1" applyFill="1" applyBorder="1" applyAlignment="1">
      <alignment horizontal="center" vertical="center"/>
    </xf>
    <xf numFmtId="1" fontId="9" fillId="0" borderId="20" xfId="2" quotePrefix="1" applyNumberFormat="1" applyFont="1" applyFill="1" applyBorder="1" applyAlignment="1">
      <alignment horizontal="center" vertical="center"/>
    </xf>
    <xf numFmtId="49" fontId="9" fillId="0" borderId="20" xfId="2" quotePrefix="1" applyNumberFormat="1" applyFont="1" applyFill="1" applyBorder="1" applyAlignment="1">
      <alignment horizontal="center" vertical="center"/>
    </xf>
    <xf numFmtId="0" fontId="9" fillId="0" borderId="20" xfId="2" quotePrefix="1" applyNumberFormat="1" applyFont="1" applyFill="1" applyBorder="1" applyAlignment="1">
      <alignment horizontal="center" vertical="center"/>
    </xf>
    <xf numFmtId="0" fontId="9" fillId="0" borderId="20" xfId="2" quotePrefix="1" applyFont="1" applyFill="1" applyBorder="1" applyAlignment="1">
      <alignment horizontal="center" vertical="center"/>
    </xf>
    <xf numFmtId="0" fontId="7" fillId="0" borderId="20" xfId="2" quotePrefix="1" applyFont="1" applyFill="1" applyBorder="1" applyAlignment="1">
      <alignment horizontal="center" vertical="center"/>
    </xf>
    <xf numFmtId="168" fontId="3" fillId="0" borderId="7" xfId="2" applyNumberFormat="1" applyFont="1" applyFill="1" applyBorder="1" applyAlignment="1">
      <alignment vertical="center"/>
    </xf>
    <xf numFmtId="168" fontId="3" fillId="0" borderId="7" xfId="2" applyNumberFormat="1" applyFont="1" applyFill="1" applyBorder="1"/>
    <xf numFmtId="168" fontId="2" fillId="0" borderId="7" xfId="2" applyNumberFormat="1" applyFont="1" applyFill="1" applyBorder="1"/>
    <xf numFmtId="168" fontId="3" fillId="0" borderId="7" xfId="2" applyNumberFormat="1" applyFont="1" applyFill="1" applyBorder="1" applyAlignment="1"/>
    <xf numFmtId="168" fontId="7" fillId="0" borderId="28" xfId="2" applyNumberFormat="1" applyFont="1" applyFill="1" applyBorder="1" applyAlignment="1">
      <alignment horizontal="right" vertical="center"/>
    </xf>
    <xf numFmtId="168" fontId="7" fillId="0" borderId="25" xfId="2" applyNumberFormat="1" applyFont="1" applyFill="1" applyBorder="1" applyAlignment="1">
      <alignment horizontal="right" vertical="center"/>
    </xf>
    <xf numFmtId="168" fontId="7" fillId="0" borderId="20" xfId="2" applyNumberFormat="1" applyFont="1" applyFill="1" applyBorder="1" applyAlignment="1">
      <alignment horizontal="right" vertical="center"/>
    </xf>
    <xf numFmtId="168" fontId="9" fillId="0" borderId="20" xfId="2" applyNumberFormat="1" applyFont="1" applyFill="1" applyBorder="1" applyAlignment="1">
      <alignment horizontal="right" vertical="center"/>
    </xf>
    <xf numFmtId="168" fontId="7" fillId="0" borderId="23" xfId="2" applyNumberFormat="1" applyFont="1" applyFill="1" applyBorder="1" applyAlignment="1">
      <alignment horizontal="right" vertical="center"/>
    </xf>
    <xf numFmtId="168" fontId="11" fillId="0" borderId="0" xfId="1" applyNumberFormat="1" applyFont="1" applyFill="1" applyBorder="1" applyAlignment="1"/>
    <xf numFmtId="168" fontId="14" fillId="0" borderId="30" xfId="0" applyNumberFormat="1" applyFont="1" applyFill="1" applyBorder="1" applyAlignment="1">
      <alignment horizontal="right" vertical="center" wrapText="1" readingOrder="1"/>
    </xf>
    <xf numFmtId="168" fontId="11" fillId="0" borderId="0" xfId="5" applyNumberFormat="1" applyFont="1" applyFill="1" applyBorder="1"/>
    <xf numFmtId="168" fontId="11" fillId="0" borderId="0" xfId="1" applyNumberFormat="1" applyFont="1" applyFill="1" applyBorder="1"/>
    <xf numFmtId="168" fontId="4" fillId="0" borderId="0" xfId="2" applyNumberFormat="1" applyFont="1" applyFill="1"/>
    <xf numFmtId="168" fontId="6" fillId="0" borderId="0" xfId="2" applyNumberFormat="1" applyFont="1" applyFill="1"/>
    <xf numFmtId="168" fontId="12" fillId="0" borderId="0" xfId="2" applyNumberFormat="1" applyFont="1" applyFill="1"/>
    <xf numFmtId="168" fontId="3" fillId="0" borderId="0" xfId="3" applyNumberFormat="1" applyFont="1" applyFill="1" applyBorder="1" applyAlignment="1">
      <alignment horizontal="left"/>
    </xf>
    <xf numFmtId="168" fontId="16" fillId="0" borderId="20" xfId="2" applyNumberFormat="1" applyFont="1" applyFill="1" applyBorder="1" applyAlignment="1">
      <alignment horizontal="right" vertical="center"/>
    </xf>
    <xf numFmtId="168" fontId="15" fillId="0" borderId="20" xfId="2" applyNumberFormat="1" applyFont="1" applyFill="1" applyBorder="1" applyAlignment="1">
      <alignment horizontal="right" vertical="center"/>
    </xf>
    <xf numFmtId="164" fontId="3" fillId="0" borderId="1" xfId="2" applyNumberFormat="1" applyFont="1" applyFill="1" applyBorder="1" applyAlignment="1">
      <alignment horizontal="center" vertical="center" wrapText="1"/>
    </xf>
    <xf numFmtId="164" fontId="3" fillId="0" borderId="2" xfId="2" applyNumberFormat="1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0" borderId="4" xfId="2" applyNumberFormat="1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" fontId="3" fillId="0" borderId="9" xfId="2" applyNumberFormat="1" applyFont="1" applyFill="1" applyBorder="1" applyAlignment="1">
      <alignment horizontal="center" vertical="center"/>
    </xf>
    <xf numFmtId="1" fontId="3" fillId="0" borderId="10" xfId="2" applyNumberFormat="1" applyFont="1" applyFill="1" applyBorder="1" applyAlignment="1">
      <alignment horizontal="center" vertical="center"/>
    </xf>
    <xf numFmtId="1" fontId="3" fillId="0" borderId="11" xfId="2" applyNumberFormat="1" applyFont="1" applyFill="1" applyBorder="1" applyAlignment="1">
      <alignment horizontal="center" vertical="center"/>
    </xf>
    <xf numFmtId="168" fontId="3" fillId="0" borderId="12" xfId="2" applyNumberFormat="1" applyFont="1" applyFill="1" applyBorder="1" applyAlignment="1">
      <alignment horizontal="center" vertical="center" wrapText="1"/>
    </xf>
    <xf numFmtId="168" fontId="3" fillId="0" borderId="15" xfId="2" applyNumberFormat="1" applyFont="1" applyFill="1" applyBorder="1" applyAlignment="1">
      <alignment horizontal="center" vertical="center" wrapText="1"/>
    </xf>
    <xf numFmtId="168" fontId="3" fillId="0" borderId="13" xfId="2" applyNumberFormat="1" applyFont="1" applyFill="1" applyBorder="1" applyAlignment="1">
      <alignment horizontal="center" vertical="center" wrapText="1"/>
    </xf>
    <xf numFmtId="168" fontId="3" fillId="0" borderId="16" xfId="2" applyNumberFormat="1" applyFont="1" applyFill="1" applyBorder="1" applyAlignment="1">
      <alignment horizontal="center" vertical="center" wrapText="1"/>
    </xf>
    <xf numFmtId="9" fontId="3" fillId="0" borderId="13" xfId="2" applyNumberFormat="1" applyFont="1" applyFill="1" applyBorder="1" applyAlignment="1">
      <alignment horizontal="center" vertical="center" wrapText="1"/>
    </xf>
    <xf numFmtId="9" fontId="3" fillId="0" borderId="16" xfId="2" applyNumberFormat="1" applyFont="1" applyFill="1" applyBorder="1" applyAlignment="1">
      <alignment horizontal="center" vertical="center" wrapText="1"/>
    </xf>
    <xf numFmtId="49" fontId="7" fillId="0" borderId="27" xfId="2" applyNumberFormat="1" applyFont="1" applyFill="1" applyBorder="1" applyAlignment="1">
      <alignment horizontal="left" vertical="center" wrapText="1"/>
    </xf>
    <xf numFmtId="49" fontId="7" fillId="0" borderId="28" xfId="2" applyNumberFormat="1" applyFont="1" applyFill="1" applyBorder="1" applyAlignment="1">
      <alignment horizontal="left" vertical="center" wrapText="1"/>
    </xf>
    <xf numFmtId="0" fontId="7" fillId="0" borderId="27" xfId="2" applyFont="1" applyFill="1" applyBorder="1" applyAlignment="1">
      <alignment horizontal="left" vertical="center" wrapText="1"/>
    </xf>
    <xf numFmtId="0" fontId="7" fillId="0" borderId="28" xfId="2" applyFont="1" applyFill="1" applyBorder="1" applyAlignment="1">
      <alignment horizontal="left" vertical="center" wrapText="1"/>
    </xf>
    <xf numFmtId="0" fontId="7" fillId="0" borderId="22" xfId="2" applyFont="1" applyFill="1" applyBorder="1" applyAlignment="1">
      <alignment horizontal="center" vertical="center"/>
    </xf>
    <xf numFmtId="0" fontId="7" fillId="0" borderId="23" xfId="2" applyFont="1" applyFill="1" applyBorder="1" applyAlignment="1">
      <alignment horizontal="center" vertical="center"/>
    </xf>
    <xf numFmtId="9" fontId="3" fillId="0" borderId="14" xfId="2" applyNumberFormat="1" applyFont="1" applyFill="1" applyBorder="1" applyAlignment="1">
      <alignment horizontal="center" vertical="center" wrapText="1"/>
    </xf>
    <xf numFmtId="9" fontId="3" fillId="0" borderId="17" xfId="2" applyNumberFormat="1" applyFont="1" applyFill="1" applyBorder="1" applyAlignment="1">
      <alignment horizontal="center" vertical="center" wrapText="1"/>
    </xf>
    <xf numFmtId="9" fontId="3" fillId="0" borderId="21" xfId="2" applyNumberFormat="1" applyFont="1" applyFill="1" applyBorder="1" applyAlignment="1">
      <alignment horizontal="center" vertical="center" wrapText="1"/>
    </xf>
    <xf numFmtId="49" fontId="3" fillId="0" borderId="12" xfId="2" applyNumberFormat="1" applyFont="1" applyFill="1" applyBorder="1" applyAlignment="1">
      <alignment horizontal="center" vertical="center" wrapText="1"/>
    </xf>
    <xf numFmtId="49" fontId="3" fillId="0" borderId="15" xfId="2" applyNumberFormat="1" applyFont="1" applyFill="1" applyBorder="1" applyAlignment="1">
      <alignment horizontal="center" vertical="center" wrapText="1"/>
    </xf>
    <xf numFmtId="49" fontId="5" fillId="0" borderId="15" xfId="2" applyNumberFormat="1" applyFont="1" applyFill="1" applyBorder="1" applyAlignment="1">
      <alignment horizontal="center" vertical="center"/>
    </xf>
    <xf numFmtId="1" fontId="5" fillId="0" borderId="15" xfId="2" applyNumberFormat="1" applyFont="1" applyFill="1" applyBorder="1" applyAlignment="1">
      <alignment horizontal="center" vertical="center"/>
    </xf>
    <xf numFmtId="49" fontId="5" fillId="0" borderId="4" xfId="2" applyNumberFormat="1" applyFont="1" applyFill="1" applyBorder="1" applyAlignment="1">
      <alignment horizontal="center" vertical="center"/>
    </xf>
  </cellXfs>
  <cellStyles count="7">
    <cellStyle name="Millares" xfId="1" builtinId="3"/>
    <cellStyle name="Millares [0]" xfId="6" builtinId="6"/>
    <cellStyle name="Millares_INFORME RESERVA FONDO ROTATORIO 2005" xfId="4"/>
    <cellStyle name="Normal" xfId="0" builtinId="0"/>
    <cellStyle name="Normal 2" xfId="2"/>
    <cellStyle name="Normal_INFORME RESERVA FONDO ROTATORIO 2005" xfId="3"/>
    <cellStyle name="Percent 2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5F1740B2-BFA5-4386-929E-49357D7F3490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8B1AAAE1-79C1-4915-8AA2-9B03996BCB34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B8DB148C-87F1-43FF-AE95-6A9E66FEA1D1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2D41C1C1-B91F-4949-9163-077CD37CFBB8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9C7D0F40-4E25-4028-8A02-99B4FD805F79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32062C28-2D26-4478-8C95-9615BE9CC9D9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C4446F90-AF82-4142-94E3-7F49EE3770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B417B84B-96C1-4C22-9344-E7637516586D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F8F31267-B07E-4282-8647-394510BD2FEC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5258FC57-E4C2-4C45-BC01-EF07A48C92E4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886A9666-5B82-4DC4-A26A-6B50A5A7158B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3" name="Text Box 6">
          <a:extLst>
            <a:ext uri="{FF2B5EF4-FFF2-40B4-BE49-F238E27FC236}">
              <a16:creationId xmlns:a16="http://schemas.microsoft.com/office/drawing/2014/main" id="{65D497BC-391A-4E6F-B988-BEF3119DA7BD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D1BEC98F-24D0-448E-8636-C7DE22ECF157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9B8C857D-6D7D-420A-A1D7-AE3C8F95A693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6" name="Text Box 11">
          <a:extLst>
            <a:ext uri="{FF2B5EF4-FFF2-40B4-BE49-F238E27FC236}">
              <a16:creationId xmlns:a16="http://schemas.microsoft.com/office/drawing/2014/main" id="{CACC220C-EF00-4F79-907D-83966EA69D94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7" name="Text Box 12">
          <a:extLst>
            <a:ext uri="{FF2B5EF4-FFF2-40B4-BE49-F238E27FC236}">
              <a16:creationId xmlns:a16="http://schemas.microsoft.com/office/drawing/2014/main" id="{E81AA5AC-E7C6-4DF4-BE9F-683F71B2917C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19ABDB8C-B3EA-4C1B-AB72-AE4F003B19BF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19" name="Text Box 3">
          <a:extLst>
            <a:ext uri="{FF2B5EF4-FFF2-40B4-BE49-F238E27FC236}">
              <a16:creationId xmlns:a16="http://schemas.microsoft.com/office/drawing/2014/main" id="{91F6D977-E5C8-4471-9EA9-8525FBD960A6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id="{7E9A0753-AC63-422A-99E5-62601ADCD07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1" name="Text Box 6">
          <a:extLst>
            <a:ext uri="{FF2B5EF4-FFF2-40B4-BE49-F238E27FC236}">
              <a16:creationId xmlns:a16="http://schemas.microsoft.com/office/drawing/2014/main" id="{21406C53-1349-405C-974D-988A14DDAE9D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id="{58188D9C-7558-42D4-A532-308988DFCB74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3" name="Text Box 9">
          <a:extLst>
            <a:ext uri="{FF2B5EF4-FFF2-40B4-BE49-F238E27FC236}">
              <a16:creationId xmlns:a16="http://schemas.microsoft.com/office/drawing/2014/main" id="{2C234EBC-B895-4D87-AD08-010EA4124E6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4" name="Text Box 11">
          <a:extLst>
            <a:ext uri="{FF2B5EF4-FFF2-40B4-BE49-F238E27FC236}">
              <a16:creationId xmlns:a16="http://schemas.microsoft.com/office/drawing/2014/main" id="{A7B64FF9-103D-433A-998F-4808C02C5C3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5" name="Text Box 12">
          <a:extLst>
            <a:ext uri="{FF2B5EF4-FFF2-40B4-BE49-F238E27FC236}">
              <a16:creationId xmlns:a16="http://schemas.microsoft.com/office/drawing/2014/main" id="{FA94C25E-1A5A-40B0-840A-2086C05205A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7DB27029-78AA-4BDB-83C7-B836BD4C9EED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A49D3E0D-7AAC-41F1-A871-0FAB2EDB7EF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90A99D45-3E40-4F24-9375-BE7991DAFC3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9" name="Text Box 6">
          <a:extLst>
            <a:ext uri="{FF2B5EF4-FFF2-40B4-BE49-F238E27FC236}">
              <a16:creationId xmlns:a16="http://schemas.microsoft.com/office/drawing/2014/main" id="{55CF58D0-3180-4CC5-9577-3C72BDC3DC6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04E929FF-EE03-48CA-BED1-33E24F0893C2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id="{A5DD9EDB-AC16-43C7-9309-1109F8FE0EA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2" name="Text Box 11">
          <a:extLst>
            <a:ext uri="{FF2B5EF4-FFF2-40B4-BE49-F238E27FC236}">
              <a16:creationId xmlns:a16="http://schemas.microsoft.com/office/drawing/2014/main" id="{81953E89-5EAA-43F8-9B70-8CE1052186D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3" name="Text Box 12">
          <a:extLst>
            <a:ext uri="{FF2B5EF4-FFF2-40B4-BE49-F238E27FC236}">
              <a16:creationId xmlns:a16="http://schemas.microsoft.com/office/drawing/2014/main" id="{6A041DCF-2435-4E8D-BBB8-013BD8C8652C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2854BE5B-0DF9-4333-B41B-2852B454C57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5" name="Text Box 3">
          <a:extLst>
            <a:ext uri="{FF2B5EF4-FFF2-40B4-BE49-F238E27FC236}">
              <a16:creationId xmlns:a16="http://schemas.microsoft.com/office/drawing/2014/main" id="{D5DCC298-9991-47B6-AF9A-B1CE1FAF525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6" name="Text Box 5">
          <a:extLst>
            <a:ext uri="{FF2B5EF4-FFF2-40B4-BE49-F238E27FC236}">
              <a16:creationId xmlns:a16="http://schemas.microsoft.com/office/drawing/2014/main" id="{30F3C789-7C68-46B4-B917-E375B37184F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7" name="Text Box 6">
          <a:extLst>
            <a:ext uri="{FF2B5EF4-FFF2-40B4-BE49-F238E27FC236}">
              <a16:creationId xmlns:a16="http://schemas.microsoft.com/office/drawing/2014/main" id="{7920095B-5FF0-4BAF-A469-6FA873509399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FE5C5877-4AA6-42CA-8847-230E7B45BF9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9" name="Text Box 9">
          <a:extLst>
            <a:ext uri="{FF2B5EF4-FFF2-40B4-BE49-F238E27FC236}">
              <a16:creationId xmlns:a16="http://schemas.microsoft.com/office/drawing/2014/main" id="{36C10B37-37BA-44F8-A6D0-F19C187286E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32BA0B95-DE82-434F-A40F-E8564844D9F6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41" name="Text Box 12">
          <a:extLst>
            <a:ext uri="{FF2B5EF4-FFF2-40B4-BE49-F238E27FC236}">
              <a16:creationId xmlns:a16="http://schemas.microsoft.com/office/drawing/2014/main" id="{7C3C4C06-0398-44D8-82C6-1DFC83D7E5D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62F562C9-5B39-45A6-A56B-73704D376472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3" name="Text Box 3">
          <a:extLst>
            <a:ext uri="{FF2B5EF4-FFF2-40B4-BE49-F238E27FC236}">
              <a16:creationId xmlns:a16="http://schemas.microsoft.com/office/drawing/2014/main" id="{7F5850B4-B79C-44B4-8DD5-1FC0A599070E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4" name="Text Box 5">
          <a:extLst>
            <a:ext uri="{FF2B5EF4-FFF2-40B4-BE49-F238E27FC236}">
              <a16:creationId xmlns:a16="http://schemas.microsoft.com/office/drawing/2014/main" id="{D3C73347-7ACF-4521-A17B-493D199BB9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5" name="Text Box 6">
          <a:extLst>
            <a:ext uri="{FF2B5EF4-FFF2-40B4-BE49-F238E27FC236}">
              <a16:creationId xmlns:a16="http://schemas.microsoft.com/office/drawing/2014/main" id="{21D170C1-C324-4BD0-99E5-40857070BF03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6" name="Text Box 8">
          <a:extLst>
            <a:ext uri="{FF2B5EF4-FFF2-40B4-BE49-F238E27FC236}">
              <a16:creationId xmlns:a16="http://schemas.microsoft.com/office/drawing/2014/main" id="{5E7891B5-0664-4551-A8B9-960B4C285BB5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7" name="Text Box 9">
          <a:extLst>
            <a:ext uri="{FF2B5EF4-FFF2-40B4-BE49-F238E27FC236}">
              <a16:creationId xmlns:a16="http://schemas.microsoft.com/office/drawing/2014/main" id="{52AF723C-8FEE-4D88-A3F1-0372F499711B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220756</xdr:colOff>
      <xdr:row>35</xdr:row>
      <xdr:rowOff>0</xdr:rowOff>
    </xdr:from>
    <xdr:ext cx="171450" cy="266700"/>
    <xdr:sp macro="" textlink="">
      <xdr:nvSpPr>
        <xdr:cNvPr id="48" name="Text Box 11">
          <a:extLst>
            <a:ext uri="{FF2B5EF4-FFF2-40B4-BE49-F238E27FC236}">
              <a16:creationId xmlns:a16="http://schemas.microsoft.com/office/drawing/2014/main" id="{FEDBD2C5-E1B7-41EC-A2CC-9F15394D77F2}"/>
            </a:ext>
          </a:extLst>
        </xdr:cNvPr>
        <xdr:cNvSpPr txBox="1">
          <a:spLocks noChangeArrowheads="1"/>
        </xdr:cNvSpPr>
      </xdr:nvSpPr>
      <xdr:spPr bwMode="auto">
        <a:xfrm>
          <a:off x="4501403" y="11855824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S118"/>
  <sheetViews>
    <sheetView tabSelected="1" zoomScaleNormal="100" workbookViewId="0">
      <pane xSplit="10" ySplit="9" topLeftCell="K105" activePane="bottomRight" state="frozen"/>
      <selection pane="topRight" activeCell="I1" sqref="I1"/>
      <selection pane="bottomLeft" activeCell="A10" sqref="A10"/>
      <selection pane="bottomRight" activeCell="K110" sqref="K110"/>
    </sheetView>
  </sheetViews>
  <sheetFormatPr baseColWidth="10" defaultColWidth="11.42578125" defaultRowHeight="15" x14ac:dyDescent="0.2"/>
  <cols>
    <col min="1" max="1" width="7" style="75" customWidth="1"/>
    <col min="2" max="2" width="6.7109375" style="75" customWidth="1"/>
    <col min="3" max="3" width="6.28515625" style="75" customWidth="1"/>
    <col min="4" max="4" width="7" style="75" customWidth="1"/>
    <col min="5" max="5" width="6.28515625" style="75" customWidth="1"/>
    <col min="6" max="6" width="9.42578125" style="75" bestFit="1" customWidth="1"/>
    <col min="7" max="7" width="7.5703125" style="75" customWidth="1"/>
    <col min="8" max="8" width="7.140625" style="75" customWidth="1"/>
    <col min="9" max="9" width="27" style="75" customWidth="1"/>
    <col min="10" max="10" width="25.5703125" style="76" customWidth="1"/>
    <col min="11" max="11" width="18.42578125" style="121" customWidth="1"/>
    <col min="12" max="12" width="18.7109375" style="121" bestFit="1" customWidth="1"/>
    <col min="13" max="13" width="22" style="121" customWidth="1"/>
    <col min="14" max="14" width="19.140625" style="121" customWidth="1"/>
    <col min="15" max="15" width="21.5703125" style="121" customWidth="1"/>
    <col min="16" max="16" width="15" style="91" customWidth="1"/>
    <col min="17" max="17" width="12.7109375" style="91" customWidth="1"/>
    <col min="18" max="18" width="12.7109375" style="74" customWidth="1"/>
    <col min="19" max="19" width="15.140625" style="74" bestFit="1" customWidth="1"/>
    <col min="20" max="16384" width="11.42578125" style="74"/>
  </cols>
  <sheetData>
    <row r="1" spans="1:18" s="60" customFormat="1" ht="15" customHeight="1" x14ac:dyDescent="0.2">
      <c r="A1" s="125" t="s">
        <v>218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7"/>
    </row>
    <row r="2" spans="1:18" s="60" customFormat="1" ht="15" customHeight="1" x14ac:dyDescent="0.2">
      <c r="A2" s="128" t="s">
        <v>217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30"/>
    </row>
    <row r="3" spans="1:18" s="60" customFormat="1" ht="15" customHeight="1" x14ac:dyDescent="0.2">
      <c r="A3" s="131" t="s">
        <v>224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3"/>
    </row>
    <row r="4" spans="1:18" s="60" customFormat="1" ht="15.75" customHeight="1" thickBot="1" x14ac:dyDescent="0.25">
      <c r="A4" s="1"/>
      <c r="B4" s="2"/>
      <c r="C4" s="2"/>
      <c r="D4" s="2"/>
      <c r="E4" s="2"/>
      <c r="F4" s="2"/>
      <c r="G4" s="2"/>
      <c r="H4" s="2"/>
      <c r="I4" s="2"/>
      <c r="J4" s="3"/>
      <c r="K4" s="106"/>
      <c r="L4" s="106"/>
      <c r="M4" s="106"/>
      <c r="N4" s="106"/>
      <c r="O4" s="106"/>
      <c r="P4" s="77"/>
      <c r="Q4" s="78"/>
    </row>
    <row r="5" spans="1:18" s="60" customFormat="1" ht="13.5" thickBot="1" x14ac:dyDescent="0.25">
      <c r="A5" s="1"/>
      <c r="B5" s="2"/>
      <c r="C5" s="2"/>
      <c r="D5" s="2"/>
      <c r="E5" s="2"/>
      <c r="F5" s="2"/>
      <c r="G5" s="2"/>
      <c r="H5" s="2"/>
      <c r="I5" s="2"/>
      <c r="J5" s="4"/>
      <c r="K5" s="107"/>
      <c r="L5" s="107"/>
      <c r="M5" s="108"/>
      <c r="N5" s="109"/>
      <c r="O5" s="122"/>
      <c r="P5" s="79"/>
      <c r="Q5" s="80"/>
      <c r="R5" s="61"/>
    </row>
    <row r="6" spans="1:18" s="60" customFormat="1" ht="16.149999999999999" customHeight="1" thickBot="1" x14ac:dyDescent="0.25">
      <c r="A6" s="134" t="s">
        <v>9</v>
      </c>
      <c r="B6" s="135"/>
      <c r="C6" s="135"/>
      <c r="D6" s="135"/>
      <c r="E6" s="135"/>
      <c r="F6" s="135"/>
      <c r="G6" s="135"/>
      <c r="H6" s="135"/>
      <c r="I6" s="135"/>
      <c r="J6" s="136"/>
      <c r="K6" s="137" t="s">
        <v>10</v>
      </c>
      <c r="L6" s="137" t="s">
        <v>11</v>
      </c>
      <c r="M6" s="137" t="s">
        <v>12</v>
      </c>
      <c r="N6" s="137" t="s">
        <v>13</v>
      </c>
      <c r="O6" s="139" t="s">
        <v>14</v>
      </c>
      <c r="P6" s="141" t="s">
        <v>15</v>
      </c>
      <c r="Q6" s="149" t="s">
        <v>16</v>
      </c>
      <c r="R6" s="62"/>
    </row>
    <row r="7" spans="1:18" s="63" customFormat="1" x14ac:dyDescent="0.2">
      <c r="A7" s="5" t="s">
        <v>38</v>
      </c>
      <c r="B7" s="6" t="s">
        <v>1</v>
      </c>
      <c r="C7" s="5" t="s">
        <v>2</v>
      </c>
      <c r="D7" s="7" t="s">
        <v>3</v>
      </c>
      <c r="E7" s="8" t="s">
        <v>184</v>
      </c>
      <c r="F7" s="8" t="s">
        <v>39</v>
      </c>
      <c r="G7" s="8" t="s">
        <v>40</v>
      </c>
      <c r="H7" s="9" t="s">
        <v>17</v>
      </c>
      <c r="I7" s="9"/>
      <c r="J7" s="152" t="s">
        <v>4</v>
      </c>
      <c r="K7" s="138"/>
      <c r="L7" s="138"/>
      <c r="M7" s="138"/>
      <c r="N7" s="138"/>
      <c r="O7" s="140"/>
      <c r="P7" s="142"/>
      <c r="Q7" s="150"/>
      <c r="R7" s="62"/>
    </row>
    <row r="8" spans="1:18" s="63" customFormat="1" x14ac:dyDescent="0.2">
      <c r="A8" s="154"/>
      <c r="B8" s="155"/>
      <c r="C8" s="154"/>
      <c r="D8" s="156"/>
      <c r="E8" s="10"/>
      <c r="F8" s="94"/>
      <c r="G8" s="94"/>
      <c r="H8" s="11" t="s">
        <v>18</v>
      </c>
      <c r="I8" s="11"/>
      <c r="J8" s="153"/>
      <c r="K8" s="138"/>
      <c r="L8" s="138"/>
      <c r="M8" s="138"/>
      <c r="N8" s="138"/>
      <c r="O8" s="140"/>
      <c r="P8" s="142"/>
      <c r="Q8" s="150"/>
      <c r="R8" s="62"/>
    </row>
    <row r="9" spans="1:18" s="63" customFormat="1" ht="15.75" thickBot="1" x14ac:dyDescent="0.25">
      <c r="A9" s="154"/>
      <c r="B9" s="155"/>
      <c r="C9" s="154"/>
      <c r="D9" s="156"/>
      <c r="E9" s="10"/>
      <c r="F9" s="94"/>
      <c r="G9" s="94"/>
      <c r="H9" s="11" t="s">
        <v>8</v>
      </c>
      <c r="I9" s="11"/>
      <c r="J9" s="153"/>
      <c r="K9" s="138"/>
      <c r="L9" s="138"/>
      <c r="M9" s="138"/>
      <c r="N9" s="138"/>
      <c r="O9" s="140"/>
      <c r="P9" s="142"/>
      <c r="Q9" s="151"/>
      <c r="R9" s="62"/>
    </row>
    <row r="10" spans="1:18" s="64" customFormat="1" ht="30" customHeight="1" thickBot="1" x14ac:dyDescent="0.25">
      <c r="A10" s="143" t="s">
        <v>19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10">
        <f>K11+K36+K51+K52+K63+K68</f>
        <v>405105574000</v>
      </c>
      <c r="L10" s="110">
        <f t="shared" ref="L10:O10" si="0">L11+L36+L51+L52+L63+L68</f>
        <v>383754375412.71997</v>
      </c>
      <c r="M10" s="110">
        <f t="shared" si="0"/>
        <v>374215533571.14001</v>
      </c>
      <c r="N10" s="110">
        <f t="shared" si="0"/>
        <v>356685299924.90002</v>
      </c>
      <c r="O10" s="110">
        <f t="shared" si="0"/>
        <v>356143716379.71997</v>
      </c>
      <c r="P10" s="81">
        <f>+M10/K10</f>
        <v>0.92374817230024098</v>
      </c>
      <c r="Q10" s="82">
        <f>+N10/K10</f>
        <v>0.88047492509915459</v>
      </c>
      <c r="R10" s="30"/>
    </row>
    <row r="11" spans="1:18" s="29" customFormat="1" ht="30" customHeight="1" x14ac:dyDescent="0.2">
      <c r="A11" s="53" t="s">
        <v>26</v>
      </c>
      <c r="B11" s="55"/>
      <c r="C11" s="55"/>
      <c r="D11" s="65"/>
      <c r="E11" s="65"/>
      <c r="F11" s="65"/>
      <c r="G11" s="65"/>
      <c r="H11" s="65"/>
      <c r="I11" s="66" t="s">
        <v>27</v>
      </c>
      <c r="J11" s="67" t="s">
        <v>6</v>
      </c>
      <c r="K11" s="111">
        <f>K12+K20+K28+K35</f>
        <v>25200507000</v>
      </c>
      <c r="L11" s="111">
        <f t="shared" ref="L11:O11" si="1">L12+L20+L28+L35</f>
        <v>22942843896.799999</v>
      </c>
      <c r="M11" s="111">
        <f t="shared" si="1"/>
        <v>17485487049.98</v>
      </c>
      <c r="N11" s="111">
        <f t="shared" si="1"/>
        <v>17478639790.98</v>
      </c>
      <c r="O11" s="111">
        <f t="shared" si="1"/>
        <v>17173481351.98</v>
      </c>
      <c r="P11" s="83">
        <f t="shared" ref="P11:P40" si="2">+M11/K11</f>
        <v>0.69385457403614936</v>
      </c>
      <c r="Q11" s="84">
        <f t="shared" ref="Q11:Q40" si="3">+N11/K11</f>
        <v>0.69358286287573501</v>
      </c>
      <c r="R11" s="30"/>
    </row>
    <row r="12" spans="1:18" s="29" customFormat="1" ht="30" customHeight="1" x14ac:dyDescent="0.2">
      <c r="A12" s="18" t="s">
        <v>26</v>
      </c>
      <c r="B12" s="95" t="s">
        <v>28</v>
      </c>
      <c r="C12" s="95" t="s">
        <v>28</v>
      </c>
      <c r="D12" s="96" t="s">
        <v>28</v>
      </c>
      <c r="E12" s="21" t="s">
        <v>29</v>
      </c>
      <c r="F12" s="21"/>
      <c r="G12" s="21"/>
      <c r="H12" s="21"/>
      <c r="I12" s="22" t="s">
        <v>30</v>
      </c>
      <c r="J12" s="23" t="s">
        <v>31</v>
      </c>
      <c r="K12" s="112">
        <f>SUM(K13:K19)</f>
        <v>15902788000</v>
      </c>
      <c r="L12" s="112">
        <f t="shared" ref="L12:O12" si="4">SUM(L13:L19)</f>
        <v>15469119107</v>
      </c>
      <c r="M12" s="112">
        <f t="shared" si="4"/>
        <v>11477974325</v>
      </c>
      <c r="N12" s="112">
        <f t="shared" si="4"/>
        <v>11471840378</v>
      </c>
      <c r="O12" s="112">
        <f t="shared" si="4"/>
        <v>11471840378</v>
      </c>
      <c r="P12" s="85">
        <f t="shared" si="2"/>
        <v>0.72175862024948079</v>
      </c>
      <c r="Q12" s="86">
        <f t="shared" si="3"/>
        <v>0.72137290505287499</v>
      </c>
      <c r="R12" s="30"/>
    </row>
    <row r="13" spans="1:18" s="26" customFormat="1" ht="30" customHeight="1" x14ac:dyDescent="0.2">
      <c r="A13" s="12" t="s">
        <v>26</v>
      </c>
      <c r="B13" s="13" t="s">
        <v>28</v>
      </c>
      <c r="C13" s="13" t="s">
        <v>28</v>
      </c>
      <c r="D13" s="14" t="s">
        <v>28</v>
      </c>
      <c r="E13" s="14" t="s">
        <v>29</v>
      </c>
      <c r="F13" s="14" t="s">
        <v>29</v>
      </c>
      <c r="G13" s="14"/>
      <c r="H13" s="15" t="s">
        <v>5</v>
      </c>
      <c r="I13" s="16" t="s">
        <v>48</v>
      </c>
      <c r="J13" s="17" t="s">
        <v>41</v>
      </c>
      <c r="K13" s="113">
        <v>11673817920</v>
      </c>
      <c r="L13" s="113">
        <v>11673817920</v>
      </c>
      <c r="M13" s="113">
        <v>9590726673</v>
      </c>
      <c r="N13" s="113">
        <v>9590726673</v>
      </c>
      <c r="O13" s="113">
        <v>9590726673</v>
      </c>
      <c r="P13" s="85">
        <f t="shared" si="2"/>
        <v>0.82155869988076702</v>
      </c>
      <c r="Q13" s="86">
        <f t="shared" si="3"/>
        <v>0.82155869988076702</v>
      </c>
      <c r="R13" s="25"/>
    </row>
    <row r="14" spans="1:18" s="26" customFormat="1" ht="30" customHeight="1" x14ac:dyDescent="0.2">
      <c r="A14" s="12" t="s">
        <v>26</v>
      </c>
      <c r="B14" s="13" t="s">
        <v>28</v>
      </c>
      <c r="C14" s="13" t="s">
        <v>28</v>
      </c>
      <c r="D14" s="14" t="s">
        <v>28</v>
      </c>
      <c r="E14" s="14" t="s">
        <v>29</v>
      </c>
      <c r="F14" s="14" t="s">
        <v>32</v>
      </c>
      <c r="G14" s="14"/>
      <c r="H14" s="15" t="s">
        <v>5</v>
      </c>
      <c r="I14" s="16" t="s">
        <v>49</v>
      </c>
      <c r="J14" s="17" t="s">
        <v>42</v>
      </c>
      <c r="K14" s="113">
        <v>1159102360</v>
      </c>
      <c r="L14" s="113">
        <v>1159102360</v>
      </c>
      <c r="M14" s="113">
        <v>581184726</v>
      </c>
      <c r="N14" s="113">
        <v>581184726</v>
      </c>
      <c r="O14" s="113">
        <v>581184726</v>
      </c>
      <c r="P14" s="85">
        <f t="shared" si="2"/>
        <v>0.5014093198809465</v>
      </c>
      <c r="Q14" s="86">
        <f t="shared" si="3"/>
        <v>0.5014093198809465</v>
      </c>
      <c r="R14" s="25"/>
    </row>
    <row r="15" spans="1:18" s="26" customFormat="1" ht="30" customHeight="1" x14ac:dyDescent="0.2">
      <c r="A15" s="12" t="s">
        <v>26</v>
      </c>
      <c r="B15" s="13" t="s">
        <v>28</v>
      </c>
      <c r="C15" s="13" t="s">
        <v>28</v>
      </c>
      <c r="D15" s="14" t="s">
        <v>28</v>
      </c>
      <c r="E15" s="14" t="s">
        <v>29</v>
      </c>
      <c r="F15" s="14" t="s">
        <v>33</v>
      </c>
      <c r="G15" s="14"/>
      <c r="H15" s="15" t="s">
        <v>5</v>
      </c>
      <c r="I15" s="16" t="s">
        <v>50</v>
      </c>
      <c r="J15" s="17" t="s">
        <v>43</v>
      </c>
      <c r="K15" s="113">
        <v>636111520</v>
      </c>
      <c r="L15" s="113">
        <v>542093636</v>
      </c>
      <c r="M15" s="113">
        <v>487427623</v>
      </c>
      <c r="N15" s="113">
        <v>487427623</v>
      </c>
      <c r="O15" s="113">
        <v>487427623</v>
      </c>
      <c r="P15" s="85">
        <f t="shared" ref="P15:P27" si="5">+M15/K15</f>
        <v>0.76626127286611634</v>
      </c>
      <c r="Q15" s="86">
        <f t="shared" ref="Q15:Q27" si="6">+N15/K15</f>
        <v>0.76626127286611634</v>
      </c>
      <c r="R15" s="25"/>
    </row>
    <row r="16" spans="1:18" s="26" customFormat="1" ht="30" customHeight="1" x14ac:dyDescent="0.2">
      <c r="A16" s="12" t="s">
        <v>26</v>
      </c>
      <c r="B16" s="13" t="s">
        <v>28</v>
      </c>
      <c r="C16" s="13" t="s">
        <v>28</v>
      </c>
      <c r="D16" s="14" t="s">
        <v>28</v>
      </c>
      <c r="E16" s="14" t="s">
        <v>29</v>
      </c>
      <c r="F16" s="14" t="s">
        <v>34</v>
      </c>
      <c r="G16" s="14"/>
      <c r="H16" s="15" t="s">
        <v>5</v>
      </c>
      <c r="I16" s="16" t="s">
        <v>51</v>
      </c>
      <c r="J16" s="17" t="s">
        <v>44</v>
      </c>
      <c r="K16" s="113">
        <v>366393760</v>
      </c>
      <c r="L16" s="113">
        <v>332579760</v>
      </c>
      <c r="M16" s="113">
        <v>307104169</v>
      </c>
      <c r="N16" s="113">
        <v>305947730</v>
      </c>
      <c r="O16" s="113">
        <v>305947730</v>
      </c>
      <c r="P16" s="85">
        <f t="shared" si="5"/>
        <v>0.83818067480188529</v>
      </c>
      <c r="Q16" s="86">
        <f t="shared" si="6"/>
        <v>0.83502440107058595</v>
      </c>
      <c r="R16" s="25"/>
    </row>
    <row r="17" spans="1:18" s="26" customFormat="1" ht="30" customHeight="1" x14ac:dyDescent="0.2">
      <c r="A17" s="12" t="s">
        <v>26</v>
      </c>
      <c r="B17" s="13" t="s">
        <v>28</v>
      </c>
      <c r="C17" s="13" t="s">
        <v>28</v>
      </c>
      <c r="D17" s="14" t="s">
        <v>28</v>
      </c>
      <c r="E17" s="14" t="s">
        <v>29</v>
      </c>
      <c r="F17" s="14" t="s">
        <v>35</v>
      </c>
      <c r="G17" s="14"/>
      <c r="H17" s="15" t="s">
        <v>5</v>
      </c>
      <c r="I17" s="16" t="s">
        <v>52</v>
      </c>
      <c r="J17" s="17" t="s">
        <v>45</v>
      </c>
      <c r="K17" s="113">
        <v>159027880</v>
      </c>
      <c r="L17" s="113">
        <v>135461675</v>
      </c>
      <c r="M17" s="113">
        <v>53062383</v>
      </c>
      <c r="N17" s="113">
        <v>53062383</v>
      </c>
      <c r="O17" s="113">
        <v>53062383</v>
      </c>
      <c r="P17" s="85">
        <f t="shared" si="5"/>
        <v>0.33366717207070862</v>
      </c>
      <c r="Q17" s="86">
        <f t="shared" si="6"/>
        <v>0.33366717207070862</v>
      </c>
      <c r="R17" s="25"/>
    </row>
    <row r="18" spans="1:18" s="26" customFormat="1" ht="30" customHeight="1" x14ac:dyDescent="0.2">
      <c r="A18" s="12" t="s">
        <v>26</v>
      </c>
      <c r="B18" s="13" t="s">
        <v>28</v>
      </c>
      <c r="C18" s="13" t="s">
        <v>28</v>
      </c>
      <c r="D18" s="14" t="s">
        <v>28</v>
      </c>
      <c r="E18" s="14" t="s">
        <v>29</v>
      </c>
      <c r="F18" s="14" t="s">
        <v>36</v>
      </c>
      <c r="G18" s="14"/>
      <c r="H18" s="15" t="s">
        <v>5</v>
      </c>
      <c r="I18" s="16" t="s">
        <v>53</v>
      </c>
      <c r="J18" s="17" t="s">
        <v>46</v>
      </c>
      <c r="K18" s="113">
        <v>1272223040</v>
      </c>
      <c r="L18" s="113">
        <v>1083818900</v>
      </c>
      <c r="M18" s="113">
        <v>31193903</v>
      </c>
      <c r="N18" s="113">
        <v>31193903</v>
      </c>
      <c r="O18" s="113">
        <v>31193903</v>
      </c>
      <c r="P18" s="85">
        <f t="shared" si="5"/>
        <v>2.4519209304682928E-2</v>
      </c>
      <c r="Q18" s="86">
        <f t="shared" si="6"/>
        <v>2.4519209304682928E-2</v>
      </c>
      <c r="R18" s="25"/>
    </row>
    <row r="19" spans="1:18" s="26" customFormat="1" ht="30" customHeight="1" x14ac:dyDescent="0.2">
      <c r="A19" s="12" t="s">
        <v>26</v>
      </c>
      <c r="B19" s="13" t="s">
        <v>28</v>
      </c>
      <c r="C19" s="13" t="s">
        <v>28</v>
      </c>
      <c r="D19" s="14" t="s">
        <v>28</v>
      </c>
      <c r="E19" s="14" t="s">
        <v>29</v>
      </c>
      <c r="F19" s="14" t="s">
        <v>37</v>
      </c>
      <c r="G19" s="14"/>
      <c r="H19" s="15" t="s">
        <v>5</v>
      </c>
      <c r="I19" s="16" t="s">
        <v>54</v>
      </c>
      <c r="J19" s="17" t="s">
        <v>47</v>
      </c>
      <c r="K19" s="113">
        <v>636111520</v>
      </c>
      <c r="L19" s="113">
        <v>542244856</v>
      </c>
      <c r="M19" s="113">
        <v>427274848</v>
      </c>
      <c r="N19" s="113">
        <v>422297340</v>
      </c>
      <c r="O19" s="113">
        <v>422297340</v>
      </c>
      <c r="P19" s="85">
        <f t="shared" si="5"/>
        <v>0.67169801924039985</v>
      </c>
      <c r="Q19" s="86">
        <f t="shared" si="6"/>
        <v>0.66387312086409</v>
      </c>
      <c r="R19" s="25"/>
    </row>
    <row r="20" spans="1:18" s="29" customFormat="1" ht="30" customHeight="1" x14ac:dyDescent="0.2">
      <c r="A20" s="18" t="s">
        <v>26</v>
      </c>
      <c r="B20" s="95" t="s">
        <v>28</v>
      </c>
      <c r="C20" s="95" t="s">
        <v>28</v>
      </c>
      <c r="D20" s="97" t="s">
        <v>55</v>
      </c>
      <c r="E20" s="21"/>
      <c r="F20" s="21"/>
      <c r="G20" s="21"/>
      <c r="H20" s="21"/>
      <c r="I20" s="22" t="s">
        <v>56</v>
      </c>
      <c r="J20" s="23" t="s">
        <v>57</v>
      </c>
      <c r="K20" s="112">
        <f>SUM(K21:K27)</f>
        <v>5859119000</v>
      </c>
      <c r="L20" s="112">
        <f t="shared" ref="L20:O20" si="7">SUM(L21:L27)</f>
        <v>5089906056.8000002</v>
      </c>
      <c r="M20" s="112">
        <f t="shared" si="7"/>
        <v>4401465551.9799995</v>
      </c>
      <c r="N20" s="112">
        <f t="shared" si="7"/>
        <v>4401465551.9799995</v>
      </c>
      <c r="O20" s="123">
        <f t="shared" si="7"/>
        <v>4096307112.9799995</v>
      </c>
      <c r="P20" s="85">
        <f t="shared" si="5"/>
        <v>0.75121627534446722</v>
      </c>
      <c r="Q20" s="86">
        <f t="shared" si="6"/>
        <v>0.75121627534446722</v>
      </c>
      <c r="R20" s="25"/>
    </row>
    <row r="21" spans="1:18" s="26" customFormat="1" ht="30" customHeight="1" x14ac:dyDescent="0.2">
      <c r="A21" s="12" t="s">
        <v>26</v>
      </c>
      <c r="B21" s="13" t="s">
        <v>28</v>
      </c>
      <c r="C21" s="13" t="s">
        <v>28</v>
      </c>
      <c r="D21" s="14" t="s">
        <v>55</v>
      </c>
      <c r="E21" s="14" t="s">
        <v>29</v>
      </c>
      <c r="F21" s="14"/>
      <c r="G21" s="14"/>
      <c r="H21" s="15" t="s">
        <v>5</v>
      </c>
      <c r="I21" s="16" t="s">
        <v>61</v>
      </c>
      <c r="J21" s="17" t="s">
        <v>68</v>
      </c>
      <c r="K21" s="113">
        <v>1699144510</v>
      </c>
      <c r="L21" s="113">
        <v>1447924600.8</v>
      </c>
      <c r="M21" s="113">
        <v>1307415526.4300001</v>
      </c>
      <c r="N21" s="113">
        <v>1307415526.4300001</v>
      </c>
      <c r="O21" s="113">
        <v>1190016842.4300001</v>
      </c>
      <c r="P21" s="85">
        <f t="shared" si="5"/>
        <v>0.76945516919570311</v>
      </c>
      <c r="Q21" s="86">
        <f t="shared" si="6"/>
        <v>0.76945516919570311</v>
      </c>
      <c r="R21" s="25"/>
    </row>
    <row r="22" spans="1:18" s="26" customFormat="1" ht="30" customHeight="1" x14ac:dyDescent="0.2">
      <c r="A22" s="12" t="s">
        <v>26</v>
      </c>
      <c r="B22" s="13" t="s">
        <v>28</v>
      </c>
      <c r="C22" s="13" t="s">
        <v>28</v>
      </c>
      <c r="D22" s="14" t="s">
        <v>55</v>
      </c>
      <c r="E22" s="14" t="s">
        <v>58</v>
      </c>
      <c r="F22" s="14"/>
      <c r="G22" s="14"/>
      <c r="H22" s="15" t="s">
        <v>5</v>
      </c>
      <c r="I22" s="16" t="s">
        <v>62</v>
      </c>
      <c r="J22" s="17" t="s">
        <v>69</v>
      </c>
      <c r="K22" s="113">
        <v>1171823800</v>
      </c>
      <c r="L22" s="113">
        <v>999701996.79999995</v>
      </c>
      <c r="M22" s="113">
        <v>941404060.42999995</v>
      </c>
      <c r="N22" s="113">
        <v>941404060.42999995</v>
      </c>
      <c r="O22" s="113">
        <v>856952005.42999995</v>
      </c>
      <c r="P22" s="85">
        <f t="shared" si="5"/>
        <v>0.80336656452104827</v>
      </c>
      <c r="Q22" s="86">
        <f t="shared" si="6"/>
        <v>0.80336656452104827</v>
      </c>
      <c r="R22" s="25"/>
    </row>
    <row r="23" spans="1:18" s="26" customFormat="1" ht="30" customHeight="1" x14ac:dyDescent="0.2">
      <c r="A23" s="12" t="s">
        <v>26</v>
      </c>
      <c r="B23" s="13" t="s">
        <v>28</v>
      </c>
      <c r="C23" s="13" t="s">
        <v>28</v>
      </c>
      <c r="D23" s="14" t="s">
        <v>55</v>
      </c>
      <c r="E23" s="14" t="s">
        <v>32</v>
      </c>
      <c r="F23" s="14"/>
      <c r="G23" s="14"/>
      <c r="H23" s="15" t="s">
        <v>5</v>
      </c>
      <c r="I23" s="16" t="s">
        <v>63</v>
      </c>
      <c r="J23" s="17" t="s">
        <v>70</v>
      </c>
      <c r="K23" s="113">
        <v>1406188560</v>
      </c>
      <c r="L23" s="113">
        <v>1195260276</v>
      </c>
      <c r="M23" s="113">
        <v>1023395109</v>
      </c>
      <c r="N23" s="113">
        <v>1023395109</v>
      </c>
      <c r="O23" s="113">
        <v>1023395109</v>
      </c>
      <c r="P23" s="85">
        <f t="shared" si="5"/>
        <v>0.7277794302351599</v>
      </c>
      <c r="Q23" s="86">
        <f t="shared" si="6"/>
        <v>0.7277794302351599</v>
      </c>
      <c r="R23" s="25"/>
    </row>
    <row r="24" spans="1:18" s="26" customFormat="1" ht="30" customHeight="1" x14ac:dyDescent="0.2">
      <c r="A24" s="12" t="s">
        <v>26</v>
      </c>
      <c r="B24" s="13" t="s">
        <v>28</v>
      </c>
      <c r="C24" s="13" t="s">
        <v>28</v>
      </c>
      <c r="D24" s="14" t="s">
        <v>55</v>
      </c>
      <c r="E24" s="14" t="s">
        <v>59</v>
      </c>
      <c r="F24" s="14"/>
      <c r="G24" s="14"/>
      <c r="H24" s="15" t="s">
        <v>5</v>
      </c>
      <c r="I24" s="16" t="s">
        <v>64</v>
      </c>
      <c r="J24" s="17" t="s">
        <v>71</v>
      </c>
      <c r="K24" s="113">
        <v>541844710</v>
      </c>
      <c r="L24" s="113">
        <v>541844710</v>
      </c>
      <c r="M24" s="113">
        <v>444713921.82999998</v>
      </c>
      <c r="N24" s="113">
        <v>444713921.82999998</v>
      </c>
      <c r="O24" s="113">
        <v>404027721.82999998</v>
      </c>
      <c r="P24" s="85">
        <f t="shared" si="5"/>
        <v>0.8207405435959686</v>
      </c>
      <c r="Q24" s="86">
        <f t="shared" si="6"/>
        <v>0.8207405435959686</v>
      </c>
      <c r="R24" s="25"/>
    </row>
    <row r="25" spans="1:18" s="26" customFormat="1" ht="36" x14ac:dyDescent="0.2">
      <c r="A25" s="12" t="s">
        <v>26</v>
      </c>
      <c r="B25" s="13" t="s">
        <v>28</v>
      </c>
      <c r="C25" s="13" t="s">
        <v>28</v>
      </c>
      <c r="D25" s="14" t="s">
        <v>55</v>
      </c>
      <c r="E25" s="14" t="s">
        <v>60</v>
      </c>
      <c r="F25" s="14"/>
      <c r="G25" s="14"/>
      <c r="H25" s="15" t="s">
        <v>5</v>
      </c>
      <c r="I25" s="16" t="s">
        <v>65</v>
      </c>
      <c r="J25" s="17" t="s">
        <v>72</v>
      </c>
      <c r="K25" s="113">
        <v>279791950</v>
      </c>
      <c r="L25" s="113">
        <v>251594307.59999999</v>
      </c>
      <c r="M25" s="113">
        <v>125753427.43000001</v>
      </c>
      <c r="N25" s="113">
        <v>125753427.43000001</v>
      </c>
      <c r="O25" s="113">
        <v>113996227.43000001</v>
      </c>
      <c r="P25" s="85">
        <f t="shared" si="5"/>
        <v>0.4494533435647452</v>
      </c>
      <c r="Q25" s="86">
        <f t="shared" si="6"/>
        <v>0.4494533435647452</v>
      </c>
      <c r="R25" s="25"/>
    </row>
    <row r="26" spans="1:18" s="26" customFormat="1" ht="30" customHeight="1" x14ac:dyDescent="0.2">
      <c r="A26" s="12" t="s">
        <v>26</v>
      </c>
      <c r="B26" s="13" t="s">
        <v>28</v>
      </c>
      <c r="C26" s="13" t="s">
        <v>28</v>
      </c>
      <c r="D26" s="14" t="s">
        <v>55</v>
      </c>
      <c r="E26" s="14" t="s">
        <v>33</v>
      </c>
      <c r="F26" s="14"/>
      <c r="G26" s="14"/>
      <c r="H26" s="15" t="s">
        <v>5</v>
      </c>
      <c r="I26" s="16" t="s">
        <v>66</v>
      </c>
      <c r="J26" s="17" t="s">
        <v>73</v>
      </c>
      <c r="K26" s="113">
        <v>468729520</v>
      </c>
      <c r="L26" s="113">
        <v>402071849.80000001</v>
      </c>
      <c r="M26" s="113">
        <v>325744203.43000001</v>
      </c>
      <c r="N26" s="113">
        <v>325744203.43000001</v>
      </c>
      <c r="O26" s="113">
        <v>295226703.43000001</v>
      </c>
      <c r="P26" s="85">
        <f t="shared" si="5"/>
        <v>0.69495133020425082</v>
      </c>
      <c r="Q26" s="86">
        <f t="shared" si="6"/>
        <v>0.69495133020425082</v>
      </c>
      <c r="R26" s="25"/>
    </row>
    <row r="27" spans="1:18" s="26" customFormat="1" ht="30" customHeight="1" x14ac:dyDescent="0.2">
      <c r="A27" s="12" t="s">
        <v>26</v>
      </c>
      <c r="B27" s="13" t="s">
        <v>28</v>
      </c>
      <c r="C27" s="13" t="s">
        <v>28</v>
      </c>
      <c r="D27" s="14" t="s">
        <v>55</v>
      </c>
      <c r="E27" s="14" t="s">
        <v>34</v>
      </c>
      <c r="F27" s="14"/>
      <c r="G27" s="14"/>
      <c r="H27" s="15" t="s">
        <v>5</v>
      </c>
      <c r="I27" s="16" t="s">
        <v>67</v>
      </c>
      <c r="J27" s="17" t="s">
        <v>74</v>
      </c>
      <c r="K27" s="113">
        <v>291595950</v>
      </c>
      <c r="L27" s="113">
        <v>251508315.80000001</v>
      </c>
      <c r="M27" s="113">
        <v>233039303.43000001</v>
      </c>
      <c r="N27" s="113">
        <v>233039303.43000001</v>
      </c>
      <c r="O27" s="113">
        <v>212692503.43000001</v>
      </c>
      <c r="P27" s="85">
        <f t="shared" si="5"/>
        <v>0.79918566574741523</v>
      </c>
      <c r="Q27" s="86">
        <f t="shared" si="6"/>
        <v>0.79918566574741523</v>
      </c>
      <c r="R27" s="25"/>
    </row>
    <row r="28" spans="1:18" s="29" customFormat="1" ht="36" x14ac:dyDescent="0.2">
      <c r="A28" s="18" t="s">
        <v>26</v>
      </c>
      <c r="B28" s="95" t="s">
        <v>28</v>
      </c>
      <c r="C28" s="95" t="s">
        <v>28</v>
      </c>
      <c r="D28" s="97" t="s">
        <v>75</v>
      </c>
      <c r="E28" s="21"/>
      <c r="F28" s="21"/>
      <c r="G28" s="21"/>
      <c r="H28" s="21"/>
      <c r="I28" s="22" t="s">
        <v>76</v>
      </c>
      <c r="J28" s="27" t="s">
        <v>77</v>
      </c>
      <c r="K28" s="112">
        <f>SUM(K29:K34)</f>
        <v>2619752000</v>
      </c>
      <c r="L28" s="112">
        <f>SUM(L29:L34)</f>
        <v>2383818733</v>
      </c>
      <c r="M28" s="112">
        <f>SUM(M29:M34)</f>
        <v>1606047173</v>
      </c>
      <c r="N28" s="112">
        <f>SUM(N29:N34)</f>
        <v>1605333861</v>
      </c>
      <c r="O28" s="112">
        <f>SUM(O29:O34)</f>
        <v>1605333861</v>
      </c>
      <c r="P28" s="85">
        <f t="shared" si="2"/>
        <v>0.61305313365539948</v>
      </c>
      <c r="Q28" s="86">
        <f t="shared" si="3"/>
        <v>0.61278085139356697</v>
      </c>
      <c r="R28" s="28"/>
    </row>
    <row r="29" spans="1:18" s="26" customFormat="1" ht="30" customHeight="1" x14ac:dyDescent="0.2">
      <c r="A29" s="12" t="s">
        <v>26</v>
      </c>
      <c r="B29" s="13" t="s">
        <v>28</v>
      </c>
      <c r="C29" s="13" t="s">
        <v>28</v>
      </c>
      <c r="D29" s="14" t="s">
        <v>75</v>
      </c>
      <c r="E29" s="14" t="s">
        <v>29</v>
      </c>
      <c r="F29" s="14" t="s">
        <v>29</v>
      </c>
      <c r="G29" s="14"/>
      <c r="H29" s="15" t="s">
        <v>5</v>
      </c>
      <c r="I29" s="16" t="s">
        <v>80</v>
      </c>
      <c r="J29" s="24" t="s">
        <v>86</v>
      </c>
      <c r="K29" s="113">
        <v>1062718080</v>
      </c>
      <c r="L29" s="113">
        <v>1000734468</v>
      </c>
      <c r="M29" s="113">
        <v>543286176</v>
      </c>
      <c r="N29" s="113">
        <v>543183609</v>
      </c>
      <c r="O29" s="113">
        <v>543183609</v>
      </c>
      <c r="P29" s="85">
        <f t="shared" si="2"/>
        <v>0.51122323617567511</v>
      </c>
      <c r="Q29" s="86">
        <f t="shared" si="3"/>
        <v>0.51112672233825174</v>
      </c>
      <c r="R29" s="25"/>
    </row>
    <row r="30" spans="1:18" s="26" customFormat="1" ht="30" customHeight="1" x14ac:dyDescent="0.2">
      <c r="A30" s="12" t="s">
        <v>26</v>
      </c>
      <c r="B30" s="13" t="s">
        <v>28</v>
      </c>
      <c r="C30" s="13" t="s">
        <v>28</v>
      </c>
      <c r="D30" s="14" t="s">
        <v>75</v>
      </c>
      <c r="E30" s="14" t="s">
        <v>29</v>
      </c>
      <c r="F30" s="14" t="s">
        <v>58</v>
      </c>
      <c r="G30" s="14"/>
      <c r="H30" s="15" t="s">
        <v>5</v>
      </c>
      <c r="I30" s="16" t="s">
        <v>81</v>
      </c>
      <c r="J30" s="24" t="s">
        <v>87</v>
      </c>
      <c r="K30" s="113">
        <v>419160320</v>
      </c>
      <c r="L30" s="113">
        <v>245210665</v>
      </c>
      <c r="M30" s="113">
        <v>82577758</v>
      </c>
      <c r="N30" s="113">
        <v>82577758</v>
      </c>
      <c r="O30" s="113">
        <v>82577758</v>
      </c>
      <c r="P30" s="85">
        <f t="shared" si="2"/>
        <v>0.19700757457194421</v>
      </c>
      <c r="Q30" s="86">
        <f t="shared" si="3"/>
        <v>0.19700757457194421</v>
      </c>
      <c r="R30" s="25"/>
    </row>
    <row r="31" spans="1:18" s="26" customFormat="1" ht="30" customHeight="1" x14ac:dyDescent="0.2">
      <c r="A31" s="12" t="s">
        <v>26</v>
      </c>
      <c r="B31" s="13" t="s">
        <v>28</v>
      </c>
      <c r="C31" s="13" t="s">
        <v>28</v>
      </c>
      <c r="D31" s="14" t="s">
        <v>75</v>
      </c>
      <c r="E31" s="14" t="s">
        <v>29</v>
      </c>
      <c r="F31" s="14" t="s">
        <v>32</v>
      </c>
      <c r="G31" s="14"/>
      <c r="H31" s="15" t="s">
        <v>5</v>
      </c>
      <c r="I31" s="16" t="s">
        <v>82</v>
      </c>
      <c r="J31" s="24" t="s">
        <v>88</v>
      </c>
      <c r="K31" s="113">
        <v>60871040</v>
      </c>
      <c r="L31" s="113">
        <v>60871040</v>
      </c>
      <c r="M31" s="113">
        <v>50016011</v>
      </c>
      <c r="N31" s="113">
        <v>49405266</v>
      </c>
      <c r="O31" s="113">
        <v>49405266</v>
      </c>
      <c r="P31" s="85">
        <f t="shared" si="2"/>
        <v>0.8216717013542072</v>
      </c>
      <c r="Q31" s="86">
        <f t="shared" si="3"/>
        <v>0.8116382765926129</v>
      </c>
      <c r="R31" s="25"/>
    </row>
    <row r="32" spans="1:18" s="26" customFormat="1" ht="30" customHeight="1" x14ac:dyDescent="0.2">
      <c r="A32" s="12" t="s">
        <v>26</v>
      </c>
      <c r="B32" s="13" t="s">
        <v>28</v>
      </c>
      <c r="C32" s="13" t="s">
        <v>28</v>
      </c>
      <c r="D32" s="14" t="s">
        <v>75</v>
      </c>
      <c r="E32" s="14" t="s">
        <v>58</v>
      </c>
      <c r="F32" s="14"/>
      <c r="G32" s="14"/>
      <c r="H32" s="15" t="s">
        <v>5</v>
      </c>
      <c r="I32" s="16" t="s">
        <v>83</v>
      </c>
      <c r="J32" s="24" t="s">
        <v>89</v>
      </c>
      <c r="K32" s="113">
        <v>946109360</v>
      </c>
      <c r="L32" s="113">
        <v>946109360</v>
      </c>
      <c r="M32" s="113">
        <v>861330629</v>
      </c>
      <c r="N32" s="113">
        <v>861330629</v>
      </c>
      <c r="O32" s="113">
        <v>861330629</v>
      </c>
      <c r="P32" s="85">
        <f t="shared" si="2"/>
        <v>0.91039225000374169</v>
      </c>
      <c r="Q32" s="86">
        <f t="shared" si="3"/>
        <v>0.91039225000374169</v>
      </c>
      <c r="R32" s="25"/>
    </row>
    <row r="33" spans="1:19" s="26" customFormat="1" ht="30" customHeight="1" x14ac:dyDescent="0.2">
      <c r="A33" s="12" t="s">
        <v>26</v>
      </c>
      <c r="B33" s="13" t="s">
        <v>28</v>
      </c>
      <c r="C33" s="13" t="s">
        <v>28</v>
      </c>
      <c r="D33" s="14" t="s">
        <v>75</v>
      </c>
      <c r="E33" s="14" t="s">
        <v>78</v>
      </c>
      <c r="F33" s="14"/>
      <c r="G33" s="14"/>
      <c r="H33" s="15" t="s">
        <v>5</v>
      </c>
      <c r="I33" s="16" t="s">
        <v>84</v>
      </c>
      <c r="J33" s="24" t="s">
        <v>90</v>
      </c>
      <c r="K33" s="113">
        <v>49580160</v>
      </c>
      <c r="L33" s="113">
        <v>49580160</v>
      </c>
      <c r="M33" s="113">
        <v>28180507</v>
      </c>
      <c r="N33" s="113">
        <v>28180507</v>
      </c>
      <c r="O33" s="113">
        <v>28180507</v>
      </c>
      <c r="P33" s="85">
        <f t="shared" si="2"/>
        <v>0.56838273615897972</v>
      </c>
      <c r="Q33" s="86">
        <f t="shared" si="3"/>
        <v>0.56838273615897972</v>
      </c>
      <c r="R33" s="25"/>
    </row>
    <row r="34" spans="1:19" s="26" customFormat="1" ht="30" customHeight="1" x14ac:dyDescent="0.2">
      <c r="A34" s="12" t="s">
        <v>26</v>
      </c>
      <c r="B34" s="13" t="s">
        <v>28</v>
      </c>
      <c r="C34" s="13" t="s">
        <v>28</v>
      </c>
      <c r="D34" s="14" t="s">
        <v>75</v>
      </c>
      <c r="E34" s="14" t="s">
        <v>79</v>
      </c>
      <c r="F34" s="14"/>
      <c r="G34" s="14"/>
      <c r="H34" s="15" t="s">
        <v>5</v>
      </c>
      <c r="I34" s="16" t="s">
        <v>85</v>
      </c>
      <c r="J34" s="24" t="s">
        <v>91</v>
      </c>
      <c r="K34" s="113">
        <v>81313040</v>
      </c>
      <c r="L34" s="113">
        <v>81313040</v>
      </c>
      <c r="M34" s="113">
        <v>40656092</v>
      </c>
      <c r="N34" s="113">
        <v>40656092</v>
      </c>
      <c r="O34" s="113">
        <v>40656092</v>
      </c>
      <c r="P34" s="85">
        <f t="shared" si="2"/>
        <v>0.49999473639160458</v>
      </c>
      <c r="Q34" s="86">
        <f t="shared" si="3"/>
        <v>0.49999473639160458</v>
      </c>
      <c r="R34" s="25"/>
    </row>
    <row r="35" spans="1:19" s="32" customFormat="1" ht="41.25" customHeight="1" x14ac:dyDescent="0.25">
      <c r="A35" s="18" t="s">
        <v>26</v>
      </c>
      <c r="B35" s="95" t="s">
        <v>28</v>
      </c>
      <c r="C35" s="95" t="s">
        <v>28</v>
      </c>
      <c r="D35" s="97" t="s">
        <v>92</v>
      </c>
      <c r="E35" s="21"/>
      <c r="F35" s="21"/>
      <c r="G35" s="21"/>
      <c r="H35" s="15" t="s">
        <v>5</v>
      </c>
      <c r="I35" s="22" t="s">
        <v>93</v>
      </c>
      <c r="J35" s="27" t="s">
        <v>94</v>
      </c>
      <c r="K35" s="112">
        <v>818848000</v>
      </c>
      <c r="L35" s="112">
        <v>0</v>
      </c>
      <c r="M35" s="112">
        <v>0</v>
      </c>
      <c r="N35" s="112">
        <v>0</v>
      </c>
      <c r="O35" s="112">
        <v>0</v>
      </c>
      <c r="P35" s="85">
        <v>0</v>
      </c>
      <c r="Q35" s="86">
        <v>0</v>
      </c>
      <c r="R35" s="31"/>
    </row>
    <row r="36" spans="1:19" s="29" customFormat="1" ht="30" customHeight="1" x14ac:dyDescent="0.2">
      <c r="A36" s="18" t="s">
        <v>26</v>
      </c>
      <c r="B36" s="95" t="s">
        <v>55</v>
      </c>
      <c r="C36" s="19"/>
      <c r="D36" s="21"/>
      <c r="E36" s="21"/>
      <c r="F36" s="21"/>
      <c r="G36" s="21"/>
      <c r="H36" s="15" t="s">
        <v>5</v>
      </c>
      <c r="I36" s="34" t="s">
        <v>95</v>
      </c>
      <c r="J36" s="23" t="s">
        <v>96</v>
      </c>
      <c r="K36" s="112">
        <f>K37+K40+K44</f>
        <v>9900187000</v>
      </c>
      <c r="L36" s="112">
        <f t="shared" ref="L36:O36" si="8">L37+L40+L44</f>
        <v>9659102886.0500011</v>
      </c>
      <c r="M36" s="112">
        <f t="shared" si="8"/>
        <v>8374573659.3500004</v>
      </c>
      <c r="N36" s="112">
        <f t="shared" si="8"/>
        <v>5972301712.7800007</v>
      </c>
      <c r="O36" s="112">
        <f t="shared" si="8"/>
        <v>5843643273.7800007</v>
      </c>
      <c r="P36" s="85">
        <f t="shared" ref="P36:P39" si="9">+M36/K36</f>
        <v>0.84590055312591572</v>
      </c>
      <c r="Q36" s="86">
        <f t="shared" ref="Q36:Q39" si="10">+N36/K36</f>
        <v>0.60325140452195503</v>
      </c>
      <c r="R36" s="28"/>
    </row>
    <row r="37" spans="1:19" s="29" customFormat="1" ht="30" customHeight="1" x14ac:dyDescent="0.2">
      <c r="A37" s="18" t="s">
        <v>26</v>
      </c>
      <c r="B37" s="95" t="s">
        <v>55</v>
      </c>
      <c r="C37" s="95" t="s">
        <v>28</v>
      </c>
      <c r="D37" s="21"/>
      <c r="E37" s="21"/>
      <c r="F37" s="21"/>
      <c r="G37" s="21"/>
      <c r="H37" s="15" t="s">
        <v>5</v>
      </c>
      <c r="I37" s="34" t="s">
        <v>97</v>
      </c>
      <c r="J37" s="23" t="s">
        <v>98</v>
      </c>
      <c r="K37" s="112">
        <f>SUM(K38:K39)</f>
        <v>77500000</v>
      </c>
      <c r="L37" s="112">
        <f t="shared" ref="L37:N37" si="11">SUM(L38:L39)</f>
        <v>69461606</v>
      </c>
      <c r="M37" s="112">
        <f t="shared" si="11"/>
        <v>67982608</v>
      </c>
      <c r="N37" s="112">
        <f t="shared" si="11"/>
        <v>982608</v>
      </c>
      <c r="O37" s="112">
        <f>SUM(O38:O39)</f>
        <v>982608</v>
      </c>
      <c r="P37" s="85">
        <f t="shared" si="9"/>
        <v>0.87719494193548386</v>
      </c>
      <c r="Q37" s="86">
        <f t="shared" si="10"/>
        <v>1.2678812903225806E-2</v>
      </c>
      <c r="R37" s="28"/>
    </row>
    <row r="38" spans="1:19" s="29" customFormat="1" ht="41.25" customHeight="1" x14ac:dyDescent="0.2">
      <c r="A38" s="98" t="s">
        <v>26</v>
      </c>
      <c r="B38" s="99" t="s">
        <v>55</v>
      </c>
      <c r="C38" s="99" t="s">
        <v>28</v>
      </c>
      <c r="D38" s="100" t="s">
        <v>28</v>
      </c>
      <c r="E38" s="100" t="s">
        <v>32</v>
      </c>
      <c r="F38" s="21"/>
      <c r="G38" s="21"/>
      <c r="H38" s="15" t="s">
        <v>5</v>
      </c>
      <c r="I38" s="35" t="s">
        <v>99</v>
      </c>
      <c r="J38" s="17" t="s">
        <v>101</v>
      </c>
      <c r="K38" s="113">
        <v>1800000</v>
      </c>
      <c r="L38" s="113">
        <v>1770000</v>
      </c>
      <c r="M38" s="113">
        <v>300000</v>
      </c>
      <c r="N38" s="113">
        <v>300000</v>
      </c>
      <c r="O38" s="113">
        <v>300000</v>
      </c>
      <c r="P38" s="85">
        <f t="shared" si="9"/>
        <v>0.16666666666666666</v>
      </c>
      <c r="Q38" s="86">
        <f t="shared" si="10"/>
        <v>0.16666666666666666</v>
      </c>
      <c r="R38" s="28"/>
    </row>
    <row r="39" spans="1:19" s="26" customFormat="1" ht="30" customHeight="1" x14ac:dyDescent="0.2">
      <c r="A39" s="12" t="s">
        <v>26</v>
      </c>
      <c r="B39" s="13" t="s">
        <v>55</v>
      </c>
      <c r="C39" s="13" t="s">
        <v>28</v>
      </c>
      <c r="D39" s="14" t="s">
        <v>28</v>
      </c>
      <c r="E39" s="14" t="s">
        <v>59</v>
      </c>
      <c r="F39" s="14"/>
      <c r="G39" s="14"/>
      <c r="H39" s="15" t="s">
        <v>5</v>
      </c>
      <c r="I39" s="35" t="s">
        <v>100</v>
      </c>
      <c r="J39" s="17" t="s">
        <v>102</v>
      </c>
      <c r="K39" s="113">
        <v>75700000</v>
      </c>
      <c r="L39" s="113">
        <v>67691606</v>
      </c>
      <c r="M39" s="113">
        <v>67682608</v>
      </c>
      <c r="N39" s="113">
        <v>682608</v>
      </c>
      <c r="O39" s="113">
        <v>682608</v>
      </c>
      <c r="P39" s="85">
        <f t="shared" si="9"/>
        <v>0.89408993394980185</v>
      </c>
      <c r="Q39" s="86">
        <f t="shared" si="10"/>
        <v>9.0172787318361959E-3</v>
      </c>
      <c r="R39" s="25"/>
      <c r="S39" s="93"/>
    </row>
    <row r="40" spans="1:19" s="29" customFormat="1" ht="30" customHeight="1" x14ac:dyDescent="0.2">
      <c r="A40" s="18" t="s">
        <v>26</v>
      </c>
      <c r="B40" s="95" t="s">
        <v>55</v>
      </c>
      <c r="C40" s="95" t="s">
        <v>55</v>
      </c>
      <c r="D40" s="21"/>
      <c r="E40" s="21"/>
      <c r="F40" s="21"/>
      <c r="G40" s="21"/>
      <c r="H40" s="15" t="s">
        <v>5</v>
      </c>
      <c r="I40" s="34" t="s">
        <v>103</v>
      </c>
      <c r="J40" s="23" t="s">
        <v>104</v>
      </c>
      <c r="K40" s="112">
        <f>SUM(K41:K43)</f>
        <v>344999012</v>
      </c>
      <c r="L40" s="112">
        <f t="shared" ref="L40:O40" si="12">SUM(L41:L43)</f>
        <v>304269544.00999999</v>
      </c>
      <c r="M40" s="112">
        <f t="shared" si="12"/>
        <v>296452087.44999999</v>
      </c>
      <c r="N40" s="112">
        <f t="shared" si="12"/>
        <v>103394712.52</v>
      </c>
      <c r="O40" s="112">
        <f t="shared" si="12"/>
        <v>100703932.52</v>
      </c>
      <c r="P40" s="85">
        <f t="shared" si="2"/>
        <v>0.85928387368831072</v>
      </c>
      <c r="Q40" s="86">
        <f t="shared" si="3"/>
        <v>0.29969567715747542</v>
      </c>
      <c r="R40" s="28"/>
      <c r="S40" s="93"/>
    </row>
    <row r="41" spans="1:19" s="29" customFormat="1" ht="63.75" customHeight="1" x14ac:dyDescent="0.2">
      <c r="A41" s="18" t="s">
        <v>26</v>
      </c>
      <c r="B41" s="101" t="s">
        <v>55</v>
      </c>
      <c r="C41" s="101" t="s">
        <v>55</v>
      </c>
      <c r="D41" s="15" t="s">
        <v>28</v>
      </c>
      <c r="E41" s="15" t="s">
        <v>58</v>
      </c>
      <c r="F41" s="21"/>
      <c r="G41" s="21"/>
      <c r="H41" s="15" t="s">
        <v>5</v>
      </c>
      <c r="I41" s="35" t="s">
        <v>105</v>
      </c>
      <c r="J41" s="17" t="s">
        <v>108</v>
      </c>
      <c r="K41" s="113">
        <v>2069450</v>
      </c>
      <c r="L41" s="113">
        <v>612650</v>
      </c>
      <c r="M41" s="113">
        <v>612650</v>
      </c>
      <c r="N41" s="113">
        <v>612650</v>
      </c>
      <c r="O41" s="113">
        <v>612650</v>
      </c>
      <c r="P41" s="85">
        <f t="shared" ref="P41:P43" si="13">+M41/K41</f>
        <v>0.29604484283263671</v>
      </c>
      <c r="Q41" s="86">
        <f t="shared" ref="Q41:Q43" si="14">+N41/K41</f>
        <v>0.29604484283263671</v>
      </c>
      <c r="R41" s="28"/>
      <c r="S41" s="93"/>
    </row>
    <row r="42" spans="1:19" s="29" customFormat="1" ht="51" customHeight="1" x14ac:dyDescent="0.2">
      <c r="A42" s="18" t="s">
        <v>26</v>
      </c>
      <c r="B42" s="101" t="s">
        <v>55</v>
      </c>
      <c r="C42" s="101" t="s">
        <v>55</v>
      </c>
      <c r="D42" s="15" t="s">
        <v>28</v>
      </c>
      <c r="E42" s="15" t="s">
        <v>32</v>
      </c>
      <c r="F42" s="21"/>
      <c r="G42" s="21"/>
      <c r="H42" s="15" t="s">
        <v>5</v>
      </c>
      <c r="I42" s="35" t="s">
        <v>106</v>
      </c>
      <c r="J42" s="17" t="s">
        <v>109</v>
      </c>
      <c r="K42" s="113">
        <v>223768522</v>
      </c>
      <c r="L42" s="113">
        <v>199019688.11000001</v>
      </c>
      <c r="M42" s="113">
        <v>191370409.15000001</v>
      </c>
      <c r="N42" s="113">
        <v>74401152.219999999</v>
      </c>
      <c r="O42" s="113">
        <v>71710372.219999999</v>
      </c>
      <c r="P42" s="85">
        <f t="shared" si="13"/>
        <v>0.85521595012367291</v>
      </c>
      <c r="Q42" s="86">
        <f t="shared" si="14"/>
        <v>0.33249159245016596</v>
      </c>
      <c r="R42" s="28"/>
      <c r="S42" s="93"/>
    </row>
    <row r="43" spans="1:19" s="26" customFormat="1" ht="30" customHeight="1" x14ac:dyDescent="0.2">
      <c r="A43" s="12" t="s">
        <v>26</v>
      </c>
      <c r="B43" s="13" t="s">
        <v>55</v>
      </c>
      <c r="C43" s="13" t="s">
        <v>55</v>
      </c>
      <c r="D43" s="14" t="s">
        <v>28</v>
      </c>
      <c r="E43" s="14" t="s">
        <v>59</v>
      </c>
      <c r="F43" s="14"/>
      <c r="G43" s="14"/>
      <c r="H43" s="15" t="s">
        <v>5</v>
      </c>
      <c r="I43" s="35" t="s">
        <v>107</v>
      </c>
      <c r="J43" s="17" t="s">
        <v>110</v>
      </c>
      <c r="K43" s="113">
        <v>119161040</v>
      </c>
      <c r="L43" s="113">
        <v>104637205.90000001</v>
      </c>
      <c r="M43" s="113">
        <v>104469028.3</v>
      </c>
      <c r="N43" s="113">
        <v>28380910.300000001</v>
      </c>
      <c r="O43" s="113">
        <v>28380910.300000001</v>
      </c>
      <c r="P43" s="85">
        <f t="shared" si="13"/>
        <v>0.87670456971506794</v>
      </c>
      <c r="Q43" s="86">
        <f t="shared" si="14"/>
        <v>0.23817273078516268</v>
      </c>
      <c r="R43" s="25"/>
      <c r="S43" s="93"/>
    </row>
    <row r="44" spans="1:19" s="26" customFormat="1" ht="30" customHeight="1" x14ac:dyDescent="0.2">
      <c r="A44" s="18" t="s">
        <v>26</v>
      </c>
      <c r="B44" s="95" t="s">
        <v>55</v>
      </c>
      <c r="C44" s="95" t="s">
        <v>55</v>
      </c>
      <c r="D44" s="96" t="s">
        <v>55</v>
      </c>
      <c r="E44" s="21"/>
      <c r="F44" s="21"/>
      <c r="G44" s="21"/>
      <c r="H44" s="15" t="s">
        <v>5</v>
      </c>
      <c r="I44" s="34" t="s">
        <v>111</v>
      </c>
      <c r="J44" s="23" t="s">
        <v>112</v>
      </c>
      <c r="K44" s="112">
        <f>SUM(K45:K50)</f>
        <v>9477687988</v>
      </c>
      <c r="L44" s="112">
        <f t="shared" ref="L44:O44" si="15">SUM(L45:L50)</f>
        <v>9285371736.0400009</v>
      </c>
      <c r="M44" s="112">
        <f t="shared" si="15"/>
        <v>8010138963.9000006</v>
      </c>
      <c r="N44" s="112">
        <f t="shared" si="15"/>
        <v>5867924392.2600002</v>
      </c>
      <c r="O44" s="112">
        <f t="shared" si="15"/>
        <v>5741956733.2600002</v>
      </c>
      <c r="P44" s="85">
        <f t="shared" ref="P44:P50" si="16">+M44/K44</f>
        <v>0.84515748714685379</v>
      </c>
      <c r="Q44" s="86">
        <f t="shared" ref="Q44:Q50" si="17">+N44/K44</f>
        <v>0.61913036171791735</v>
      </c>
      <c r="R44" s="25"/>
      <c r="S44" s="93"/>
    </row>
    <row r="45" spans="1:19" s="26" customFormat="1" ht="32.25" customHeight="1" x14ac:dyDescent="0.2">
      <c r="A45" s="12" t="s">
        <v>26</v>
      </c>
      <c r="B45" s="13" t="s">
        <v>55</v>
      </c>
      <c r="C45" s="13" t="s">
        <v>55</v>
      </c>
      <c r="D45" s="14" t="s">
        <v>55</v>
      </c>
      <c r="E45" s="14" t="s">
        <v>60</v>
      </c>
      <c r="F45" s="14"/>
      <c r="G45" s="14"/>
      <c r="H45" s="15" t="s">
        <v>5</v>
      </c>
      <c r="I45" s="35" t="s">
        <v>124</v>
      </c>
      <c r="J45" s="17" t="s">
        <v>113</v>
      </c>
      <c r="K45" s="113">
        <v>717133193.44000006</v>
      </c>
      <c r="L45" s="113">
        <v>717133193.44000006</v>
      </c>
      <c r="M45" s="113">
        <v>216720958.66</v>
      </c>
      <c r="N45" s="113">
        <v>30182063.5</v>
      </c>
      <c r="O45" s="113">
        <v>30182063.5</v>
      </c>
      <c r="P45" s="85">
        <f t="shared" si="16"/>
        <v>0.30220461225677775</v>
      </c>
      <c r="Q45" s="86">
        <f t="shared" si="17"/>
        <v>4.2087109864794206E-2</v>
      </c>
      <c r="R45" s="25"/>
      <c r="S45" s="93"/>
    </row>
    <row r="46" spans="1:19" s="26" customFormat="1" ht="96" x14ac:dyDescent="0.2">
      <c r="A46" s="12" t="s">
        <v>26</v>
      </c>
      <c r="B46" s="13" t="s">
        <v>55</v>
      </c>
      <c r="C46" s="13" t="s">
        <v>55</v>
      </c>
      <c r="D46" s="14" t="s">
        <v>55</v>
      </c>
      <c r="E46" s="14" t="s">
        <v>33</v>
      </c>
      <c r="F46" s="14"/>
      <c r="G46" s="14"/>
      <c r="H46" s="15" t="s">
        <v>5</v>
      </c>
      <c r="I46" s="35" t="s">
        <v>119</v>
      </c>
      <c r="J46" s="17" t="s">
        <v>114</v>
      </c>
      <c r="K46" s="113">
        <v>624893536</v>
      </c>
      <c r="L46" s="113">
        <v>616551409.89999998</v>
      </c>
      <c r="M46" s="113">
        <v>559360477.22000003</v>
      </c>
      <c r="N46" s="113">
        <v>420494538.12</v>
      </c>
      <c r="O46" s="113">
        <v>414992506.12</v>
      </c>
      <c r="P46" s="85">
        <f t="shared" si="16"/>
        <v>0.89512924201539512</v>
      </c>
      <c r="Q46" s="86">
        <f t="shared" si="17"/>
        <v>0.67290588539549245</v>
      </c>
      <c r="R46" s="25"/>
      <c r="S46" s="93"/>
    </row>
    <row r="47" spans="1:19" s="26" customFormat="1" ht="48" x14ac:dyDescent="0.2">
      <c r="A47" s="12" t="s">
        <v>26</v>
      </c>
      <c r="B47" s="13" t="s">
        <v>55</v>
      </c>
      <c r="C47" s="13" t="s">
        <v>55</v>
      </c>
      <c r="D47" s="14" t="s">
        <v>55</v>
      </c>
      <c r="E47" s="14" t="s">
        <v>34</v>
      </c>
      <c r="F47" s="14"/>
      <c r="G47" s="14"/>
      <c r="H47" s="15" t="s">
        <v>5</v>
      </c>
      <c r="I47" s="35" t="s">
        <v>120</v>
      </c>
      <c r="J47" s="17" t="s">
        <v>115</v>
      </c>
      <c r="K47" s="113">
        <v>966431273</v>
      </c>
      <c r="L47" s="113">
        <v>966415273</v>
      </c>
      <c r="M47" s="113">
        <v>528468970</v>
      </c>
      <c r="N47" s="113">
        <v>525691143</v>
      </c>
      <c r="O47" s="113">
        <v>514745643</v>
      </c>
      <c r="P47" s="85">
        <f t="shared" si="16"/>
        <v>0.54682519571156307</v>
      </c>
      <c r="Q47" s="86">
        <f t="shared" si="17"/>
        <v>0.54395088164743199</v>
      </c>
      <c r="R47" s="25"/>
      <c r="S47" s="93"/>
    </row>
    <row r="48" spans="1:19" s="26" customFormat="1" ht="36" x14ac:dyDescent="0.2">
      <c r="A48" s="12" t="s">
        <v>26</v>
      </c>
      <c r="B48" s="13" t="s">
        <v>55</v>
      </c>
      <c r="C48" s="13" t="s">
        <v>55</v>
      </c>
      <c r="D48" s="14" t="s">
        <v>55</v>
      </c>
      <c r="E48" s="14" t="s">
        <v>35</v>
      </c>
      <c r="F48" s="14"/>
      <c r="G48" s="14"/>
      <c r="H48" s="15" t="s">
        <v>5</v>
      </c>
      <c r="I48" s="35" t="s">
        <v>121</v>
      </c>
      <c r="J48" s="17" t="s">
        <v>116</v>
      </c>
      <c r="K48" s="113">
        <v>5847118007.5600004</v>
      </c>
      <c r="L48" s="113">
        <v>5666287210.6999998</v>
      </c>
      <c r="M48" s="113">
        <v>5559528484.0200005</v>
      </c>
      <c r="N48" s="113">
        <v>4141586985.6399999</v>
      </c>
      <c r="O48" s="113">
        <v>4096577920.6399999</v>
      </c>
      <c r="P48" s="85">
        <f t="shared" si="16"/>
        <v>0.95081516686200573</v>
      </c>
      <c r="Q48" s="86">
        <f t="shared" si="17"/>
        <v>0.7083125362418129</v>
      </c>
      <c r="R48" s="25"/>
      <c r="S48" s="93"/>
    </row>
    <row r="49" spans="1:19" s="26" customFormat="1" ht="36" x14ac:dyDescent="0.2">
      <c r="A49" s="12" t="s">
        <v>26</v>
      </c>
      <c r="B49" s="13" t="s">
        <v>55</v>
      </c>
      <c r="C49" s="13" t="s">
        <v>55</v>
      </c>
      <c r="D49" s="14" t="s">
        <v>55</v>
      </c>
      <c r="E49" s="14" t="s">
        <v>36</v>
      </c>
      <c r="F49" s="14"/>
      <c r="G49" s="14"/>
      <c r="H49" s="15" t="s">
        <v>5</v>
      </c>
      <c r="I49" s="35" t="s">
        <v>122</v>
      </c>
      <c r="J49" s="17" t="s">
        <v>117</v>
      </c>
      <c r="K49" s="113">
        <v>1025939714</v>
      </c>
      <c r="L49" s="113">
        <v>1022812385</v>
      </c>
      <c r="M49" s="113">
        <v>904262385</v>
      </c>
      <c r="N49" s="113">
        <v>511660415</v>
      </c>
      <c r="O49" s="113">
        <v>456765056</v>
      </c>
      <c r="P49" s="85">
        <f t="shared" si="16"/>
        <v>0.88139914330287827</v>
      </c>
      <c r="Q49" s="86">
        <f t="shared" si="17"/>
        <v>0.4987236657455294</v>
      </c>
      <c r="R49" s="25"/>
      <c r="S49" s="93"/>
    </row>
    <row r="50" spans="1:19" s="26" customFormat="1" ht="36" x14ac:dyDescent="0.2">
      <c r="A50" s="12" t="s">
        <v>26</v>
      </c>
      <c r="B50" s="13" t="s">
        <v>55</v>
      </c>
      <c r="C50" s="13" t="s">
        <v>55</v>
      </c>
      <c r="D50" s="14" t="s">
        <v>55</v>
      </c>
      <c r="E50" s="14" t="s">
        <v>37</v>
      </c>
      <c r="F50" s="14"/>
      <c r="G50" s="14"/>
      <c r="H50" s="15" t="s">
        <v>5</v>
      </c>
      <c r="I50" s="35" t="s">
        <v>123</v>
      </c>
      <c r="J50" s="17" t="s">
        <v>118</v>
      </c>
      <c r="K50" s="113">
        <v>296172264</v>
      </c>
      <c r="L50" s="113">
        <v>296172264</v>
      </c>
      <c r="M50" s="113">
        <v>241797689</v>
      </c>
      <c r="N50" s="113">
        <v>238309247</v>
      </c>
      <c r="O50" s="113">
        <v>228693544</v>
      </c>
      <c r="P50" s="85">
        <f t="shared" si="16"/>
        <v>0.8164089565118765</v>
      </c>
      <c r="Q50" s="86">
        <f t="shared" si="17"/>
        <v>0.80463053420829445</v>
      </c>
      <c r="R50" s="25"/>
      <c r="S50" s="93"/>
    </row>
    <row r="51" spans="1:19" s="29" customFormat="1" ht="30" customHeight="1" x14ac:dyDescent="0.2">
      <c r="A51" s="18" t="s">
        <v>26</v>
      </c>
      <c r="B51" s="95" t="s">
        <v>75</v>
      </c>
      <c r="C51" s="19"/>
      <c r="D51" s="21"/>
      <c r="E51" s="21"/>
      <c r="F51" s="21"/>
      <c r="G51" s="21"/>
      <c r="H51" s="20">
        <v>20</v>
      </c>
      <c r="I51" s="34" t="s">
        <v>219</v>
      </c>
      <c r="J51" s="23" t="s">
        <v>7</v>
      </c>
      <c r="K51" s="112">
        <f>K53+K56+K59</f>
        <v>4542932000</v>
      </c>
      <c r="L51" s="112">
        <f t="shared" ref="L51:O51" si="18">L53+L56+L59</f>
        <v>3948082807.9000001</v>
      </c>
      <c r="M51" s="112">
        <f t="shared" si="18"/>
        <v>3582691712.3000002</v>
      </c>
      <c r="N51" s="112">
        <f t="shared" si="18"/>
        <v>3582691712.3000002</v>
      </c>
      <c r="O51" s="112">
        <f t="shared" si="18"/>
        <v>3582691712.3000002</v>
      </c>
      <c r="P51" s="85">
        <f t="shared" ref="P51:P81" si="19">+M51/K51</f>
        <v>0.78862983471907577</v>
      </c>
      <c r="Q51" s="86">
        <f t="shared" ref="Q51:Q81" si="20">+N51/K51</f>
        <v>0.78862983471907577</v>
      </c>
      <c r="R51" s="28"/>
    </row>
    <row r="52" spans="1:19" s="29" customFormat="1" ht="30" customHeight="1" x14ac:dyDescent="0.2">
      <c r="A52" s="18" t="s">
        <v>26</v>
      </c>
      <c r="B52" s="95">
        <v>3</v>
      </c>
      <c r="C52" s="19"/>
      <c r="D52" s="21"/>
      <c r="E52" s="21"/>
      <c r="F52" s="21"/>
      <c r="G52" s="21"/>
      <c r="H52" s="20">
        <v>21</v>
      </c>
      <c r="I52" s="34" t="s">
        <v>219</v>
      </c>
      <c r="J52" s="23" t="s">
        <v>7</v>
      </c>
      <c r="K52" s="112">
        <f>K54</f>
        <v>298062900000</v>
      </c>
      <c r="L52" s="112">
        <f t="shared" ref="L52:O52" si="21">L54</f>
        <v>298062900000</v>
      </c>
      <c r="M52" s="112">
        <f t="shared" si="21"/>
        <v>298062900000</v>
      </c>
      <c r="N52" s="112">
        <f t="shared" si="21"/>
        <v>298062900000</v>
      </c>
      <c r="O52" s="112">
        <f t="shared" si="21"/>
        <v>298062900000</v>
      </c>
      <c r="P52" s="85"/>
      <c r="Q52" s="86"/>
      <c r="R52" s="28"/>
    </row>
    <row r="53" spans="1:19" s="29" customFormat="1" ht="30" customHeight="1" x14ac:dyDescent="0.2">
      <c r="A53" s="18" t="s">
        <v>26</v>
      </c>
      <c r="B53" s="95" t="s">
        <v>75</v>
      </c>
      <c r="C53" s="95" t="s">
        <v>75</v>
      </c>
      <c r="D53" s="96" t="s">
        <v>28</v>
      </c>
      <c r="E53" s="21" t="s">
        <v>150</v>
      </c>
      <c r="F53" s="21"/>
      <c r="G53" s="21"/>
      <c r="H53" s="20">
        <v>20</v>
      </c>
      <c r="I53" s="34" t="s">
        <v>151</v>
      </c>
      <c r="J53" s="23" t="s">
        <v>152</v>
      </c>
      <c r="K53" s="112">
        <v>459332000</v>
      </c>
      <c r="L53" s="112">
        <v>0</v>
      </c>
      <c r="M53" s="112">
        <v>0</v>
      </c>
      <c r="N53" s="112">
        <v>0</v>
      </c>
      <c r="O53" s="112">
        <v>0</v>
      </c>
      <c r="P53" s="85">
        <f t="shared" ref="P53" si="22">+M53/K53</f>
        <v>0</v>
      </c>
      <c r="Q53" s="86">
        <f t="shared" ref="Q53" si="23">+N53/K53</f>
        <v>0</v>
      </c>
      <c r="R53" s="28"/>
    </row>
    <row r="54" spans="1:19" s="29" customFormat="1" ht="30" customHeight="1" x14ac:dyDescent="0.2">
      <c r="A54" s="18" t="s">
        <v>26</v>
      </c>
      <c r="B54" s="95" t="s">
        <v>75</v>
      </c>
      <c r="C54" s="95" t="s">
        <v>75</v>
      </c>
      <c r="D54" s="96" t="s">
        <v>92</v>
      </c>
      <c r="E54" s="21"/>
      <c r="F54" s="21"/>
      <c r="G54" s="21"/>
      <c r="H54" s="20">
        <v>21</v>
      </c>
      <c r="I54" s="34" t="s">
        <v>127</v>
      </c>
      <c r="J54" s="23" t="s">
        <v>128</v>
      </c>
      <c r="K54" s="112">
        <f>SUM(K55)</f>
        <v>298062900000</v>
      </c>
      <c r="L54" s="112">
        <f t="shared" ref="L54:O54" si="24">SUM(L55)</f>
        <v>298062900000</v>
      </c>
      <c r="M54" s="112">
        <f t="shared" si="24"/>
        <v>298062900000</v>
      </c>
      <c r="N54" s="112">
        <f t="shared" si="24"/>
        <v>298062900000</v>
      </c>
      <c r="O54" s="112">
        <f t="shared" si="24"/>
        <v>298062900000</v>
      </c>
      <c r="P54" s="85">
        <f t="shared" si="19"/>
        <v>1</v>
      </c>
      <c r="Q54" s="86">
        <f t="shared" si="20"/>
        <v>1</v>
      </c>
      <c r="R54" s="28"/>
    </row>
    <row r="55" spans="1:19" s="29" customFormat="1" ht="45" customHeight="1" x14ac:dyDescent="0.2">
      <c r="A55" s="12" t="s">
        <v>26</v>
      </c>
      <c r="B55" s="101" t="s">
        <v>75</v>
      </c>
      <c r="C55" s="101" t="s">
        <v>75</v>
      </c>
      <c r="D55" s="102" t="s">
        <v>92</v>
      </c>
      <c r="E55" s="15" t="s">
        <v>129</v>
      </c>
      <c r="F55" s="21"/>
      <c r="G55" s="21"/>
      <c r="H55" s="36">
        <v>21</v>
      </c>
      <c r="I55" s="35" t="s">
        <v>130</v>
      </c>
      <c r="J55" s="17" t="s">
        <v>131</v>
      </c>
      <c r="K55" s="113">
        <v>298062900000</v>
      </c>
      <c r="L55" s="113">
        <v>298062900000</v>
      </c>
      <c r="M55" s="113">
        <v>298062900000</v>
      </c>
      <c r="N55" s="113">
        <v>298062900000</v>
      </c>
      <c r="O55" s="113">
        <v>298062900000</v>
      </c>
      <c r="P55" s="85">
        <f t="shared" si="19"/>
        <v>1</v>
      </c>
      <c r="Q55" s="86">
        <f t="shared" si="20"/>
        <v>1</v>
      </c>
      <c r="R55" s="28"/>
    </row>
    <row r="56" spans="1:19" s="29" customFormat="1" ht="54.75" customHeight="1" x14ac:dyDescent="0.2">
      <c r="A56" s="18" t="s">
        <v>26</v>
      </c>
      <c r="B56" s="95" t="s">
        <v>75</v>
      </c>
      <c r="C56" s="95" t="s">
        <v>92</v>
      </c>
      <c r="D56" s="96" t="s">
        <v>55</v>
      </c>
      <c r="E56" s="21" t="s">
        <v>132</v>
      </c>
      <c r="F56" s="21"/>
      <c r="G56" s="21"/>
      <c r="H56" s="20">
        <v>20</v>
      </c>
      <c r="I56" s="34" t="s">
        <v>133</v>
      </c>
      <c r="J56" s="23" t="s">
        <v>134</v>
      </c>
      <c r="K56" s="112">
        <f>SUM(K57:K58)</f>
        <v>90000000</v>
      </c>
      <c r="L56" s="112">
        <f t="shared" ref="L56:O56" si="25">SUM(L57:L58)</f>
        <v>90000000</v>
      </c>
      <c r="M56" s="112">
        <f t="shared" si="25"/>
        <v>61959937</v>
      </c>
      <c r="N56" s="112">
        <f t="shared" si="25"/>
        <v>61959937</v>
      </c>
      <c r="O56" s="112">
        <f t="shared" si="25"/>
        <v>61959937</v>
      </c>
      <c r="P56" s="85">
        <f t="shared" si="19"/>
        <v>0.68844374444444445</v>
      </c>
      <c r="Q56" s="86">
        <f t="shared" si="20"/>
        <v>0.68844374444444445</v>
      </c>
      <c r="R56" s="28"/>
    </row>
    <row r="57" spans="1:19" s="29" customFormat="1" ht="30" customHeight="1" x14ac:dyDescent="0.2">
      <c r="A57" s="12" t="s">
        <v>26</v>
      </c>
      <c r="B57" s="13">
        <v>3</v>
      </c>
      <c r="C57" s="13" t="s">
        <v>92</v>
      </c>
      <c r="D57" s="40" t="s">
        <v>55</v>
      </c>
      <c r="E57" s="40" t="s">
        <v>135</v>
      </c>
      <c r="F57" s="40" t="s">
        <v>29</v>
      </c>
      <c r="G57" s="40"/>
      <c r="H57" s="36">
        <v>20</v>
      </c>
      <c r="I57" s="35" t="s">
        <v>136</v>
      </c>
      <c r="J57" s="41" t="s">
        <v>138</v>
      </c>
      <c r="K57" s="113">
        <v>75000000</v>
      </c>
      <c r="L57" s="113">
        <v>75000000</v>
      </c>
      <c r="M57" s="113">
        <v>58161663</v>
      </c>
      <c r="N57" s="113">
        <v>58161663</v>
      </c>
      <c r="O57" s="113">
        <v>58161663</v>
      </c>
      <c r="P57" s="85"/>
      <c r="Q57" s="86">
        <f t="shared" si="20"/>
        <v>0.77548883999999996</v>
      </c>
      <c r="R57" s="28"/>
    </row>
    <row r="58" spans="1:19" s="29" customFormat="1" ht="30" customHeight="1" x14ac:dyDescent="0.2">
      <c r="A58" s="12" t="s">
        <v>26</v>
      </c>
      <c r="B58" s="13" t="s">
        <v>75</v>
      </c>
      <c r="C58" s="13" t="s">
        <v>92</v>
      </c>
      <c r="D58" s="40" t="s">
        <v>55</v>
      </c>
      <c r="E58" s="40" t="s">
        <v>135</v>
      </c>
      <c r="F58" s="40" t="s">
        <v>58</v>
      </c>
      <c r="G58" s="40"/>
      <c r="H58" s="36">
        <v>20</v>
      </c>
      <c r="I58" s="35" t="s">
        <v>137</v>
      </c>
      <c r="J58" s="41" t="s">
        <v>139</v>
      </c>
      <c r="K58" s="113">
        <v>15000000</v>
      </c>
      <c r="L58" s="113">
        <v>15000000</v>
      </c>
      <c r="M58" s="113">
        <v>3798274</v>
      </c>
      <c r="N58" s="113">
        <v>3798274</v>
      </c>
      <c r="O58" s="113">
        <v>3798274</v>
      </c>
      <c r="P58" s="85"/>
      <c r="Q58" s="86">
        <f t="shared" si="20"/>
        <v>0.25321826666666669</v>
      </c>
      <c r="R58" s="28"/>
    </row>
    <row r="59" spans="1:19" s="26" customFormat="1" ht="30" customHeight="1" x14ac:dyDescent="0.2">
      <c r="A59" s="44" t="s">
        <v>26</v>
      </c>
      <c r="B59" s="97" t="s">
        <v>75</v>
      </c>
      <c r="C59" s="20">
        <v>10</v>
      </c>
      <c r="D59" s="97" t="s">
        <v>28</v>
      </c>
      <c r="E59" s="37" t="s">
        <v>0</v>
      </c>
      <c r="F59" s="37"/>
      <c r="G59" s="37"/>
      <c r="H59" s="20">
        <v>20</v>
      </c>
      <c r="I59" s="34" t="s">
        <v>140</v>
      </c>
      <c r="J59" s="38" t="s">
        <v>141</v>
      </c>
      <c r="K59" s="112">
        <f>SUM(K60:K62)</f>
        <v>3993600000</v>
      </c>
      <c r="L59" s="112">
        <f t="shared" ref="L59:O59" si="26">SUM(L60:L62)</f>
        <v>3858082807.9000001</v>
      </c>
      <c r="M59" s="112">
        <f t="shared" si="26"/>
        <v>3520731775.3000002</v>
      </c>
      <c r="N59" s="112">
        <f t="shared" si="26"/>
        <v>3520731775.3000002</v>
      </c>
      <c r="O59" s="112">
        <f t="shared" si="26"/>
        <v>3520731775.3000002</v>
      </c>
      <c r="P59" s="85">
        <f t="shared" si="19"/>
        <v>0.88159349341446314</v>
      </c>
      <c r="Q59" s="86">
        <f t="shared" si="20"/>
        <v>0.88159349341446314</v>
      </c>
      <c r="R59" s="25"/>
    </row>
    <row r="60" spans="1:19" s="26" customFormat="1" ht="30" customHeight="1" x14ac:dyDescent="0.2">
      <c r="A60" s="39" t="s">
        <v>26</v>
      </c>
      <c r="B60" s="14" t="s">
        <v>75</v>
      </c>
      <c r="C60" s="14">
        <v>10</v>
      </c>
      <c r="D60" s="40" t="s">
        <v>28</v>
      </c>
      <c r="E60" s="104" t="s">
        <v>29</v>
      </c>
      <c r="F60" s="40"/>
      <c r="G60" s="40"/>
      <c r="H60" s="42">
        <v>20</v>
      </c>
      <c r="I60" s="43" t="s">
        <v>142</v>
      </c>
      <c r="J60" s="41" t="s">
        <v>144</v>
      </c>
      <c r="K60" s="113">
        <v>143600000</v>
      </c>
      <c r="L60" s="113">
        <v>139658464.90000001</v>
      </c>
      <c r="M60" s="113">
        <v>8097432.2999999998</v>
      </c>
      <c r="N60" s="113">
        <v>8097432.2999999998</v>
      </c>
      <c r="O60" s="113">
        <v>8097432.2999999998</v>
      </c>
      <c r="P60" s="85"/>
      <c r="Q60" s="86">
        <f t="shared" si="20"/>
        <v>5.6388804317548745E-2</v>
      </c>
      <c r="R60" s="25"/>
    </row>
    <row r="61" spans="1:19" s="29" customFormat="1" ht="30" customHeight="1" x14ac:dyDescent="0.2">
      <c r="A61" s="39" t="s">
        <v>26</v>
      </c>
      <c r="B61" s="14" t="s">
        <v>75</v>
      </c>
      <c r="C61" s="13" t="s">
        <v>145</v>
      </c>
      <c r="D61" s="15" t="s">
        <v>28</v>
      </c>
      <c r="E61" s="15" t="s">
        <v>58</v>
      </c>
      <c r="F61" s="15"/>
      <c r="G61" s="15"/>
      <c r="H61" s="42">
        <v>20</v>
      </c>
      <c r="I61" s="43" t="s">
        <v>146</v>
      </c>
      <c r="J61" s="17" t="s">
        <v>148</v>
      </c>
      <c r="K61" s="113">
        <v>0</v>
      </c>
      <c r="L61" s="113">
        <v>0</v>
      </c>
      <c r="M61" s="113">
        <v>0</v>
      </c>
      <c r="N61" s="113">
        <v>0</v>
      </c>
      <c r="O61" s="113">
        <v>0</v>
      </c>
      <c r="P61" s="85">
        <v>0</v>
      </c>
      <c r="Q61" s="86">
        <v>0</v>
      </c>
      <c r="R61" s="28"/>
    </row>
    <row r="62" spans="1:19" s="29" customFormat="1" ht="30" customHeight="1" x14ac:dyDescent="0.2">
      <c r="A62" s="12" t="s">
        <v>26</v>
      </c>
      <c r="B62" s="13" t="s">
        <v>75</v>
      </c>
      <c r="C62" s="13" t="s">
        <v>145</v>
      </c>
      <c r="D62" s="14" t="s">
        <v>28</v>
      </c>
      <c r="E62" s="15" t="s">
        <v>32</v>
      </c>
      <c r="F62" s="15"/>
      <c r="G62" s="15"/>
      <c r="H62" s="42">
        <v>20</v>
      </c>
      <c r="I62" s="43" t="s">
        <v>147</v>
      </c>
      <c r="J62" s="17" t="s">
        <v>149</v>
      </c>
      <c r="K62" s="113">
        <v>3850000000</v>
      </c>
      <c r="L62" s="113">
        <f>3512634343+205000000+790000</f>
        <v>3718424343</v>
      </c>
      <c r="M62" s="113">
        <v>3512634343</v>
      </c>
      <c r="N62" s="113">
        <v>3512634343</v>
      </c>
      <c r="O62" s="113">
        <v>3512634343</v>
      </c>
      <c r="P62" s="85">
        <v>0</v>
      </c>
      <c r="Q62" s="86">
        <v>0</v>
      </c>
      <c r="R62" s="25"/>
    </row>
    <row r="63" spans="1:19" s="29" customFormat="1" ht="42" customHeight="1" x14ac:dyDescent="0.2">
      <c r="A63" s="18" t="s">
        <v>26</v>
      </c>
      <c r="B63" s="19">
        <v>5</v>
      </c>
      <c r="C63" s="19"/>
      <c r="D63" s="37"/>
      <c r="E63" s="37"/>
      <c r="F63" s="37"/>
      <c r="G63" s="37"/>
      <c r="H63" s="36">
        <v>20</v>
      </c>
      <c r="I63" s="48" t="s">
        <v>20</v>
      </c>
      <c r="J63" s="38" t="s">
        <v>21</v>
      </c>
      <c r="K63" s="112">
        <f>+K66+K64</f>
        <v>63476900000</v>
      </c>
      <c r="L63" s="112">
        <f t="shared" ref="L63:O63" si="27">+L66+L64</f>
        <v>48837542435.970001</v>
      </c>
      <c r="M63" s="112">
        <f t="shared" si="27"/>
        <v>46405977763.510002</v>
      </c>
      <c r="N63" s="112">
        <f t="shared" si="27"/>
        <v>31288307322.84</v>
      </c>
      <c r="O63" s="112">
        <f t="shared" si="27"/>
        <v>31180570221.66</v>
      </c>
      <c r="P63" s="85">
        <f t="shared" si="19"/>
        <v>0.73106874726884896</v>
      </c>
      <c r="Q63" s="86">
        <f t="shared" si="20"/>
        <v>0.49290855922138604</v>
      </c>
      <c r="R63" s="28"/>
    </row>
    <row r="64" spans="1:19" s="29" customFormat="1" ht="42" customHeight="1" x14ac:dyDescent="0.2">
      <c r="A64" s="44" t="s">
        <v>26</v>
      </c>
      <c r="B64" s="97" t="s">
        <v>153</v>
      </c>
      <c r="C64" s="95" t="s">
        <v>28</v>
      </c>
      <c r="D64" s="105">
        <v>1</v>
      </c>
      <c r="E64" s="105"/>
      <c r="F64" s="37"/>
      <c r="G64" s="37"/>
      <c r="H64" s="36">
        <v>20</v>
      </c>
      <c r="I64" s="48" t="s">
        <v>220</v>
      </c>
      <c r="J64" s="38" t="s">
        <v>222</v>
      </c>
      <c r="K64" s="112">
        <f>SUM(K65)</f>
        <v>3237000000</v>
      </c>
      <c r="L64" s="112">
        <f t="shared" ref="L64:O64" si="28">SUM(L65)</f>
        <v>2528058860</v>
      </c>
      <c r="M64" s="112">
        <f t="shared" si="28"/>
        <v>392794672.63999999</v>
      </c>
      <c r="N64" s="112">
        <f t="shared" si="28"/>
        <v>0</v>
      </c>
      <c r="O64" s="112">
        <f t="shared" si="28"/>
        <v>0</v>
      </c>
      <c r="P64" s="85">
        <f t="shared" ref="P64:P65" si="29">+M64/K64</f>
        <v>0.12134528039542786</v>
      </c>
      <c r="Q64" s="86">
        <f t="shared" ref="Q64:Q65" si="30">+N64/K64</f>
        <v>0</v>
      </c>
      <c r="R64" s="28"/>
    </row>
    <row r="65" spans="1:18" s="29" customFormat="1" ht="42" customHeight="1" x14ac:dyDescent="0.2">
      <c r="A65" s="39" t="s">
        <v>26</v>
      </c>
      <c r="B65" s="103" t="s">
        <v>153</v>
      </c>
      <c r="C65" s="101" t="s">
        <v>28</v>
      </c>
      <c r="D65" s="104">
        <v>1</v>
      </c>
      <c r="E65" s="104" t="s">
        <v>59</v>
      </c>
      <c r="F65" s="40"/>
      <c r="G65" s="40"/>
      <c r="H65" s="42">
        <v>20</v>
      </c>
      <c r="I65" s="47" t="s">
        <v>221</v>
      </c>
      <c r="J65" s="17" t="s">
        <v>223</v>
      </c>
      <c r="K65" s="113">
        <v>3237000000</v>
      </c>
      <c r="L65" s="113">
        <v>2528058860</v>
      </c>
      <c r="M65" s="113">
        <v>392794672.63999999</v>
      </c>
      <c r="N65" s="113" t="s">
        <v>25</v>
      </c>
      <c r="O65" s="113" t="s">
        <v>25</v>
      </c>
      <c r="P65" s="85">
        <f t="shared" si="29"/>
        <v>0.12134528039542786</v>
      </c>
      <c r="Q65" s="86">
        <f t="shared" si="30"/>
        <v>0</v>
      </c>
      <c r="R65" s="28"/>
    </row>
    <row r="66" spans="1:18" s="29" customFormat="1" ht="30" customHeight="1" x14ac:dyDescent="0.2">
      <c r="A66" s="44" t="s">
        <v>26</v>
      </c>
      <c r="B66" s="97" t="s">
        <v>153</v>
      </c>
      <c r="C66" s="95" t="s">
        <v>28</v>
      </c>
      <c r="D66" s="105" t="s">
        <v>55</v>
      </c>
      <c r="E66" s="105"/>
      <c r="F66" s="37"/>
      <c r="G66" s="37"/>
      <c r="H66" s="36">
        <v>20</v>
      </c>
      <c r="I66" s="48" t="s">
        <v>155</v>
      </c>
      <c r="J66" s="38" t="s">
        <v>156</v>
      </c>
      <c r="K66" s="112">
        <f>SUM(K67)</f>
        <v>60239900000</v>
      </c>
      <c r="L66" s="112">
        <f t="shared" ref="L66:N66" si="31">SUM(L67)</f>
        <v>46309483575.970001</v>
      </c>
      <c r="M66" s="112">
        <f t="shared" si="31"/>
        <v>46013183090.870003</v>
      </c>
      <c r="N66" s="112">
        <f t="shared" si="31"/>
        <v>31288307322.84</v>
      </c>
      <c r="O66" s="112">
        <f>SUM(O67)</f>
        <v>31180570221.66</v>
      </c>
      <c r="P66" s="85">
        <f t="shared" si="19"/>
        <v>0.76383232858736494</v>
      </c>
      <c r="Q66" s="86">
        <f t="shared" si="20"/>
        <v>0.51939507407615215</v>
      </c>
      <c r="R66" s="28"/>
    </row>
    <row r="67" spans="1:18" s="29" customFormat="1" ht="36" x14ac:dyDescent="0.2">
      <c r="A67" s="39" t="s">
        <v>26</v>
      </c>
      <c r="B67" s="103" t="s">
        <v>153</v>
      </c>
      <c r="C67" s="101" t="s">
        <v>28</v>
      </c>
      <c r="D67" s="104" t="s">
        <v>55</v>
      </c>
      <c r="E67" s="104" t="s">
        <v>35</v>
      </c>
      <c r="F67" s="40"/>
      <c r="G67" s="40"/>
      <c r="H67" s="42">
        <v>20</v>
      </c>
      <c r="I67" s="47" t="s">
        <v>157</v>
      </c>
      <c r="J67" s="41" t="s">
        <v>116</v>
      </c>
      <c r="K67" s="113">
        <v>60239900000</v>
      </c>
      <c r="L67" s="113">
        <v>46309483575.970001</v>
      </c>
      <c r="M67" s="113">
        <v>46013183090.870003</v>
      </c>
      <c r="N67" s="113">
        <v>31288307322.84</v>
      </c>
      <c r="O67" s="113">
        <v>31180570221.66</v>
      </c>
      <c r="P67" s="85">
        <f t="shared" ref="P67:P75" si="32">+M67/K67</f>
        <v>0.76383232858736494</v>
      </c>
      <c r="Q67" s="86">
        <f t="shared" ref="Q67:Q75" si="33">+N67/K67</f>
        <v>0.51939507407615215</v>
      </c>
      <c r="R67" s="28"/>
    </row>
    <row r="68" spans="1:18" s="29" customFormat="1" ht="36" x14ac:dyDescent="0.2">
      <c r="A68" s="44" t="s">
        <v>26</v>
      </c>
      <c r="B68" s="97" t="s">
        <v>154</v>
      </c>
      <c r="C68" s="95"/>
      <c r="D68" s="105"/>
      <c r="E68" s="105"/>
      <c r="F68" s="37"/>
      <c r="G68" s="37"/>
      <c r="H68" s="36"/>
      <c r="I68" s="48" t="s">
        <v>158</v>
      </c>
      <c r="J68" s="38" t="s">
        <v>159</v>
      </c>
      <c r="K68" s="112">
        <f>K69+K74</f>
        <v>3922148000</v>
      </c>
      <c r="L68" s="112">
        <f t="shared" ref="L68:O68" si="34">L69+L74</f>
        <v>303903386</v>
      </c>
      <c r="M68" s="112">
        <f t="shared" si="34"/>
        <v>303903386</v>
      </c>
      <c r="N68" s="112">
        <f t="shared" si="34"/>
        <v>300459386</v>
      </c>
      <c r="O68" s="112">
        <f t="shared" si="34"/>
        <v>300429820</v>
      </c>
      <c r="P68" s="85">
        <f t="shared" si="32"/>
        <v>7.7483915956256616E-2</v>
      </c>
      <c r="Q68" s="86">
        <f t="shared" si="33"/>
        <v>7.6605825685313253E-2</v>
      </c>
      <c r="R68" s="28"/>
    </row>
    <row r="69" spans="1:18" s="29" customFormat="1" ht="14.25" x14ac:dyDescent="0.2">
      <c r="A69" s="39" t="s">
        <v>26</v>
      </c>
      <c r="B69" s="97" t="s">
        <v>154</v>
      </c>
      <c r="C69" s="95" t="s">
        <v>28</v>
      </c>
      <c r="D69" s="105" t="s">
        <v>55</v>
      </c>
      <c r="E69" s="105"/>
      <c r="F69" s="37"/>
      <c r="G69" s="37"/>
      <c r="H69" s="36"/>
      <c r="I69" s="48" t="s">
        <v>160</v>
      </c>
      <c r="J69" s="38" t="s">
        <v>161</v>
      </c>
      <c r="K69" s="112">
        <f>SUM(K70:K73)</f>
        <v>912648000</v>
      </c>
      <c r="L69" s="112">
        <f t="shared" ref="L69:O69" si="35">SUM(L70:L73)</f>
        <v>303903386</v>
      </c>
      <c r="M69" s="112">
        <f t="shared" si="35"/>
        <v>303903386</v>
      </c>
      <c r="N69" s="112">
        <f t="shared" si="35"/>
        <v>300459386</v>
      </c>
      <c r="O69" s="112">
        <f t="shared" si="35"/>
        <v>300429820</v>
      </c>
      <c r="P69" s="85">
        <f t="shared" si="32"/>
        <v>0.33299079820478433</v>
      </c>
      <c r="Q69" s="86">
        <f t="shared" si="33"/>
        <v>0.32921716368194526</v>
      </c>
      <c r="R69" s="28"/>
    </row>
    <row r="70" spans="1:18" s="29" customFormat="1" ht="30" customHeight="1" x14ac:dyDescent="0.2">
      <c r="A70" s="39" t="s">
        <v>26</v>
      </c>
      <c r="B70" s="103" t="s">
        <v>154</v>
      </c>
      <c r="C70" s="101" t="s">
        <v>28</v>
      </c>
      <c r="D70" s="104" t="s">
        <v>55</v>
      </c>
      <c r="E70" s="104" t="s">
        <v>29</v>
      </c>
      <c r="F70" s="40"/>
      <c r="G70" s="40"/>
      <c r="H70" s="42"/>
      <c r="I70" s="47" t="s">
        <v>162</v>
      </c>
      <c r="J70" s="41" t="s">
        <v>166</v>
      </c>
      <c r="K70" s="113">
        <v>314025802</v>
      </c>
      <c r="L70" s="113">
        <v>298986180</v>
      </c>
      <c r="M70" s="113">
        <v>298986180</v>
      </c>
      <c r="N70" s="113">
        <v>298986180</v>
      </c>
      <c r="O70" s="113">
        <v>298986180</v>
      </c>
      <c r="P70" s="85">
        <f t="shared" si="32"/>
        <v>0.95210705010793983</v>
      </c>
      <c r="Q70" s="86">
        <f t="shared" si="33"/>
        <v>0.95210705010793983</v>
      </c>
      <c r="R70" s="28"/>
    </row>
    <row r="71" spans="1:18" s="29" customFormat="1" ht="24" x14ac:dyDescent="0.2">
      <c r="A71" s="39" t="s">
        <v>26</v>
      </c>
      <c r="B71" s="103" t="s">
        <v>154</v>
      </c>
      <c r="C71" s="101" t="s">
        <v>28</v>
      </c>
      <c r="D71" s="104" t="s">
        <v>55</v>
      </c>
      <c r="E71" s="104" t="s">
        <v>32</v>
      </c>
      <c r="F71" s="40"/>
      <c r="G71" s="40"/>
      <c r="H71" s="42"/>
      <c r="I71" s="47" t="s">
        <v>163</v>
      </c>
      <c r="J71" s="41" t="s">
        <v>167</v>
      </c>
      <c r="K71" s="113">
        <v>596781058</v>
      </c>
      <c r="L71" s="113">
        <v>4000000</v>
      </c>
      <c r="M71" s="113">
        <v>4000000</v>
      </c>
      <c r="N71" s="113">
        <v>556000</v>
      </c>
      <c r="O71" s="113">
        <v>556000</v>
      </c>
      <c r="P71" s="85">
        <f t="shared" si="32"/>
        <v>6.7026256051176481E-3</v>
      </c>
      <c r="Q71" s="86">
        <f t="shared" si="33"/>
        <v>9.3166495911135307E-4</v>
      </c>
      <c r="R71" s="28"/>
    </row>
    <row r="72" spans="1:18" s="29" customFormat="1" ht="18.75" customHeight="1" x14ac:dyDescent="0.2">
      <c r="A72" s="39" t="s">
        <v>26</v>
      </c>
      <c r="B72" s="103" t="s">
        <v>154</v>
      </c>
      <c r="C72" s="101" t="s">
        <v>28</v>
      </c>
      <c r="D72" s="104" t="s">
        <v>55</v>
      </c>
      <c r="E72" s="104" t="s">
        <v>60</v>
      </c>
      <c r="F72" s="40"/>
      <c r="G72" s="40"/>
      <c r="H72" s="42"/>
      <c r="I72" s="47" t="s">
        <v>164</v>
      </c>
      <c r="J72" s="41" t="s">
        <v>168</v>
      </c>
      <c r="K72" s="113">
        <v>1239600</v>
      </c>
      <c r="L72" s="113">
        <v>530666</v>
      </c>
      <c r="M72" s="113">
        <v>530666</v>
      </c>
      <c r="N72" s="113">
        <v>530666</v>
      </c>
      <c r="O72" s="113">
        <v>501100</v>
      </c>
      <c r="P72" s="85">
        <f t="shared" si="32"/>
        <v>0.42809454662794449</v>
      </c>
      <c r="Q72" s="86">
        <f t="shared" si="33"/>
        <v>0.42809454662794449</v>
      </c>
      <c r="R72" s="28"/>
    </row>
    <row r="73" spans="1:18" s="29" customFormat="1" ht="28.5" customHeight="1" x14ac:dyDescent="0.2">
      <c r="A73" s="39" t="s">
        <v>26</v>
      </c>
      <c r="B73" s="103" t="s">
        <v>154</v>
      </c>
      <c r="C73" s="101" t="s">
        <v>28</v>
      </c>
      <c r="D73" s="104" t="s">
        <v>55</v>
      </c>
      <c r="E73" s="104" t="s">
        <v>33</v>
      </c>
      <c r="F73" s="40"/>
      <c r="G73" s="40"/>
      <c r="H73" s="42"/>
      <c r="I73" s="47" t="s">
        <v>165</v>
      </c>
      <c r="J73" s="41" t="s">
        <v>169</v>
      </c>
      <c r="K73" s="113">
        <v>601540</v>
      </c>
      <c r="L73" s="113">
        <v>386540</v>
      </c>
      <c r="M73" s="113">
        <v>386540</v>
      </c>
      <c r="N73" s="113">
        <v>386540</v>
      </c>
      <c r="O73" s="113">
        <v>386540</v>
      </c>
      <c r="P73" s="85">
        <v>0</v>
      </c>
      <c r="Q73" s="86">
        <v>0</v>
      </c>
      <c r="R73" s="28"/>
    </row>
    <row r="74" spans="1:18" s="29" customFormat="1" ht="28.5" customHeight="1" x14ac:dyDescent="0.2">
      <c r="A74" s="44" t="s">
        <v>26</v>
      </c>
      <c r="B74" s="97" t="s">
        <v>154</v>
      </c>
      <c r="C74" s="95" t="s">
        <v>28</v>
      </c>
      <c r="D74" s="105" t="s">
        <v>92</v>
      </c>
      <c r="E74" s="105"/>
      <c r="F74" s="37"/>
      <c r="G74" s="37"/>
      <c r="H74" s="36"/>
      <c r="I74" s="48" t="s">
        <v>170</v>
      </c>
      <c r="J74" s="38" t="s">
        <v>172</v>
      </c>
      <c r="K74" s="112">
        <f>SUM(K75)</f>
        <v>3009500000</v>
      </c>
      <c r="L74" s="112">
        <f t="shared" ref="L74:O74" si="36">SUM(L75)</f>
        <v>0</v>
      </c>
      <c r="M74" s="112">
        <f t="shared" si="36"/>
        <v>0</v>
      </c>
      <c r="N74" s="112">
        <f t="shared" si="36"/>
        <v>0</v>
      </c>
      <c r="O74" s="112">
        <f t="shared" si="36"/>
        <v>0</v>
      </c>
      <c r="P74" s="85">
        <f t="shared" si="32"/>
        <v>0</v>
      </c>
      <c r="Q74" s="86">
        <f t="shared" si="33"/>
        <v>0</v>
      </c>
      <c r="R74" s="28"/>
    </row>
    <row r="75" spans="1:18" s="26" customFormat="1" ht="43.5" customHeight="1" thickBot="1" x14ac:dyDescent="0.25">
      <c r="A75" s="39" t="s">
        <v>26</v>
      </c>
      <c r="B75" s="103" t="s">
        <v>154</v>
      </c>
      <c r="C75" s="101" t="s">
        <v>28</v>
      </c>
      <c r="D75" s="104" t="s">
        <v>92</v>
      </c>
      <c r="E75" s="104" t="s">
        <v>29</v>
      </c>
      <c r="F75" s="40"/>
      <c r="G75" s="40"/>
      <c r="H75" s="46">
        <v>20</v>
      </c>
      <c r="I75" s="47" t="s">
        <v>171</v>
      </c>
      <c r="J75" s="41" t="s">
        <v>173</v>
      </c>
      <c r="K75" s="113">
        <v>3009500000</v>
      </c>
      <c r="L75" s="113" t="s">
        <v>25</v>
      </c>
      <c r="M75" s="113" t="s">
        <v>25</v>
      </c>
      <c r="N75" s="113" t="s">
        <v>25</v>
      </c>
      <c r="O75" s="113" t="s">
        <v>25</v>
      </c>
      <c r="P75" s="85">
        <f t="shared" si="32"/>
        <v>0</v>
      </c>
      <c r="Q75" s="86">
        <f t="shared" si="33"/>
        <v>0</v>
      </c>
      <c r="R75" s="28"/>
    </row>
    <row r="76" spans="1:18" s="52" customFormat="1" ht="30" customHeight="1" thickBot="1" x14ac:dyDescent="0.25">
      <c r="A76" s="145" t="s">
        <v>22</v>
      </c>
      <c r="B76" s="146"/>
      <c r="C76" s="146"/>
      <c r="D76" s="146"/>
      <c r="E76" s="146"/>
      <c r="F76" s="146"/>
      <c r="G76" s="146"/>
      <c r="H76" s="146"/>
      <c r="I76" s="146"/>
      <c r="J76" s="146"/>
      <c r="K76" s="110">
        <f>K77+K78+K96+K97+K102+K106</f>
        <v>264400817108</v>
      </c>
      <c r="L76" s="110">
        <f t="shared" ref="L76:O76" si="37">L77+L78+L96+L97+L102+L106</f>
        <v>260553742605.74997</v>
      </c>
      <c r="M76" s="110">
        <f t="shared" si="37"/>
        <v>198945703343.03</v>
      </c>
      <c r="N76" s="110">
        <f t="shared" si="37"/>
        <v>78198795359.029999</v>
      </c>
      <c r="O76" s="110">
        <f t="shared" si="37"/>
        <v>73457720059.029999</v>
      </c>
      <c r="P76" s="81">
        <f t="shared" si="19"/>
        <v>0.75243982041767477</v>
      </c>
      <c r="Q76" s="82">
        <f t="shared" si="20"/>
        <v>0.29575852379869189</v>
      </c>
      <c r="R76" s="51"/>
    </row>
    <row r="77" spans="1:18" s="32" customFormat="1" ht="46.15" customHeight="1" x14ac:dyDescent="0.25">
      <c r="A77" s="53">
        <v>2103</v>
      </c>
      <c r="B77" s="54"/>
      <c r="C77" s="55"/>
      <c r="D77" s="56"/>
      <c r="E77" s="56"/>
      <c r="F77" s="56"/>
      <c r="G77" s="56"/>
      <c r="H77" s="57">
        <v>20</v>
      </c>
      <c r="I77" s="58" t="s">
        <v>23</v>
      </c>
      <c r="J77" s="59" t="s">
        <v>202</v>
      </c>
      <c r="K77" s="111">
        <f>K82</f>
        <v>20685088814</v>
      </c>
      <c r="L77" s="111">
        <f t="shared" ref="L77:O77" si="38">L82</f>
        <v>20673086702.139999</v>
      </c>
      <c r="M77" s="111">
        <f t="shared" si="38"/>
        <v>20131428859.84</v>
      </c>
      <c r="N77" s="111">
        <f t="shared" si="38"/>
        <v>11732734935.84</v>
      </c>
      <c r="O77" s="111">
        <f t="shared" si="38"/>
        <v>11722465870.84</v>
      </c>
      <c r="P77" s="83">
        <f t="shared" si="19"/>
        <v>0.97323386139946022</v>
      </c>
      <c r="Q77" s="84">
        <f t="shared" si="20"/>
        <v>0.56720737538719668</v>
      </c>
      <c r="R77" s="33"/>
    </row>
    <row r="78" spans="1:18" s="32" customFormat="1" ht="46.15" customHeight="1" x14ac:dyDescent="0.25">
      <c r="A78" s="53">
        <v>2103</v>
      </c>
      <c r="B78" s="54"/>
      <c r="C78" s="55"/>
      <c r="D78" s="56"/>
      <c r="E78" s="56"/>
      <c r="F78" s="56"/>
      <c r="G78" s="56"/>
      <c r="H78" s="57">
        <v>21</v>
      </c>
      <c r="I78" s="58" t="s">
        <v>23</v>
      </c>
      <c r="J78" s="59" t="s">
        <v>202</v>
      </c>
      <c r="K78" s="111">
        <f>K79+K83+K93</f>
        <v>36515728294</v>
      </c>
      <c r="L78" s="111">
        <f>L79+L83+L93</f>
        <v>36214049406.660004</v>
      </c>
      <c r="M78" s="111">
        <f t="shared" ref="M78:O78" si="39">M79+M83+M93</f>
        <v>21868677999.900002</v>
      </c>
      <c r="N78" s="111">
        <f t="shared" si="39"/>
        <v>13574490172.220001</v>
      </c>
      <c r="O78" s="111">
        <f t="shared" si="39"/>
        <v>13570947873.220001</v>
      </c>
      <c r="P78" s="83"/>
      <c r="Q78" s="84"/>
      <c r="R78" s="33"/>
    </row>
    <row r="79" spans="1:18" s="50" customFormat="1" ht="72" customHeight="1" x14ac:dyDescent="0.25">
      <c r="A79" s="18">
        <v>2103</v>
      </c>
      <c r="B79" s="20">
        <v>1900</v>
      </c>
      <c r="C79" s="19">
        <v>4</v>
      </c>
      <c r="D79" s="37"/>
      <c r="E79" s="37"/>
      <c r="F79" s="37"/>
      <c r="G79" s="37"/>
      <c r="H79" s="36">
        <v>21</v>
      </c>
      <c r="I79" s="45" t="s">
        <v>174</v>
      </c>
      <c r="J79" s="38" t="s">
        <v>175</v>
      </c>
      <c r="K79" s="112">
        <f>SUM(K80:K81)</f>
        <v>8200817108</v>
      </c>
      <c r="L79" s="112">
        <f>SUM(L80:L81)</f>
        <v>7899138220.6599998</v>
      </c>
      <c r="M79" s="112">
        <f t="shared" ref="M79:O79" si="40">SUM(M80:M81)</f>
        <v>7553766813.8999996</v>
      </c>
      <c r="N79" s="112">
        <f t="shared" si="40"/>
        <v>5431101051.2200003</v>
      </c>
      <c r="O79" s="112">
        <f t="shared" si="40"/>
        <v>5427558752.2200003</v>
      </c>
      <c r="P79" s="85">
        <f t="shared" si="19"/>
        <v>0.9210992897928677</v>
      </c>
      <c r="Q79" s="86">
        <f t="shared" si="20"/>
        <v>0.6622634037188676</v>
      </c>
      <c r="R79" s="49"/>
    </row>
    <row r="80" spans="1:18" s="50" customFormat="1" ht="46.15" customHeight="1" x14ac:dyDescent="0.25">
      <c r="A80" s="12" t="s">
        <v>8</v>
      </c>
      <c r="B80" s="14" t="s">
        <v>176</v>
      </c>
      <c r="C80" s="13" t="s">
        <v>177</v>
      </c>
      <c r="D80" s="40" t="s">
        <v>178</v>
      </c>
      <c r="E80" s="40" t="s">
        <v>179</v>
      </c>
      <c r="F80" s="40" t="s">
        <v>180</v>
      </c>
      <c r="G80" s="104" t="s">
        <v>55</v>
      </c>
      <c r="H80" s="42">
        <v>21</v>
      </c>
      <c r="I80" s="43" t="s">
        <v>182</v>
      </c>
      <c r="J80" s="41" t="s">
        <v>185</v>
      </c>
      <c r="K80" s="113">
        <v>5671917108</v>
      </c>
      <c r="L80" s="113">
        <v>5370238383.6599998</v>
      </c>
      <c r="M80" s="113">
        <v>5025766918.9799995</v>
      </c>
      <c r="N80" s="113">
        <v>4536236538.3000002</v>
      </c>
      <c r="O80" s="113">
        <v>4532694239.3000002</v>
      </c>
      <c r="P80" s="85">
        <f t="shared" si="19"/>
        <v>0.88607904933789794</v>
      </c>
      <c r="Q80" s="86">
        <f t="shared" si="20"/>
        <v>0.79977130341024016</v>
      </c>
      <c r="R80" s="49"/>
    </row>
    <row r="81" spans="1:18" s="50" customFormat="1" ht="46.15" customHeight="1" x14ac:dyDescent="0.25">
      <c r="A81" s="12" t="s">
        <v>8</v>
      </c>
      <c r="B81" s="14" t="s">
        <v>176</v>
      </c>
      <c r="C81" s="13" t="s">
        <v>177</v>
      </c>
      <c r="D81" s="40" t="s">
        <v>178</v>
      </c>
      <c r="E81" s="40" t="s">
        <v>179</v>
      </c>
      <c r="F81" s="40" t="s">
        <v>181</v>
      </c>
      <c r="G81" s="104" t="s">
        <v>55</v>
      </c>
      <c r="H81" s="42">
        <v>21</v>
      </c>
      <c r="I81" s="43" t="s">
        <v>183</v>
      </c>
      <c r="J81" s="41" t="s">
        <v>185</v>
      </c>
      <c r="K81" s="113">
        <v>2528900000</v>
      </c>
      <c r="L81" s="113">
        <v>2528899837</v>
      </c>
      <c r="M81" s="113">
        <v>2527999894.9200001</v>
      </c>
      <c r="N81" s="113">
        <v>894864512.91999996</v>
      </c>
      <c r="O81" s="113">
        <v>894864512.91999996</v>
      </c>
      <c r="P81" s="85">
        <f t="shared" si="19"/>
        <v>0.99964407249001541</v>
      </c>
      <c r="Q81" s="86">
        <f t="shared" si="20"/>
        <v>0.35385523860967216</v>
      </c>
      <c r="R81" s="49"/>
    </row>
    <row r="82" spans="1:18" s="32" customFormat="1" ht="72" x14ac:dyDescent="0.25">
      <c r="A82" s="18">
        <v>2103</v>
      </c>
      <c r="B82" s="20">
        <v>1900</v>
      </c>
      <c r="C82" s="19">
        <v>5</v>
      </c>
      <c r="D82" s="37"/>
      <c r="E82" s="37"/>
      <c r="F82" s="37"/>
      <c r="G82" s="37"/>
      <c r="H82" s="36">
        <v>20</v>
      </c>
      <c r="I82" s="45" t="s">
        <v>186</v>
      </c>
      <c r="J82" s="38" t="s">
        <v>187</v>
      </c>
      <c r="K82" s="112">
        <f>SUM(K84:K88)</f>
        <v>20685088814</v>
      </c>
      <c r="L82" s="112">
        <f t="shared" ref="L82:O82" si="41">SUM(L84:L88)</f>
        <v>20673086702.139999</v>
      </c>
      <c r="M82" s="112">
        <f t="shared" si="41"/>
        <v>20131428859.84</v>
      </c>
      <c r="N82" s="112">
        <f t="shared" si="41"/>
        <v>11732734935.84</v>
      </c>
      <c r="O82" s="112">
        <f t="shared" si="41"/>
        <v>11722465870.84</v>
      </c>
      <c r="P82" s="85">
        <f t="shared" ref="P82:P95" si="42">+M82/K82</f>
        <v>0.97323386139946022</v>
      </c>
      <c r="Q82" s="86">
        <f t="shared" ref="Q82:Q95" si="43">+N82/K82</f>
        <v>0.56720737538719668</v>
      </c>
      <c r="R82" s="33"/>
    </row>
    <row r="83" spans="1:18" s="32" customFormat="1" ht="72" x14ac:dyDescent="0.25">
      <c r="A83" s="18">
        <v>2103</v>
      </c>
      <c r="B83" s="20">
        <v>1900</v>
      </c>
      <c r="C83" s="19">
        <v>5</v>
      </c>
      <c r="D83" s="37"/>
      <c r="E83" s="37"/>
      <c r="F83" s="37"/>
      <c r="G83" s="37"/>
      <c r="H83" s="36">
        <v>21</v>
      </c>
      <c r="I83" s="45" t="s">
        <v>186</v>
      </c>
      <c r="J83" s="38" t="s">
        <v>187</v>
      </c>
      <c r="K83" s="112">
        <f>SUM(K89:K92)</f>
        <v>14314911186</v>
      </c>
      <c r="L83" s="112">
        <f t="shared" ref="L83:O83" si="44">SUM(L89:L92)</f>
        <v>14314911186</v>
      </c>
      <c r="M83" s="112">
        <f t="shared" si="44"/>
        <v>14314911186</v>
      </c>
      <c r="N83" s="112">
        <f t="shared" si="44"/>
        <v>8143389121</v>
      </c>
      <c r="O83" s="112">
        <f t="shared" si="44"/>
        <v>8143389121</v>
      </c>
      <c r="P83" s="85">
        <f t="shared" si="42"/>
        <v>1</v>
      </c>
      <c r="Q83" s="86">
        <f t="shared" si="43"/>
        <v>0.56887458225827092</v>
      </c>
      <c r="R83" s="33"/>
    </row>
    <row r="84" spans="1:18" s="32" customFormat="1" ht="24" x14ac:dyDescent="0.25">
      <c r="A84" s="12" t="s">
        <v>8</v>
      </c>
      <c r="B84" s="14" t="s">
        <v>176</v>
      </c>
      <c r="C84" s="13" t="s">
        <v>177</v>
      </c>
      <c r="D84" s="40" t="s">
        <v>143</v>
      </c>
      <c r="E84" s="40" t="s">
        <v>179</v>
      </c>
      <c r="F84" s="40" t="s">
        <v>181</v>
      </c>
      <c r="G84" s="40" t="s">
        <v>55</v>
      </c>
      <c r="H84" s="42" t="s">
        <v>5</v>
      </c>
      <c r="I84" s="43" t="s">
        <v>192</v>
      </c>
      <c r="J84" s="41" t="s">
        <v>185</v>
      </c>
      <c r="K84" s="113">
        <v>4327588814</v>
      </c>
      <c r="L84" s="113">
        <v>4327588814</v>
      </c>
      <c r="M84" s="113">
        <v>4239086893</v>
      </c>
      <c r="N84" s="113">
        <v>3064081970</v>
      </c>
      <c r="O84" s="113">
        <v>3061637899</v>
      </c>
      <c r="P84" s="85">
        <f t="shared" si="42"/>
        <v>0.97954936922064051</v>
      </c>
      <c r="Q84" s="86">
        <f t="shared" si="43"/>
        <v>0.70803445098284701</v>
      </c>
      <c r="R84" s="33"/>
    </row>
    <row r="85" spans="1:18" s="32" customFormat="1" ht="24" x14ac:dyDescent="0.25">
      <c r="A85" s="12" t="s">
        <v>8</v>
      </c>
      <c r="B85" s="14" t="s">
        <v>176</v>
      </c>
      <c r="C85" s="13" t="s">
        <v>177</v>
      </c>
      <c r="D85" s="40" t="s">
        <v>143</v>
      </c>
      <c r="E85" s="40" t="s">
        <v>179</v>
      </c>
      <c r="F85" s="40" t="s">
        <v>180</v>
      </c>
      <c r="G85" s="40" t="s">
        <v>55</v>
      </c>
      <c r="H85" s="42" t="s">
        <v>5</v>
      </c>
      <c r="I85" s="43" t="s">
        <v>193</v>
      </c>
      <c r="J85" s="41" t="s">
        <v>185</v>
      </c>
      <c r="K85" s="113">
        <v>446000000</v>
      </c>
      <c r="L85" s="113">
        <v>446000000</v>
      </c>
      <c r="M85" s="113">
        <v>444523795.92000002</v>
      </c>
      <c r="N85" s="113">
        <v>444357033.92000002</v>
      </c>
      <c r="O85" s="124">
        <v>444357033.92000002</v>
      </c>
      <c r="P85" s="85">
        <f t="shared" si="42"/>
        <v>0.99669012538116597</v>
      </c>
      <c r="Q85" s="86">
        <f t="shared" si="43"/>
        <v>0.99631621955156957</v>
      </c>
      <c r="R85" s="33"/>
    </row>
    <row r="86" spans="1:18" s="32" customFormat="1" ht="24" x14ac:dyDescent="0.25">
      <c r="A86" s="12" t="s">
        <v>8</v>
      </c>
      <c r="B86" s="14" t="s">
        <v>176</v>
      </c>
      <c r="C86" s="13" t="s">
        <v>177</v>
      </c>
      <c r="D86" s="40" t="s">
        <v>143</v>
      </c>
      <c r="E86" s="40" t="s">
        <v>179</v>
      </c>
      <c r="F86" s="40" t="s">
        <v>188</v>
      </c>
      <c r="G86" s="40" t="s">
        <v>55</v>
      </c>
      <c r="H86" s="42" t="s">
        <v>5</v>
      </c>
      <c r="I86" s="43" t="s">
        <v>194</v>
      </c>
      <c r="J86" s="41" t="s">
        <v>185</v>
      </c>
      <c r="K86" s="113">
        <v>6655500000</v>
      </c>
      <c r="L86" s="113">
        <v>6643587199.1400003</v>
      </c>
      <c r="M86" s="113">
        <v>6440424342</v>
      </c>
      <c r="N86" s="113">
        <v>5148172215</v>
      </c>
      <c r="O86" s="124">
        <v>5148172215</v>
      </c>
      <c r="P86" s="85">
        <f t="shared" si="42"/>
        <v>0.96768452287581697</v>
      </c>
      <c r="Q86" s="86">
        <f t="shared" si="43"/>
        <v>0.77352148073022309</v>
      </c>
      <c r="R86" s="33"/>
    </row>
    <row r="87" spans="1:18" s="32" customFormat="1" ht="24" x14ac:dyDescent="0.25">
      <c r="A87" s="12" t="s">
        <v>8</v>
      </c>
      <c r="B87" s="14" t="s">
        <v>176</v>
      </c>
      <c r="C87" s="13" t="s">
        <v>177</v>
      </c>
      <c r="D87" s="40" t="s">
        <v>143</v>
      </c>
      <c r="E87" s="40" t="s">
        <v>179</v>
      </c>
      <c r="F87" s="40" t="s">
        <v>189</v>
      </c>
      <c r="G87" s="40" t="s">
        <v>55</v>
      </c>
      <c r="H87" s="42" t="s">
        <v>5</v>
      </c>
      <c r="I87" s="43" t="s">
        <v>196</v>
      </c>
      <c r="J87" s="41" t="s">
        <v>185</v>
      </c>
      <c r="K87" s="113">
        <v>4212000000</v>
      </c>
      <c r="L87" s="113">
        <v>4211910689.8600001</v>
      </c>
      <c r="M87" s="113">
        <v>4067373547</v>
      </c>
      <c r="N87" s="113">
        <v>3017408326</v>
      </c>
      <c r="O87" s="124">
        <v>3017408326</v>
      </c>
      <c r="P87" s="85">
        <f t="shared" si="42"/>
        <v>0.96566323528015197</v>
      </c>
      <c r="Q87" s="86">
        <f t="shared" si="43"/>
        <v>0.71638374311490982</v>
      </c>
      <c r="R87" s="33"/>
    </row>
    <row r="88" spans="1:18" s="32" customFormat="1" ht="24" x14ac:dyDescent="0.25">
      <c r="A88" s="12" t="s">
        <v>8</v>
      </c>
      <c r="B88" s="14" t="s">
        <v>176</v>
      </c>
      <c r="C88" s="13" t="s">
        <v>177</v>
      </c>
      <c r="D88" s="40" t="s">
        <v>143</v>
      </c>
      <c r="E88" s="40" t="s">
        <v>179</v>
      </c>
      <c r="F88" s="40" t="s">
        <v>190</v>
      </c>
      <c r="G88" s="40" t="s">
        <v>55</v>
      </c>
      <c r="H88" s="42" t="s">
        <v>5</v>
      </c>
      <c r="I88" s="43" t="s">
        <v>195</v>
      </c>
      <c r="J88" s="41" t="s">
        <v>185</v>
      </c>
      <c r="K88" s="113">
        <v>5044000000</v>
      </c>
      <c r="L88" s="113">
        <v>5043999999.1400003</v>
      </c>
      <c r="M88" s="113">
        <v>4940020281.9200001</v>
      </c>
      <c r="N88" s="113">
        <v>58715390.920000002</v>
      </c>
      <c r="O88" s="124">
        <v>50890396.920000002</v>
      </c>
      <c r="P88" s="85">
        <f t="shared" si="42"/>
        <v>0.97938546429817608</v>
      </c>
      <c r="Q88" s="86">
        <f t="shared" si="43"/>
        <v>1.1640640547184774E-2</v>
      </c>
      <c r="R88" s="33"/>
    </row>
    <row r="89" spans="1:18" s="32" customFormat="1" ht="24" x14ac:dyDescent="0.25">
      <c r="A89" s="12" t="s">
        <v>8</v>
      </c>
      <c r="B89" s="14" t="s">
        <v>176</v>
      </c>
      <c r="C89" s="13" t="s">
        <v>177</v>
      </c>
      <c r="D89" s="40" t="s">
        <v>143</v>
      </c>
      <c r="E89" s="40" t="s">
        <v>179</v>
      </c>
      <c r="F89" s="40" t="s">
        <v>189</v>
      </c>
      <c r="G89" s="40" t="s">
        <v>55</v>
      </c>
      <c r="H89" s="42" t="s">
        <v>191</v>
      </c>
      <c r="I89" s="43" t="s">
        <v>196</v>
      </c>
      <c r="J89" s="41" t="s">
        <v>185</v>
      </c>
      <c r="K89" s="113">
        <v>4212000000</v>
      </c>
      <c r="L89" s="113">
        <v>4212000000</v>
      </c>
      <c r="M89" s="113">
        <v>4212000000</v>
      </c>
      <c r="N89" s="113">
        <v>2550922720</v>
      </c>
      <c r="O89" s="124">
        <v>2550922720</v>
      </c>
      <c r="P89" s="85">
        <f t="shared" si="42"/>
        <v>1</v>
      </c>
      <c r="Q89" s="86">
        <f t="shared" si="43"/>
        <v>0.60563217473884146</v>
      </c>
      <c r="R89" s="33"/>
    </row>
    <row r="90" spans="1:18" s="32" customFormat="1" ht="24" x14ac:dyDescent="0.25">
      <c r="A90" s="12" t="s">
        <v>8</v>
      </c>
      <c r="B90" s="14" t="s">
        <v>176</v>
      </c>
      <c r="C90" s="13" t="s">
        <v>177</v>
      </c>
      <c r="D90" s="40" t="s">
        <v>143</v>
      </c>
      <c r="E90" s="40" t="s">
        <v>179</v>
      </c>
      <c r="F90" s="40" t="s">
        <v>188</v>
      </c>
      <c r="G90" s="40" t="s">
        <v>55</v>
      </c>
      <c r="H90" s="42" t="s">
        <v>191</v>
      </c>
      <c r="I90" s="43" t="s">
        <v>194</v>
      </c>
      <c r="J90" s="41" t="s">
        <v>185</v>
      </c>
      <c r="K90" s="113">
        <v>6655500000</v>
      </c>
      <c r="L90" s="113">
        <v>6655500000</v>
      </c>
      <c r="M90" s="113">
        <v>6655500000</v>
      </c>
      <c r="N90" s="113">
        <v>2336369750</v>
      </c>
      <c r="O90" s="124">
        <v>2336369750</v>
      </c>
      <c r="P90" s="85">
        <f t="shared" si="42"/>
        <v>1</v>
      </c>
      <c r="Q90" s="86">
        <f t="shared" si="43"/>
        <v>0.35104346029599581</v>
      </c>
      <c r="R90" s="33"/>
    </row>
    <row r="91" spans="1:18" s="32" customFormat="1" ht="24" x14ac:dyDescent="0.25">
      <c r="A91" s="12" t="s">
        <v>8</v>
      </c>
      <c r="B91" s="14" t="s">
        <v>176</v>
      </c>
      <c r="C91" s="13" t="s">
        <v>177</v>
      </c>
      <c r="D91" s="40" t="s">
        <v>143</v>
      </c>
      <c r="E91" s="40" t="s">
        <v>179</v>
      </c>
      <c r="F91" s="40" t="s">
        <v>180</v>
      </c>
      <c r="G91" s="40" t="s">
        <v>55</v>
      </c>
      <c r="H91" s="42" t="s">
        <v>191</v>
      </c>
      <c r="I91" s="43" t="s">
        <v>193</v>
      </c>
      <c r="J91" s="41" t="s">
        <v>185</v>
      </c>
      <c r="K91" s="113">
        <v>446000000</v>
      </c>
      <c r="L91" s="113">
        <v>446000000</v>
      </c>
      <c r="M91" s="113">
        <v>446000000</v>
      </c>
      <c r="N91" s="113">
        <v>254685465</v>
      </c>
      <c r="O91" s="124">
        <v>254685465</v>
      </c>
      <c r="P91" s="85">
        <f t="shared" si="42"/>
        <v>1</v>
      </c>
      <c r="Q91" s="86">
        <f t="shared" si="43"/>
        <v>0.57104364349775782</v>
      </c>
      <c r="R91" s="33"/>
    </row>
    <row r="92" spans="1:18" s="50" customFormat="1" ht="24" x14ac:dyDescent="0.25">
      <c r="A92" s="12" t="s">
        <v>8</v>
      </c>
      <c r="B92" s="14" t="s">
        <v>176</v>
      </c>
      <c r="C92" s="13" t="s">
        <v>177</v>
      </c>
      <c r="D92" s="40" t="s">
        <v>143</v>
      </c>
      <c r="E92" s="40" t="s">
        <v>179</v>
      </c>
      <c r="F92" s="40" t="s">
        <v>181</v>
      </c>
      <c r="G92" s="40" t="s">
        <v>55</v>
      </c>
      <c r="H92" s="42" t="s">
        <v>191</v>
      </c>
      <c r="I92" s="43" t="s">
        <v>192</v>
      </c>
      <c r="J92" s="41" t="s">
        <v>185</v>
      </c>
      <c r="K92" s="113">
        <v>3001411186</v>
      </c>
      <c r="L92" s="113">
        <v>3001411186</v>
      </c>
      <c r="M92" s="113">
        <v>3001411186</v>
      </c>
      <c r="N92" s="113">
        <v>3001411186</v>
      </c>
      <c r="O92" s="113">
        <v>3001411186</v>
      </c>
      <c r="P92" s="85">
        <f t="shared" si="42"/>
        <v>1</v>
      </c>
      <c r="Q92" s="86">
        <f t="shared" si="43"/>
        <v>1</v>
      </c>
      <c r="R92" s="49"/>
    </row>
    <row r="93" spans="1:18" s="50" customFormat="1" ht="60.75" customHeight="1" x14ac:dyDescent="0.25">
      <c r="A93" s="18">
        <v>2103</v>
      </c>
      <c r="B93" s="20">
        <v>1900</v>
      </c>
      <c r="C93" s="19">
        <v>6</v>
      </c>
      <c r="D93" s="37"/>
      <c r="E93" s="37"/>
      <c r="F93" s="37"/>
      <c r="G93" s="37"/>
      <c r="H93" s="36">
        <v>21</v>
      </c>
      <c r="I93" s="45" t="s">
        <v>197</v>
      </c>
      <c r="J93" s="38" t="s">
        <v>198</v>
      </c>
      <c r="K93" s="112">
        <f>SUM(K94:K95)</f>
        <v>14000000000</v>
      </c>
      <c r="L93" s="112">
        <f t="shared" ref="L93:O93" si="45">SUM(L94:L95)</f>
        <v>14000000000</v>
      </c>
      <c r="M93" s="112">
        <f t="shared" si="45"/>
        <v>0</v>
      </c>
      <c r="N93" s="112">
        <f t="shared" si="45"/>
        <v>0</v>
      </c>
      <c r="O93" s="112">
        <f t="shared" si="45"/>
        <v>0</v>
      </c>
      <c r="P93" s="85">
        <f t="shared" si="42"/>
        <v>0</v>
      </c>
      <c r="Q93" s="86">
        <f t="shared" si="43"/>
        <v>0</v>
      </c>
      <c r="R93" s="49"/>
    </row>
    <row r="94" spans="1:18" s="32" customFormat="1" ht="24" x14ac:dyDescent="0.25">
      <c r="A94" s="12" t="s">
        <v>8</v>
      </c>
      <c r="B94" s="14" t="s">
        <v>176</v>
      </c>
      <c r="C94" s="13" t="s">
        <v>177</v>
      </c>
      <c r="D94" s="40" t="s">
        <v>126</v>
      </c>
      <c r="E94" s="40" t="s">
        <v>179</v>
      </c>
      <c r="F94" s="40" t="s">
        <v>181</v>
      </c>
      <c r="G94" s="40" t="s">
        <v>55</v>
      </c>
      <c r="H94" s="42" t="s">
        <v>191</v>
      </c>
      <c r="I94" s="43" t="s">
        <v>200</v>
      </c>
      <c r="J94" s="41" t="s">
        <v>185</v>
      </c>
      <c r="K94" s="113">
        <v>13000000000</v>
      </c>
      <c r="L94" s="113">
        <v>13000000000</v>
      </c>
      <c r="M94" s="113" t="s">
        <v>25</v>
      </c>
      <c r="N94" s="113" t="s">
        <v>25</v>
      </c>
      <c r="O94" s="113" t="s">
        <v>25</v>
      </c>
      <c r="P94" s="85">
        <f t="shared" si="42"/>
        <v>0</v>
      </c>
      <c r="Q94" s="86">
        <f t="shared" si="43"/>
        <v>0</v>
      </c>
      <c r="R94" s="33"/>
    </row>
    <row r="95" spans="1:18" s="32" customFormat="1" ht="24" x14ac:dyDescent="0.25">
      <c r="A95" s="12" t="s">
        <v>8</v>
      </c>
      <c r="B95" s="14" t="s">
        <v>176</v>
      </c>
      <c r="C95" s="13" t="s">
        <v>177</v>
      </c>
      <c r="D95" s="40" t="s">
        <v>126</v>
      </c>
      <c r="E95" s="40" t="s">
        <v>179</v>
      </c>
      <c r="F95" s="40" t="s">
        <v>199</v>
      </c>
      <c r="G95" s="40" t="s">
        <v>55</v>
      </c>
      <c r="H95" s="42" t="s">
        <v>191</v>
      </c>
      <c r="I95" s="43" t="s">
        <v>201</v>
      </c>
      <c r="J95" s="41" t="s">
        <v>185</v>
      </c>
      <c r="K95" s="113">
        <v>1000000000</v>
      </c>
      <c r="L95" s="113">
        <v>1000000000</v>
      </c>
      <c r="M95" s="113" t="s">
        <v>25</v>
      </c>
      <c r="N95" s="113" t="s">
        <v>25</v>
      </c>
      <c r="O95" s="113" t="s">
        <v>25</v>
      </c>
      <c r="P95" s="85">
        <f t="shared" si="42"/>
        <v>0</v>
      </c>
      <c r="Q95" s="86">
        <f t="shared" si="43"/>
        <v>0</v>
      </c>
      <c r="R95" s="33"/>
    </row>
    <row r="96" spans="1:18" s="32" customFormat="1" ht="60" customHeight="1" x14ac:dyDescent="0.25">
      <c r="A96" s="18" t="s">
        <v>8</v>
      </c>
      <c r="B96" s="20">
        <v>2106</v>
      </c>
      <c r="C96" s="19">
        <v>1900</v>
      </c>
      <c r="D96" s="37">
        <v>2</v>
      </c>
      <c r="E96" s="37">
        <v>0</v>
      </c>
      <c r="F96" s="37"/>
      <c r="G96" s="37"/>
      <c r="H96" s="36">
        <v>20</v>
      </c>
      <c r="I96" s="45" t="s">
        <v>209</v>
      </c>
      <c r="J96" s="38" t="s">
        <v>203</v>
      </c>
      <c r="K96" s="112">
        <f>K98+K99</f>
        <v>152000000000</v>
      </c>
      <c r="L96" s="112">
        <f t="shared" ref="L96:O96" si="46">L98+L99</f>
        <v>150832498813</v>
      </c>
      <c r="M96" s="112">
        <f t="shared" si="46"/>
        <v>111847161653.32001</v>
      </c>
      <c r="N96" s="112">
        <f t="shared" si="46"/>
        <v>31015108029</v>
      </c>
      <c r="O96" s="112">
        <f t="shared" si="46"/>
        <v>28348405613</v>
      </c>
      <c r="P96" s="85">
        <f t="shared" ref="P96:P101" si="47">+M96/K96</f>
        <v>0.73583658982447375</v>
      </c>
      <c r="Q96" s="86">
        <f t="shared" ref="Q96:Q101" si="48">+N96/K96</f>
        <v>0.20404676334868421</v>
      </c>
      <c r="R96" s="33"/>
    </row>
    <row r="97" spans="1:18" s="32" customFormat="1" ht="60" customHeight="1" x14ac:dyDescent="0.25">
      <c r="A97" s="18" t="s">
        <v>8</v>
      </c>
      <c r="B97" s="20">
        <v>2106</v>
      </c>
      <c r="C97" s="19">
        <v>1900</v>
      </c>
      <c r="D97" s="37">
        <v>2</v>
      </c>
      <c r="E97" s="37">
        <v>0</v>
      </c>
      <c r="F97" s="37"/>
      <c r="G97" s="37"/>
      <c r="H97" s="36">
        <v>21</v>
      </c>
      <c r="I97" s="45" t="s">
        <v>209</v>
      </c>
      <c r="J97" s="38" t="s">
        <v>203</v>
      </c>
      <c r="K97" s="112">
        <f>K100+K101</f>
        <v>38000000000</v>
      </c>
      <c r="L97" s="112">
        <f t="shared" ref="L97:O97" si="49">L100+L101</f>
        <v>37904799982.900002</v>
      </c>
      <c r="M97" s="112">
        <f t="shared" si="49"/>
        <v>33605082375.720001</v>
      </c>
      <c r="N97" s="112">
        <f t="shared" si="49"/>
        <v>18871665772.720001</v>
      </c>
      <c r="O97" s="112">
        <f t="shared" si="49"/>
        <v>17015289252.719999</v>
      </c>
      <c r="P97" s="85">
        <f t="shared" si="47"/>
        <v>0.8843442730452632</v>
      </c>
      <c r="Q97" s="86">
        <f t="shared" si="48"/>
        <v>0.49662278349263161</v>
      </c>
      <c r="R97" s="33"/>
    </row>
    <row r="98" spans="1:18" s="32" customFormat="1" ht="24" x14ac:dyDescent="0.25">
      <c r="A98" s="12" t="s">
        <v>8</v>
      </c>
      <c r="B98" s="14" t="s">
        <v>204</v>
      </c>
      <c r="C98" s="13" t="s">
        <v>177</v>
      </c>
      <c r="D98" s="40" t="s">
        <v>125</v>
      </c>
      <c r="E98" s="40" t="s">
        <v>179</v>
      </c>
      <c r="F98" s="40" t="s">
        <v>205</v>
      </c>
      <c r="G98" s="40" t="s">
        <v>55</v>
      </c>
      <c r="H98" s="42" t="s">
        <v>5</v>
      </c>
      <c r="I98" s="43" t="s">
        <v>207</v>
      </c>
      <c r="J98" s="41" t="s">
        <v>185</v>
      </c>
      <c r="K98" s="113">
        <v>7250000000</v>
      </c>
      <c r="L98" s="113">
        <v>6591559515</v>
      </c>
      <c r="M98" s="113">
        <v>4300725983</v>
      </c>
      <c r="N98" s="113">
        <v>1442875510</v>
      </c>
      <c r="O98" s="113">
        <v>1442875510</v>
      </c>
      <c r="P98" s="85">
        <f t="shared" si="47"/>
        <v>0.59320358386206895</v>
      </c>
      <c r="Q98" s="86">
        <f t="shared" si="48"/>
        <v>0.19901731172413792</v>
      </c>
      <c r="R98" s="33"/>
    </row>
    <row r="99" spans="1:18" s="32" customFormat="1" ht="24" x14ac:dyDescent="0.25">
      <c r="A99" s="12" t="s">
        <v>8</v>
      </c>
      <c r="B99" s="14" t="s">
        <v>204</v>
      </c>
      <c r="C99" s="13" t="s">
        <v>177</v>
      </c>
      <c r="D99" s="40" t="s">
        <v>125</v>
      </c>
      <c r="E99" s="40" t="s">
        <v>179</v>
      </c>
      <c r="F99" s="40" t="s">
        <v>206</v>
      </c>
      <c r="G99" s="40" t="s">
        <v>55</v>
      </c>
      <c r="H99" s="42" t="s">
        <v>5</v>
      </c>
      <c r="I99" s="43" t="s">
        <v>208</v>
      </c>
      <c r="J99" s="41" t="s">
        <v>185</v>
      </c>
      <c r="K99" s="113">
        <v>144750000000</v>
      </c>
      <c r="L99" s="113">
        <v>144240939298</v>
      </c>
      <c r="M99" s="113">
        <v>107546435670.32001</v>
      </c>
      <c r="N99" s="113">
        <v>29572232519</v>
      </c>
      <c r="O99" s="113">
        <v>26905530103</v>
      </c>
      <c r="P99" s="85">
        <f t="shared" si="47"/>
        <v>0.74298055730791024</v>
      </c>
      <c r="Q99" s="86">
        <f t="shared" si="48"/>
        <v>0.20429867025215889</v>
      </c>
      <c r="R99" s="33"/>
    </row>
    <row r="100" spans="1:18" s="32" customFormat="1" ht="24" x14ac:dyDescent="0.25">
      <c r="A100" s="12" t="s">
        <v>8</v>
      </c>
      <c r="B100" s="14" t="s">
        <v>204</v>
      </c>
      <c r="C100" s="13" t="s">
        <v>177</v>
      </c>
      <c r="D100" s="40" t="s">
        <v>125</v>
      </c>
      <c r="E100" s="40" t="s">
        <v>179</v>
      </c>
      <c r="F100" s="40" t="s">
        <v>206</v>
      </c>
      <c r="G100" s="40" t="s">
        <v>55</v>
      </c>
      <c r="H100" s="42" t="s">
        <v>191</v>
      </c>
      <c r="I100" s="43" t="s">
        <v>208</v>
      </c>
      <c r="J100" s="41" t="s">
        <v>185</v>
      </c>
      <c r="K100" s="113">
        <v>20000000000</v>
      </c>
      <c r="L100" s="113">
        <v>20000000000</v>
      </c>
      <c r="M100" s="113">
        <v>17322866859</v>
      </c>
      <c r="N100" s="113">
        <v>3332691841</v>
      </c>
      <c r="O100" s="113">
        <v>1514572987</v>
      </c>
      <c r="P100" s="85">
        <f t="shared" si="47"/>
        <v>0.86614334294999995</v>
      </c>
      <c r="Q100" s="86">
        <f t="shared" si="48"/>
        <v>0.16663459205</v>
      </c>
      <c r="R100" s="33"/>
    </row>
    <row r="101" spans="1:18" s="32" customFormat="1" ht="24" x14ac:dyDescent="0.25">
      <c r="A101" s="12" t="s">
        <v>8</v>
      </c>
      <c r="B101" s="14" t="s">
        <v>204</v>
      </c>
      <c r="C101" s="13" t="s">
        <v>177</v>
      </c>
      <c r="D101" s="40" t="s">
        <v>125</v>
      </c>
      <c r="E101" s="40" t="s">
        <v>179</v>
      </c>
      <c r="F101" s="40" t="s">
        <v>205</v>
      </c>
      <c r="G101" s="40" t="s">
        <v>55</v>
      </c>
      <c r="H101" s="42" t="s">
        <v>191</v>
      </c>
      <c r="I101" s="43" t="s">
        <v>207</v>
      </c>
      <c r="J101" s="41" t="s">
        <v>185</v>
      </c>
      <c r="K101" s="113">
        <v>18000000000</v>
      </c>
      <c r="L101" s="113">
        <v>17904799982.900002</v>
      </c>
      <c r="M101" s="113">
        <v>16282215516.719999</v>
      </c>
      <c r="N101" s="113">
        <v>15538973931.719999</v>
      </c>
      <c r="O101" s="113">
        <v>15500716265.719999</v>
      </c>
      <c r="P101" s="85">
        <f t="shared" si="47"/>
        <v>0.90456752870666668</v>
      </c>
      <c r="Q101" s="86">
        <f t="shared" si="48"/>
        <v>0.86327632954</v>
      </c>
      <c r="R101" s="33"/>
    </row>
    <row r="102" spans="1:18" s="32" customFormat="1" ht="97.5" customHeight="1" x14ac:dyDescent="0.25">
      <c r="A102" s="18" t="s">
        <v>8</v>
      </c>
      <c r="B102" s="20">
        <v>2199</v>
      </c>
      <c r="C102" s="19">
        <v>1900</v>
      </c>
      <c r="D102" s="37">
        <v>2</v>
      </c>
      <c r="E102" s="37">
        <v>0</v>
      </c>
      <c r="F102" s="37"/>
      <c r="G102" s="37"/>
      <c r="H102" s="36">
        <v>20</v>
      </c>
      <c r="I102" s="45" t="s">
        <v>210</v>
      </c>
      <c r="J102" s="38" t="s">
        <v>212</v>
      </c>
      <c r="K102" s="112">
        <f>SUM(K103:K105)</f>
        <v>15746609054</v>
      </c>
      <c r="L102" s="112">
        <f t="shared" ref="L102:O102" si="50">SUM(L103:L105)</f>
        <v>14929307701.049999</v>
      </c>
      <c r="M102" s="112">
        <f t="shared" si="50"/>
        <v>11493352454.25</v>
      </c>
      <c r="N102" s="112">
        <f t="shared" si="50"/>
        <v>3004796449.25</v>
      </c>
      <c r="O102" s="112">
        <f t="shared" si="50"/>
        <v>2800611449.25</v>
      </c>
      <c r="P102" s="85">
        <f t="shared" ref="P102:P106" si="51">+M102/K102</f>
        <v>0.72989380855495523</v>
      </c>
      <c r="Q102" s="86">
        <f t="shared" ref="Q102:Q106" si="52">+N102/K102</f>
        <v>0.19082181052095865</v>
      </c>
      <c r="R102" s="33"/>
    </row>
    <row r="103" spans="1:18" s="32" customFormat="1" ht="24" x14ac:dyDescent="0.25">
      <c r="A103" s="12" t="s">
        <v>8</v>
      </c>
      <c r="B103" s="14" t="s">
        <v>213</v>
      </c>
      <c r="C103" s="13" t="s">
        <v>177</v>
      </c>
      <c r="D103" s="40" t="s">
        <v>125</v>
      </c>
      <c r="E103" s="40" t="s">
        <v>179</v>
      </c>
      <c r="F103" s="40">
        <v>2199055</v>
      </c>
      <c r="G103" s="40" t="s">
        <v>55</v>
      </c>
      <c r="H103" s="42">
        <v>20</v>
      </c>
      <c r="I103" s="43" t="s">
        <v>216</v>
      </c>
      <c r="J103" s="41" t="s">
        <v>185</v>
      </c>
      <c r="K103" s="113">
        <v>1900000000</v>
      </c>
      <c r="L103" s="113">
        <v>1899999996.9000001</v>
      </c>
      <c r="M103" s="113">
        <v>1486185326.2</v>
      </c>
      <c r="N103" s="113">
        <v>379133629.19999999</v>
      </c>
      <c r="O103" s="113">
        <v>379133629.19999999</v>
      </c>
      <c r="P103" s="85">
        <f t="shared" si="51"/>
        <v>0.78220280326315794</v>
      </c>
      <c r="Q103" s="86">
        <f t="shared" si="52"/>
        <v>0.19954401536842103</v>
      </c>
      <c r="R103" s="33"/>
    </row>
    <row r="104" spans="1:18" s="32" customFormat="1" ht="24" x14ac:dyDescent="0.25">
      <c r="A104" s="12" t="s">
        <v>8</v>
      </c>
      <c r="B104" s="14" t="s">
        <v>213</v>
      </c>
      <c r="C104" s="13" t="s">
        <v>177</v>
      </c>
      <c r="D104" s="40" t="s">
        <v>125</v>
      </c>
      <c r="E104" s="40" t="s">
        <v>179</v>
      </c>
      <c r="F104" s="40" t="s">
        <v>214</v>
      </c>
      <c r="G104" s="40" t="s">
        <v>55</v>
      </c>
      <c r="H104" s="42">
        <v>20</v>
      </c>
      <c r="I104" s="43" t="s">
        <v>225</v>
      </c>
      <c r="J104" s="41" t="s">
        <v>185</v>
      </c>
      <c r="K104" s="113">
        <v>5966799142</v>
      </c>
      <c r="L104" s="113">
        <v>5964618866.1499996</v>
      </c>
      <c r="M104" s="113">
        <v>4250415294.1500001</v>
      </c>
      <c r="N104" s="113">
        <v>2074076086.1500001</v>
      </c>
      <c r="O104" s="113">
        <v>1869891086.1500001</v>
      </c>
      <c r="P104" s="85">
        <f t="shared" si="51"/>
        <v>0.71234428929097682</v>
      </c>
      <c r="Q104" s="86">
        <f t="shared" si="52"/>
        <v>0.34760279955641249</v>
      </c>
      <c r="R104" s="33"/>
    </row>
    <row r="105" spans="1:18" s="32" customFormat="1" ht="24" x14ac:dyDescent="0.25">
      <c r="A105" s="12" t="s">
        <v>8</v>
      </c>
      <c r="B105" s="14" t="s">
        <v>213</v>
      </c>
      <c r="C105" s="13" t="s">
        <v>177</v>
      </c>
      <c r="D105" s="40" t="s">
        <v>125</v>
      </c>
      <c r="E105" s="40" t="s">
        <v>179</v>
      </c>
      <c r="F105" s="40" t="s">
        <v>215</v>
      </c>
      <c r="G105" s="40" t="s">
        <v>55</v>
      </c>
      <c r="H105" s="42">
        <v>20</v>
      </c>
      <c r="I105" s="43" t="s">
        <v>226</v>
      </c>
      <c r="J105" s="41" t="s">
        <v>185</v>
      </c>
      <c r="K105" s="113">
        <v>7879809912</v>
      </c>
      <c r="L105" s="113">
        <v>7064688838</v>
      </c>
      <c r="M105" s="113">
        <v>5756751833.8999996</v>
      </c>
      <c r="N105" s="113">
        <v>551586733.89999998</v>
      </c>
      <c r="O105" s="113">
        <v>551586733.89999998</v>
      </c>
      <c r="P105" s="85">
        <f t="shared" si="51"/>
        <v>0.73056988660769095</v>
      </c>
      <c r="Q105" s="86">
        <f t="shared" si="52"/>
        <v>7.0000005083878977E-2</v>
      </c>
      <c r="R105" s="33"/>
    </row>
    <row r="106" spans="1:18" s="32" customFormat="1" ht="108" x14ac:dyDescent="0.25">
      <c r="A106" s="18" t="s">
        <v>8</v>
      </c>
      <c r="B106" s="20">
        <v>2199</v>
      </c>
      <c r="C106" s="19">
        <v>1900</v>
      </c>
      <c r="D106" s="37">
        <v>2</v>
      </c>
      <c r="E106" s="37">
        <v>0</v>
      </c>
      <c r="F106" s="37"/>
      <c r="G106" s="37"/>
      <c r="H106" s="36">
        <v>20</v>
      </c>
      <c r="I106" s="45" t="s">
        <v>210</v>
      </c>
      <c r="J106" s="38" t="s">
        <v>211</v>
      </c>
      <c r="K106" s="112">
        <v>1453390946</v>
      </c>
      <c r="L106" s="112" t="s">
        <v>25</v>
      </c>
      <c r="M106" s="112" t="s">
        <v>25</v>
      </c>
      <c r="N106" s="112" t="s">
        <v>25</v>
      </c>
      <c r="O106" s="112">
        <v>0</v>
      </c>
      <c r="P106" s="85">
        <f t="shared" si="51"/>
        <v>0</v>
      </c>
      <c r="Q106" s="86">
        <f t="shared" si="52"/>
        <v>0</v>
      </c>
      <c r="R106" s="33"/>
    </row>
    <row r="107" spans="1:18" s="68" customFormat="1" ht="30" customHeight="1" thickBot="1" x14ac:dyDescent="0.3">
      <c r="A107" s="147" t="s">
        <v>24</v>
      </c>
      <c r="B107" s="148"/>
      <c r="C107" s="148"/>
      <c r="D107" s="148"/>
      <c r="E107" s="148"/>
      <c r="F107" s="148"/>
      <c r="G107" s="148"/>
      <c r="H107" s="148"/>
      <c r="I107" s="148"/>
      <c r="J107" s="148"/>
      <c r="K107" s="114">
        <f>+K10+K76</f>
        <v>669506391108</v>
      </c>
      <c r="L107" s="114">
        <f t="shared" ref="L107:O107" si="53">+L10+L76</f>
        <v>644308118018.46997</v>
      </c>
      <c r="M107" s="114">
        <f t="shared" si="53"/>
        <v>573161236914.17004</v>
      </c>
      <c r="N107" s="114">
        <f t="shared" si="53"/>
        <v>434884095283.93005</v>
      </c>
      <c r="O107" s="114">
        <f t="shared" si="53"/>
        <v>429601436438.75</v>
      </c>
      <c r="P107" s="87">
        <f t="shared" ref="P107" si="54">+M107/K107</f>
        <v>0.85609524349068056</v>
      </c>
      <c r="Q107" s="88">
        <f t="shared" ref="Q107" si="55">+N107/K107</f>
        <v>0.64955928884296144</v>
      </c>
      <c r="R107" s="31"/>
    </row>
    <row r="108" spans="1:18" x14ac:dyDescent="0.2">
      <c r="A108" s="69"/>
      <c r="B108" s="70"/>
      <c r="C108" s="71"/>
      <c r="D108" s="71"/>
      <c r="E108" s="71"/>
      <c r="F108" s="71"/>
      <c r="G108" s="71"/>
      <c r="H108" s="71"/>
      <c r="I108" s="71"/>
      <c r="J108" s="72"/>
      <c r="K108" s="115"/>
      <c r="L108" s="116"/>
      <c r="M108" s="117"/>
      <c r="N108" s="118"/>
      <c r="O108" s="117"/>
      <c r="P108" s="89"/>
      <c r="Q108" s="90"/>
      <c r="R108" s="73"/>
    </row>
    <row r="109" spans="1:18" ht="29.25" customHeight="1" x14ac:dyDescent="0.2">
      <c r="K109" s="119">
        <v>669506391108</v>
      </c>
      <c r="L109" s="119">
        <v>644308118018.46997</v>
      </c>
      <c r="M109" s="119">
        <v>573161236914.17004</v>
      </c>
      <c r="N109" s="119">
        <v>434884095283.92999</v>
      </c>
      <c r="O109" s="119">
        <v>429601436438.75</v>
      </c>
      <c r="Q109" s="92"/>
    </row>
    <row r="110" spans="1:18" x14ac:dyDescent="0.2">
      <c r="K110" s="119"/>
      <c r="L110" s="119"/>
      <c r="M110" s="119"/>
      <c r="N110" s="119"/>
      <c r="O110" s="119"/>
      <c r="P110" s="92"/>
      <c r="Q110" s="92"/>
    </row>
    <row r="111" spans="1:18" x14ac:dyDescent="0.2">
      <c r="K111" s="119">
        <f>K109-K107</f>
        <v>0</v>
      </c>
      <c r="L111" s="119">
        <f t="shared" ref="L111:O111" si="56">L109-L107</f>
        <v>0</v>
      </c>
      <c r="M111" s="119">
        <f t="shared" si="56"/>
        <v>0</v>
      </c>
      <c r="N111" s="119">
        <f t="shared" si="56"/>
        <v>0</v>
      </c>
      <c r="O111" s="119">
        <f t="shared" si="56"/>
        <v>0</v>
      </c>
    </row>
    <row r="112" spans="1:18" x14ac:dyDescent="0.2">
      <c r="K112" s="119"/>
      <c r="L112" s="119"/>
      <c r="M112" s="119"/>
      <c r="N112" s="119"/>
      <c r="O112" s="119"/>
      <c r="P112" s="92"/>
      <c r="Q112" s="92"/>
    </row>
    <row r="113" spans="1:15" x14ac:dyDescent="0.2">
      <c r="K113" s="119"/>
      <c r="L113" s="119"/>
      <c r="M113" s="119"/>
      <c r="N113" s="119"/>
      <c r="O113" s="119"/>
    </row>
    <row r="114" spans="1:15" x14ac:dyDescent="0.2">
      <c r="K114" s="119"/>
      <c r="L114" s="119"/>
      <c r="M114" s="119"/>
      <c r="N114" s="119"/>
      <c r="O114" s="119"/>
    </row>
    <row r="115" spans="1:15" x14ac:dyDescent="0.2">
      <c r="K115" s="119"/>
      <c r="L115" s="120"/>
      <c r="M115" s="120"/>
      <c r="N115" s="120"/>
      <c r="O115" s="119"/>
    </row>
    <row r="116" spans="1:15" x14ac:dyDescent="0.2">
      <c r="K116" s="119"/>
      <c r="L116" s="120"/>
      <c r="M116" s="120"/>
      <c r="N116" s="120"/>
      <c r="O116" s="120"/>
    </row>
    <row r="117" spans="1:15" x14ac:dyDescent="0.2">
      <c r="A117" s="74"/>
      <c r="B117" s="74"/>
      <c r="C117" s="74"/>
      <c r="D117" s="74"/>
      <c r="E117" s="74"/>
      <c r="F117" s="74"/>
      <c r="G117" s="74"/>
      <c r="H117" s="74"/>
      <c r="I117" s="74"/>
      <c r="J117" s="74"/>
      <c r="K117" s="120"/>
      <c r="L117" s="120"/>
      <c r="M117" s="120"/>
      <c r="N117" s="120"/>
      <c r="O117" s="120"/>
    </row>
    <row r="118" spans="1:15" x14ac:dyDescent="0.2">
      <c r="A118" s="74"/>
      <c r="B118" s="74"/>
      <c r="C118" s="74"/>
      <c r="D118" s="74"/>
      <c r="E118" s="74"/>
      <c r="F118" s="74"/>
      <c r="G118" s="74"/>
      <c r="H118" s="74"/>
      <c r="I118" s="74"/>
      <c r="J118" s="74"/>
      <c r="K118" s="120"/>
      <c r="L118" s="120"/>
      <c r="M118" s="120"/>
      <c r="N118" s="120"/>
      <c r="O118" s="120"/>
    </row>
  </sheetData>
  <autoFilter ref="A11:Q108"/>
  <mergeCells count="19">
    <mergeCell ref="A10:J10"/>
    <mergeCell ref="A76:J76"/>
    <mergeCell ref="A107:J107"/>
    <mergeCell ref="Q6:Q9"/>
    <mergeCell ref="J7:J9"/>
    <mergeCell ref="A8:A9"/>
    <mergeCell ref="B8:B9"/>
    <mergeCell ref="C8:C9"/>
    <mergeCell ref="D8:D9"/>
    <mergeCell ref="A1:Q1"/>
    <mergeCell ref="A2:Q2"/>
    <mergeCell ref="A3:Q3"/>
    <mergeCell ref="A6:J6"/>
    <mergeCell ref="K6:K9"/>
    <mergeCell ref="L6:L9"/>
    <mergeCell ref="M6:M9"/>
    <mergeCell ref="N6:N9"/>
    <mergeCell ref="O6:O9"/>
    <mergeCell ref="P6:P9"/>
  </mergeCells>
  <pageMargins left="0.7" right="0.7" top="0.75" bottom="0.75" header="0.3" footer="0.3"/>
  <pageSetup orientation="portrait" r:id="rId1"/>
  <ignoredErrors>
    <ignoredError sqref="K28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11</Orden>
    <Tipo_x0020_presupuesto xmlns="d0e351fb-1a75-4546-9b39-7d697f81258f">Informe de Ejecución del Presupuesto de Gastos</Tipo_x0020_presupuesto>
    <Vigencia xmlns="d0e351fb-1a75-4546-9b39-7d697f81258f">2019</Vigencia>
    <Tipo_x0020_de_x0020_documento xmlns="d0e351fb-1a75-4546-9b39-7d697f81258f">Ejecución</Tipo_x0020_de_x0020_documento>
  </documentManagement>
</p:properties>
</file>

<file path=customXml/itemProps1.xml><?xml version="1.0" encoding="utf-8"?>
<ds:datastoreItem xmlns:ds="http://schemas.openxmlformats.org/officeDocument/2006/customXml" ds:itemID="{DB0E438A-9080-4E6F-9B7C-C9720D8CE177}"/>
</file>

<file path=customXml/itemProps2.xml><?xml version="1.0" encoding="utf-8"?>
<ds:datastoreItem xmlns:ds="http://schemas.openxmlformats.org/officeDocument/2006/customXml" ds:itemID="{D42E3F44-9958-4FED-B342-600BBFE51591}"/>
</file>

<file path=customXml/itemProps3.xml><?xml version="1.0" encoding="utf-8"?>
<ds:datastoreItem xmlns:ds="http://schemas.openxmlformats.org/officeDocument/2006/customXml" ds:itemID="{2E3D6CA9-7AD0-47DB-B1CA-7B3B82866B8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VIGENCIA ACTUAL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Vigencia_2018_octubre_(gastos)</dc:title>
  <dc:creator>Myriam Concepcion Pinzon Tellez</dc:creator>
  <cp:lastModifiedBy>Janier Cuervo Ordonez</cp:lastModifiedBy>
  <cp:lastPrinted>2019-03-11T16:38:24Z</cp:lastPrinted>
  <dcterms:created xsi:type="dcterms:W3CDTF">2018-09-03T11:52:35Z</dcterms:created>
  <dcterms:modified xsi:type="dcterms:W3CDTF">2019-12-10T19:38:52Z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