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ACTUAL'!$A$11:$Q$108</definedName>
  </definedNames>
  <calcPr calcId="171027"/>
</workbook>
</file>

<file path=xl/calcChain.xml><?xml version="1.0" encoding="utf-8"?>
<calcChain xmlns="http://schemas.openxmlformats.org/spreadsheetml/2006/main">
  <c r="Q65" i="4" l="1"/>
  <c r="P65" i="4"/>
  <c r="O64" i="4"/>
  <c r="O63" i="4" s="1"/>
  <c r="N64" i="4"/>
  <c r="N63" i="4" s="1"/>
  <c r="M64" i="4"/>
  <c r="P64" i="4" s="1"/>
  <c r="L64" i="4"/>
  <c r="L63" i="4" s="1"/>
  <c r="K64" i="4"/>
  <c r="K63" i="4" s="1"/>
  <c r="Q64" i="4" l="1"/>
  <c r="M63" i="4"/>
  <c r="O37" i="4"/>
  <c r="O66" i="4" l="1"/>
  <c r="Q106" i="4"/>
  <c r="P106" i="4"/>
  <c r="Q105" i="4"/>
  <c r="P105" i="4"/>
  <c r="Q104" i="4"/>
  <c r="P104" i="4"/>
  <c r="Q103" i="4"/>
  <c r="P103" i="4"/>
  <c r="L79" i="4" l="1"/>
  <c r="O102" i="4"/>
  <c r="N102" i="4"/>
  <c r="Q102" i="4" s="1"/>
  <c r="M102" i="4"/>
  <c r="L102" i="4"/>
  <c r="K102" i="4"/>
  <c r="Q101" i="4"/>
  <c r="P101" i="4"/>
  <c r="Q100" i="4"/>
  <c r="P100" i="4"/>
  <c r="Q99" i="4"/>
  <c r="P99" i="4"/>
  <c r="Q98" i="4"/>
  <c r="P98" i="4"/>
  <c r="O96" i="4"/>
  <c r="N96" i="4"/>
  <c r="M96" i="4"/>
  <c r="P96" i="4" s="1"/>
  <c r="L96" i="4"/>
  <c r="K96" i="4"/>
  <c r="O97" i="4"/>
  <c r="N97" i="4"/>
  <c r="M97" i="4"/>
  <c r="L97" i="4"/>
  <c r="K97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O93" i="4"/>
  <c r="N93" i="4"/>
  <c r="M93" i="4"/>
  <c r="L93" i="4"/>
  <c r="K93" i="4"/>
  <c r="O83" i="4"/>
  <c r="N83" i="4"/>
  <c r="M83" i="4"/>
  <c r="L83" i="4"/>
  <c r="O82" i="4"/>
  <c r="O77" i="4" s="1"/>
  <c r="N82" i="4"/>
  <c r="N77" i="4" s="1"/>
  <c r="M82" i="4"/>
  <c r="L82" i="4"/>
  <c r="L77" i="4" s="1"/>
  <c r="K83" i="4"/>
  <c r="K82" i="4"/>
  <c r="K77" i="4" s="1"/>
  <c r="O79" i="4"/>
  <c r="N79" i="4"/>
  <c r="M79" i="4"/>
  <c r="K79" i="4"/>
  <c r="K78" i="4" s="1"/>
  <c r="Q75" i="4"/>
  <c r="P75" i="4"/>
  <c r="Q72" i="4"/>
  <c r="P72" i="4"/>
  <c r="Q71" i="4"/>
  <c r="P71" i="4"/>
  <c r="Q70" i="4"/>
  <c r="P70" i="4"/>
  <c r="N66" i="4"/>
  <c r="M66" i="4"/>
  <c r="L66" i="4"/>
  <c r="K66" i="4"/>
  <c r="O74" i="4"/>
  <c r="N74" i="4"/>
  <c r="M74" i="4"/>
  <c r="L74" i="4"/>
  <c r="K74" i="4"/>
  <c r="O69" i="4"/>
  <c r="N69" i="4"/>
  <c r="N68" i="4" s="1"/>
  <c r="M69" i="4"/>
  <c r="L69" i="4"/>
  <c r="K69" i="4"/>
  <c r="Q67" i="4"/>
  <c r="P67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l="1"/>
  <c r="P102" i="4"/>
  <c r="Q97" i="4"/>
  <c r="K76" i="4"/>
  <c r="O78" i="4"/>
  <c r="O76" i="4" s="1"/>
  <c r="L51" i="4"/>
  <c r="Q96" i="4"/>
  <c r="N78" i="4"/>
  <c r="N76" i="4" s="1"/>
  <c r="N51" i="4"/>
  <c r="O51" i="4"/>
  <c r="P97" i="4"/>
  <c r="M78" i="4"/>
  <c r="P83" i="4"/>
  <c r="P82" i="4"/>
  <c r="L78" i="4"/>
  <c r="L76" i="4" s="1"/>
  <c r="M51" i="4"/>
  <c r="P93" i="4"/>
  <c r="Q93" i="4"/>
  <c r="Q82" i="4"/>
  <c r="Q83" i="4"/>
  <c r="Q74" i="4"/>
  <c r="Q69" i="4"/>
  <c r="M77" i="4"/>
  <c r="L68" i="4"/>
  <c r="P74" i="4"/>
  <c r="P69" i="4"/>
  <c r="O68" i="4"/>
  <c r="M68" i="4"/>
  <c r="K68" i="4"/>
  <c r="Q68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6" i="4" l="1"/>
  <c r="P68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81" i="4" l="1"/>
  <c r="P81" i="4"/>
  <c r="Q80" i="4"/>
  <c r="P80" i="4"/>
  <c r="Q79" i="4"/>
  <c r="P79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7" i="4" s="1"/>
  <c r="O10" i="4"/>
  <c r="O107" i="4" s="1"/>
  <c r="L107" i="4"/>
  <c r="M107" i="4"/>
  <c r="P28" i="4"/>
  <c r="Q28" i="4"/>
  <c r="Q51" i="4"/>
  <c r="P77" i="4"/>
  <c r="Q40" i="4"/>
  <c r="P40" i="4"/>
  <c r="Q77" i="4"/>
  <c r="P76" i="4" l="1"/>
  <c r="P51" i="4"/>
  <c r="Q76" i="4"/>
  <c r="K10" i="4"/>
  <c r="Q12" i="4"/>
  <c r="P12" i="4"/>
  <c r="P36" i="4" l="1"/>
  <c r="Q36" i="4"/>
  <c r="L111" i="4"/>
  <c r="O111" i="4"/>
  <c r="Q66" i="4"/>
  <c r="P66" i="4"/>
  <c r="Q11" i="4"/>
  <c r="P11" i="4"/>
  <c r="Q63" i="4" l="1"/>
  <c r="P63" i="4"/>
  <c r="K107" i="4"/>
  <c r="K111" i="4" s="1"/>
  <c r="N111" i="4"/>
  <c r="M111" i="4"/>
  <c r="P10" i="4" l="1"/>
  <c r="P107" i="4"/>
  <c r="Q107" i="4"/>
  <c r="Q10" i="4"/>
</calcChain>
</file>

<file path=xl/sharedStrings.xml><?xml version="1.0" encoding="utf-8"?>
<sst xmlns="http://schemas.openxmlformats.org/spreadsheetml/2006/main" count="736" uniqueCount="226">
  <si>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</si>
  <si>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</si>
  <si>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</si>
  <si>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</si>
  <si>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</si>
  <si>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</si>
  <si>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</si>
  <si>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</si>
  <si>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</si>
  <si>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</si>
  <si>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</si>
  <si>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</si>
  <si>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</si>
  <si>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</si>
  <si>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</si>
  <si>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</si>
  <si>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</si>
  <si>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</si>
  <si>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</si>
  <si>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</si>
  <si>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</si>
  <si>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</si>
  <si>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</si>
  <si>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</si>
  <si>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</si>
  <si>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</si>
  <si>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</si>
  <si>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</si>
  <si>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</si>
  <si>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</si>
  <si>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</si>
  <si>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</si>
  <si>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</si>
  <si>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</si>
  <si>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</si>
  <si>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</si>
  <si>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</si>
  <si>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</si>
  <si>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</si>
  <si>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</si>
  <si>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</si>
  <si>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</si>
  <si>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</si>
  <si>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</si>
  <si>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</si>
  <si>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</si>
  <si>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</si>
  <si>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</si>
  <si>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</si>
  <si>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</si>
  <si>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</si>
  <si>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</si>
  <si>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</si>
  <si>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</si>
  <si>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</si>
  <si>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</si>
  <si>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</si>
  <si>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</si>
  <si>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</si>
  <si>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</si>
  <si>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</si>
  <si>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</si>
  <si>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</si>
  <si>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</si>
  <si>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</si>
  <si>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</si>
  <si>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</si>
  <si>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</si>
  <si>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</si>
  <si>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</si>
  <si>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</si>
  <si>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</si>
  <si>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</si>
  <si>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</si>
  <si>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</si>
  <si>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</si>
  <si>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</si>
  <si>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</si>
  <si>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</si>
  <si>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</si>
  <si>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</si>
  <si>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</si>
  <si>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</si>
  <si>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</si>
  <si>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</si>
  <si>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</si>
  <si>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</si>
  <si>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</si>
  <si>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</si>
  <si>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</si>
  <si>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</si>
  <si>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</si>
  <si>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</si>
  <si>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</si>
  <si>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</si>
  <si>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</si>
  <si>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</si>
  <si>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</si>
  <si>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</si>
  <si>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</si>
  <si>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</si>
  <si>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</si>
  <si>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</si>
  <si>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</si>
  <si>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</si>
  <si>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</si>
  <si>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</si>
  <si>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</si>
  <si>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</si>
  <si>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</si>
  <si>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</si>
  <si>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</si>
  <si>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</si>
  <si>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</si>
  <si>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</si>
  <si>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</si>
  <si>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</si>
  <si>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</si>
  <si>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</si>
  <si>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</si>
  <si>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</si>
  <si>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</si>
  <si>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</si>
  <si>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</si>
  <si>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</si>
  <si>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</si>
  <si>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</si>
  <si>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</si>
  <si>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</si>
  <si>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</si>
  <si>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</si>
  <si>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</si>
  <si>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</si>
  <si>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</si>
  <si>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</si>
  <si>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</si>
  <si>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</si>
  <si>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</si>
  <si>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</si>
  <si>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</si>
  <si>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</si>
  <si>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</si>
  <si>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</si>
  <si>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</si>
  <si>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</si>
  <si>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</si>
  <si>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</si>
  <si>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</si>
  <si>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</si>
  <si>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</si>
  <si>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</si>
  <si>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</si>
  <si>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</si>
  <si>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</si>
  <si>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</si>
  <si>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</si>
  <si>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</si>
  <si>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</si>
  <si>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</si>
  <si>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</si>
  <si>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</si>
  <si>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</si>
  <si>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</si>
  <si>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</si>
  <si>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</si>
  <si>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</si>
  <si>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</si>
  <si>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</si>
  <si>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</si>
  <si>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</si>
  <si>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</si>
  <si>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</si>
  <si>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</si>
  <si>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</si>
  <si>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</si>
  <si>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</si>
  <si>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</si>
  <si>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</si>
  <si>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</si>
  <si>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</si>
  <si>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</si>
  <si>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</si>
  <si>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</si>
  <si>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</si>
  <si>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</si>
  <si>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</si>
  <si>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</si>
  <si>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</si>
  <si>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</si>
  <si>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</si>
  <si>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</si>
  <si>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</si>
  <si>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</si>
  <si>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</si>
  <si>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</si>
  <si>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</si>
  <si>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</si>
  <si>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</si>
  <si>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</si>
  <si>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</si>
  <si>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</si>
  <si>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</si>
  <si>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</si>
  <si>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</si>
  <si>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</si>
  <si>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</si>
  <si>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</si>
  <si>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</si>
  <si>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</si>
  <si>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</si>
  <si>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</si>
  <si>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</si>
  <si>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</si>
  <si>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</si>
  <si>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</si>
  <si>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</si>
  <si>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</si>
  <si>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</si>
  <si>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</si>
  <si>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</si>
  <si>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</si>
  <si>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A-05-01-01</t>
  </si>
  <si>
    <t>A-05-01-01-004</t>
  </si>
  <si>
    <t>MATERIALES Y SUMINISTROS</t>
  </si>
  <si>
    <t>PRODUCTOS METÁLICOS, MAQUINARIA Y EQUIPO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</si>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</sst>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8"/>
  <sheetViews>
    <sheetView tabSelected="1" zoomScaleNormal="100" workbookViewId="0">
      <pane xSplit="10" ySplit="9" topLeftCell="K108" activePane="bottomRight" state="frozen"/>
      <selection pane="topRight" activeCell="I1" sqref="I1"/>
      <selection pane="bottomLeft" activeCell="A10" sqref="A10"/>
      <selection pane="bottomRight" activeCell="I111" sqref="I111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18.42578125" style="121" customWidth="1"/>
    <col min="12" max="12" width="18.7109375" style="121" bestFit="1" customWidth="1"/>
    <col min="13" max="13" width="22" style="121" customWidth="1"/>
    <col min="14" max="14" width="19.140625" style="121" customWidth="1"/>
    <col min="15" max="15" width="21.5703125" style="121" customWidth="1"/>
    <col min="16" max="16" width="15" style="91" customWidth="1"/>
    <col min="17" max="17" width="12.7109375" style="91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4" t="s">
        <v>219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8" s="60" customFormat="1" ht="15" customHeight="1" x14ac:dyDescent="0.2">
      <c r="A2" s="127" t="s">
        <v>218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8" s="60" customFormat="1" ht="15" customHeight="1" x14ac:dyDescent="0.2">
      <c r="A3" s="130" t="s">
        <v>225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6"/>
      <c r="L4" s="106"/>
      <c r="M4" s="106"/>
      <c r="N4" s="106"/>
      <c r="O4" s="106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7"/>
      <c r="L5" s="107"/>
      <c r="M5" s="108"/>
      <c r="N5" s="109"/>
      <c r="O5" s="122"/>
      <c r="P5" s="79"/>
      <c r="Q5" s="80"/>
      <c r="R5" s="61"/>
    </row>
    <row r="6" spans="1:18" s="60" customFormat="1" ht="16.149999999999999" customHeight="1" thickBot="1" x14ac:dyDescent="0.25">
      <c r="A6" s="133" t="s">
        <v>9</v>
      </c>
      <c r="B6" s="134"/>
      <c r="C6" s="134"/>
      <c r="D6" s="134"/>
      <c r="E6" s="134"/>
      <c r="F6" s="134"/>
      <c r="G6" s="134"/>
      <c r="H6" s="134"/>
      <c r="I6" s="134"/>
      <c r="J6" s="135"/>
      <c r="K6" s="136" t="s">
        <v>10</v>
      </c>
      <c r="L6" s="136" t="s">
        <v>11</v>
      </c>
      <c r="M6" s="136" t="s">
        <v>12</v>
      </c>
      <c r="N6" s="136" t="s">
        <v>13</v>
      </c>
      <c r="O6" s="138" t="s">
        <v>14</v>
      </c>
      <c r="P6" s="140" t="s">
        <v>15</v>
      </c>
      <c r="Q6" s="148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51" t="s">
        <v>4</v>
      </c>
      <c r="K7" s="137"/>
      <c r="L7" s="137"/>
      <c r="M7" s="137"/>
      <c r="N7" s="137"/>
      <c r="O7" s="139"/>
      <c r="P7" s="141"/>
      <c r="Q7" s="149"/>
      <c r="R7" s="62"/>
    </row>
    <row r="8" spans="1:18" s="63" customFormat="1" x14ac:dyDescent="0.2">
      <c r="A8" s="153"/>
      <c r="B8" s="154"/>
      <c r="C8" s="153"/>
      <c r="D8" s="155"/>
      <c r="E8" s="10"/>
      <c r="F8" s="94"/>
      <c r="G8" s="94"/>
      <c r="H8" s="11" t="s">
        <v>18</v>
      </c>
      <c r="I8" s="11"/>
      <c r="J8" s="152"/>
      <c r="K8" s="137"/>
      <c r="L8" s="137"/>
      <c r="M8" s="137"/>
      <c r="N8" s="137"/>
      <c r="O8" s="139"/>
      <c r="P8" s="141"/>
      <c r="Q8" s="149"/>
      <c r="R8" s="62"/>
    </row>
    <row r="9" spans="1:18" s="63" customFormat="1" ht="15.75" thickBot="1" x14ac:dyDescent="0.25">
      <c r="A9" s="153"/>
      <c r="B9" s="154"/>
      <c r="C9" s="153"/>
      <c r="D9" s="155"/>
      <c r="E9" s="10"/>
      <c r="F9" s="94"/>
      <c r="G9" s="94"/>
      <c r="H9" s="11" t="s">
        <v>8</v>
      </c>
      <c r="I9" s="11"/>
      <c r="J9" s="152"/>
      <c r="K9" s="137"/>
      <c r="L9" s="137"/>
      <c r="M9" s="137"/>
      <c r="N9" s="137"/>
      <c r="O9" s="139"/>
      <c r="P9" s="141"/>
      <c r="Q9" s="150"/>
      <c r="R9" s="62"/>
    </row>
    <row r="10" spans="1:18" s="64" customFormat="1" ht="30" customHeight="1" thickBot="1" x14ac:dyDescent="0.25">
      <c r="A10" s="142" t="s">
        <v>19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10">
        <f>K11+K36+K51+K52+K63+K68</f>
        <v>405105574000</v>
      </c>
      <c r="L10" s="110">
        <f t="shared" ref="L10:O10" si="0">L11+L36+L51+L52+L63+L68</f>
        <v>380513894298.55005</v>
      </c>
      <c r="M10" s="110">
        <f t="shared" si="0"/>
        <v>358094808648.71002</v>
      </c>
      <c r="N10" s="110">
        <f t="shared" si="0"/>
        <v>334550332631.70001</v>
      </c>
      <c r="O10" s="110">
        <f t="shared" si="0"/>
        <v>334122046110.70001</v>
      </c>
      <c r="P10" s="81">
        <f>+M10/K10</f>
        <v>0.8839542865650869</v>
      </c>
      <c r="Q10" s="82">
        <f>+N10/K10</f>
        <v>0.82583492823453475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1">
        <f>K12+K20+K28+K35</f>
        <v>25200507000</v>
      </c>
      <c r="L11" s="111">
        <f t="shared" ref="L11:O11" si="1">L12+L20+L28+L35</f>
        <v>22942843896.799999</v>
      </c>
      <c r="M11" s="111">
        <f t="shared" si="1"/>
        <v>12682725459.98</v>
      </c>
      <c r="N11" s="111">
        <f t="shared" si="1"/>
        <v>12682725459.98</v>
      </c>
      <c r="O11" s="111">
        <f t="shared" si="1"/>
        <v>12368158001.98</v>
      </c>
      <c r="P11" s="83">
        <f t="shared" ref="P11:P40" si="2">+M11/K11</f>
        <v>0.50327263098238462</v>
      </c>
      <c r="Q11" s="84">
        <f t="shared" ref="Q11:Q40" si="3">+N11/K11</f>
        <v>0.50327263098238462</v>
      </c>
      <c r="R11" s="30"/>
    </row>
    <row r="12" spans="1:18" s="29" customFormat="1" ht="30" customHeight="1" x14ac:dyDescent="0.2">
      <c r="A12" s="18" t="s">
        <v>26</v>
      </c>
      <c r="B12" s="95" t="s">
        <v>28</v>
      </c>
      <c r="C12" s="95" t="s">
        <v>28</v>
      </c>
      <c r="D12" s="96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2">
        <f>SUM(K13:K19)</f>
        <v>15902788000</v>
      </c>
      <c r="L12" s="112">
        <f t="shared" ref="L12:O12" si="4">SUM(L13:L19)</f>
        <v>15469119107</v>
      </c>
      <c r="M12" s="112">
        <f t="shared" si="4"/>
        <v>8324204292</v>
      </c>
      <c r="N12" s="112">
        <f t="shared" si="4"/>
        <v>8324204292</v>
      </c>
      <c r="O12" s="112">
        <f t="shared" si="4"/>
        <v>8323637488</v>
      </c>
      <c r="P12" s="85">
        <f t="shared" si="2"/>
        <v>0.52344307752829256</v>
      </c>
      <c r="Q12" s="86">
        <f t="shared" si="3"/>
        <v>0.52344307752829256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3">
        <v>11673817920</v>
      </c>
      <c r="L13" s="113">
        <v>11673817920</v>
      </c>
      <c r="M13" s="113">
        <v>6889765250</v>
      </c>
      <c r="N13" s="113">
        <v>6889765250</v>
      </c>
      <c r="O13" s="113">
        <v>6889765250</v>
      </c>
      <c r="P13" s="85">
        <f t="shared" si="2"/>
        <v>0.59018954186326733</v>
      </c>
      <c r="Q13" s="86">
        <f t="shared" si="3"/>
        <v>0.59018954186326733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3">
        <v>1159102360</v>
      </c>
      <c r="L14" s="113">
        <v>1159102360</v>
      </c>
      <c r="M14" s="113">
        <v>410120226</v>
      </c>
      <c r="N14" s="113">
        <v>410120226</v>
      </c>
      <c r="O14" s="113">
        <v>410120226</v>
      </c>
      <c r="P14" s="85">
        <f t="shared" si="2"/>
        <v>0.35382571906764126</v>
      </c>
      <c r="Q14" s="86">
        <f t="shared" si="3"/>
        <v>0.35382571906764126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3">
        <v>636111520</v>
      </c>
      <c r="L15" s="113">
        <v>542093636</v>
      </c>
      <c r="M15" s="113">
        <v>485495697</v>
      </c>
      <c r="N15" s="113">
        <v>485495697</v>
      </c>
      <c r="O15" s="113">
        <v>484928893</v>
      </c>
      <c r="P15" s="85">
        <f t="shared" ref="P15:P27" si="5">+M15/K15</f>
        <v>0.76322418591004293</v>
      </c>
      <c r="Q15" s="86">
        <f t="shared" ref="Q15:Q27" si="6">+N15/K15</f>
        <v>0.76322418591004293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3">
        <v>366393760</v>
      </c>
      <c r="L16" s="113">
        <v>332579760</v>
      </c>
      <c r="M16" s="113">
        <v>191597744</v>
      </c>
      <c r="N16" s="113">
        <v>191597744</v>
      </c>
      <c r="O16" s="113">
        <v>191597744</v>
      </c>
      <c r="P16" s="85">
        <f t="shared" si="5"/>
        <v>0.52292851275633079</v>
      </c>
      <c r="Q16" s="86">
        <f t="shared" si="6"/>
        <v>0.52292851275633079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3">
        <v>159027880</v>
      </c>
      <c r="L17" s="113">
        <v>135461675</v>
      </c>
      <c r="M17" s="113">
        <v>34394727</v>
      </c>
      <c r="N17" s="113">
        <v>34394727</v>
      </c>
      <c r="O17" s="113">
        <v>34394727</v>
      </c>
      <c r="P17" s="85">
        <f t="shared" si="5"/>
        <v>0.21628111372672515</v>
      </c>
      <c r="Q17" s="86">
        <f t="shared" si="6"/>
        <v>0.21628111372672515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3">
        <v>1272223040</v>
      </c>
      <c r="L18" s="113">
        <v>1083818900</v>
      </c>
      <c r="M18" s="113">
        <v>16882787</v>
      </c>
      <c r="N18" s="113">
        <v>16882787</v>
      </c>
      <c r="O18" s="113">
        <v>16882787</v>
      </c>
      <c r="P18" s="85">
        <f t="shared" si="5"/>
        <v>1.3270304395682065E-2</v>
      </c>
      <c r="Q18" s="86">
        <f t="shared" si="6"/>
        <v>1.3270304395682065E-2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3">
        <v>636111520</v>
      </c>
      <c r="L19" s="113">
        <v>542244856</v>
      </c>
      <c r="M19" s="113">
        <v>295947861</v>
      </c>
      <c r="N19" s="113">
        <v>295947861</v>
      </c>
      <c r="O19" s="113">
        <v>295947861</v>
      </c>
      <c r="P19" s="85">
        <f t="shared" si="5"/>
        <v>0.46524524661964933</v>
      </c>
      <c r="Q19" s="86">
        <f t="shared" si="6"/>
        <v>0.46524524661964933</v>
      </c>
      <c r="R19" s="25"/>
    </row>
    <row r="20" spans="1:18" s="29" customFormat="1" ht="30" customHeight="1" x14ac:dyDescent="0.2">
      <c r="A20" s="18" t="s">
        <v>26</v>
      </c>
      <c r="B20" s="95" t="s">
        <v>28</v>
      </c>
      <c r="C20" s="95" t="s">
        <v>28</v>
      </c>
      <c r="D20" s="97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2">
        <f>SUM(K21:K27)</f>
        <v>5859119000</v>
      </c>
      <c r="L20" s="112">
        <f t="shared" ref="L20:O20" si="7">SUM(L21:L27)</f>
        <v>5089906056.8000002</v>
      </c>
      <c r="M20" s="112">
        <f t="shared" si="7"/>
        <v>3194809560.9799991</v>
      </c>
      <c r="N20" s="112">
        <f t="shared" si="7"/>
        <v>3194809560.9799991</v>
      </c>
      <c r="O20" s="123">
        <f t="shared" si="7"/>
        <v>2880808906.9799991</v>
      </c>
      <c r="P20" s="85">
        <f t="shared" si="5"/>
        <v>0.5452713216748114</v>
      </c>
      <c r="Q20" s="86">
        <f t="shared" si="6"/>
        <v>0.5452713216748114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3">
        <v>1699144510</v>
      </c>
      <c r="L21" s="113">
        <v>1447924600.8</v>
      </c>
      <c r="M21" s="113">
        <v>945912176.42999995</v>
      </c>
      <c r="N21" s="113">
        <v>945912176.42999995</v>
      </c>
      <c r="O21" s="113">
        <v>823869875.42999995</v>
      </c>
      <c r="P21" s="85">
        <f t="shared" si="5"/>
        <v>0.55669907465963564</v>
      </c>
      <c r="Q21" s="86">
        <f t="shared" si="6"/>
        <v>0.55669907465963564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3">
        <v>1171823800</v>
      </c>
      <c r="L22" s="113">
        <v>999701996.79999995</v>
      </c>
      <c r="M22" s="113">
        <v>680693381.42999995</v>
      </c>
      <c r="N22" s="113">
        <v>680693381.42999995</v>
      </c>
      <c r="O22" s="113">
        <v>592681605.42999995</v>
      </c>
      <c r="P22" s="85">
        <f t="shared" si="5"/>
        <v>0.58088373135107851</v>
      </c>
      <c r="Q22" s="86">
        <f t="shared" si="6"/>
        <v>0.58088373135107851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13">
        <v>1406188560</v>
      </c>
      <c r="L23" s="113">
        <v>1195260276</v>
      </c>
      <c r="M23" s="113">
        <v>753252143</v>
      </c>
      <c r="N23" s="113">
        <v>753252143</v>
      </c>
      <c r="O23" s="113">
        <v>753252143</v>
      </c>
      <c r="P23" s="85">
        <f t="shared" si="5"/>
        <v>0.53566937210753585</v>
      </c>
      <c r="Q23" s="86">
        <f t="shared" si="6"/>
        <v>0.53566937210753585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13">
        <v>541844710</v>
      </c>
      <c r="L24" s="113">
        <v>541844710</v>
      </c>
      <c r="M24" s="113">
        <v>320999768.82999998</v>
      </c>
      <c r="N24" s="113">
        <v>320999768.82999998</v>
      </c>
      <c r="O24" s="113">
        <v>279986452.82999998</v>
      </c>
      <c r="P24" s="85">
        <f t="shared" si="5"/>
        <v>0.59242023204397432</v>
      </c>
      <c r="Q24" s="86">
        <f t="shared" si="6"/>
        <v>0.59242023204397432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13">
        <v>279791950</v>
      </c>
      <c r="L25" s="113">
        <v>251594307.59999999</v>
      </c>
      <c r="M25" s="113">
        <v>90240088.430000007</v>
      </c>
      <c r="N25" s="113">
        <v>90240088.430000007</v>
      </c>
      <c r="O25" s="113">
        <v>78783959.430000007</v>
      </c>
      <c r="P25" s="85">
        <f t="shared" si="5"/>
        <v>0.32252567820482331</v>
      </c>
      <c r="Q25" s="86">
        <f t="shared" si="6"/>
        <v>0.32252567820482331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13">
        <v>468729520</v>
      </c>
      <c r="L26" s="113">
        <v>402071849.80000001</v>
      </c>
      <c r="M26" s="113">
        <v>232813351.43000001</v>
      </c>
      <c r="N26" s="113">
        <v>232813351.43000001</v>
      </c>
      <c r="O26" s="113">
        <v>201982235.43000001</v>
      </c>
      <c r="P26" s="85">
        <f t="shared" si="5"/>
        <v>0.49669018377592267</v>
      </c>
      <c r="Q26" s="86">
        <f t="shared" si="6"/>
        <v>0.49669018377592267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13">
        <v>291595950</v>
      </c>
      <c r="L27" s="113">
        <v>251508315.80000001</v>
      </c>
      <c r="M27" s="113">
        <v>170898651.43000001</v>
      </c>
      <c r="N27" s="113">
        <v>170898651.43000001</v>
      </c>
      <c r="O27" s="113">
        <v>150252635.43000001</v>
      </c>
      <c r="P27" s="85">
        <f t="shared" si="5"/>
        <v>0.58608033283727023</v>
      </c>
      <c r="Q27" s="86">
        <f t="shared" si="6"/>
        <v>0.58608033283727023</v>
      </c>
      <c r="R27" s="25"/>
    </row>
    <row r="28" spans="1:18" s="29" customFormat="1" ht="36" x14ac:dyDescent="0.2">
      <c r="A28" s="18" t="s">
        <v>26</v>
      </c>
      <c r="B28" s="95" t="s">
        <v>28</v>
      </c>
      <c r="C28" s="95" t="s">
        <v>28</v>
      </c>
      <c r="D28" s="97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12">
        <f>SUM(K29:K34)</f>
        <v>2619752000</v>
      </c>
      <c r="L28" s="112">
        <f>SUM(L29:L34)</f>
        <v>2383818733</v>
      </c>
      <c r="M28" s="112">
        <f>SUM(M29:M34)</f>
        <v>1163711607</v>
      </c>
      <c r="N28" s="112">
        <f>SUM(N29:N34)</f>
        <v>1163711607</v>
      </c>
      <c r="O28" s="112">
        <f>SUM(O29:O34)</f>
        <v>1163711607</v>
      </c>
      <c r="P28" s="85">
        <f t="shared" si="2"/>
        <v>0.44420678255040935</v>
      </c>
      <c r="Q28" s="86">
        <f t="shared" si="3"/>
        <v>0.44420678255040935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13">
        <v>1062718080</v>
      </c>
      <c r="L29" s="113">
        <v>1000734468</v>
      </c>
      <c r="M29" s="113">
        <v>373329395</v>
      </c>
      <c r="N29" s="113">
        <v>373329395</v>
      </c>
      <c r="O29" s="113">
        <v>373329395</v>
      </c>
      <c r="P29" s="85">
        <f t="shared" si="2"/>
        <v>0.35129673807751532</v>
      </c>
      <c r="Q29" s="86">
        <f t="shared" si="3"/>
        <v>0.35129673807751532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13">
        <v>419160320</v>
      </c>
      <c r="L30" s="113">
        <v>245210665</v>
      </c>
      <c r="M30" s="113">
        <v>62115723</v>
      </c>
      <c r="N30" s="113">
        <v>62115723</v>
      </c>
      <c r="O30" s="113">
        <v>62115723</v>
      </c>
      <c r="P30" s="85">
        <f t="shared" si="2"/>
        <v>0.14819084735883398</v>
      </c>
      <c r="Q30" s="86">
        <f t="shared" si="3"/>
        <v>0.14819084735883398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13">
        <v>60871040</v>
      </c>
      <c r="L31" s="113">
        <v>60871040</v>
      </c>
      <c r="M31" s="113">
        <v>35290635</v>
      </c>
      <c r="N31" s="113">
        <v>35290635</v>
      </c>
      <c r="O31" s="113">
        <v>35290635</v>
      </c>
      <c r="P31" s="85">
        <f t="shared" si="2"/>
        <v>0.57976067108431206</v>
      </c>
      <c r="Q31" s="86">
        <f t="shared" si="3"/>
        <v>0.57976067108431206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13">
        <v>946109360</v>
      </c>
      <c r="L32" s="113">
        <v>946109360</v>
      </c>
      <c r="M32" s="113">
        <v>633862967</v>
      </c>
      <c r="N32" s="113">
        <v>633862967</v>
      </c>
      <c r="O32" s="113">
        <v>633862967</v>
      </c>
      <c r="P32" s="85">
        <f t="shared" si="2"/>
        <v>0.66996796966473304</v>
      </c>
      <c r="Q32" s="86">
        <f t="shared" si="3"/>
        <v>0.66996796966473304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13">
        <v>49580160</v>
      </c>
      <c r="L33" s="113">
        <v>49580160</v>
      </c>
      <c r="M33" s="113">
        <v>18456795</v>
      </c>
      <c r="N33" s="113">
        <v>18456795</v>
      </c>
      <c r="O33" s="113">
        <v>18456795</v>
      </c>
      <c r="P33" s="85">
        <f t="shared" si="2"/>
        <v>0.37226170710219569</v>
      </c>
      <c r="Q33" s="86">
        <f t="shared" si="3"/>
        <v>0.37226170710219569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13">
        <v>81313040</v>
      </c>
      <c r="L34" s="113">
        <v>81313040</v>
      </c>
      <c r="M34" s="113">
        <v>40656092</v>
      </c>
      <c r="N34" s="113">
        <v>40656092</v>
      </c>
      <c r="O34" s="113">
        <v>40656092</v>
      </c>
      <c r="P34" s="85">
        <f t="shared" si="2"/>
        <v>0.49999473639160458</v>
      </c>
      <c r="Q34" s="86">
        <f t="shared" si="3"/>
        <v>0.49999473639160458</v>
      </c>
      <c r="R34" s="25"/>
    </row>
    <row r="35" spans="1:19" s="32" customFormat="1" ht="41.25" customHeight="1" x14ac:dyDescent="0.25">
      <c r="A35" s="18" t="s">
        <v>26</v>
      </c>
      <c r="B35" s="95" t="s">
        <v>28</v>
      </c>
      <c r="C35" s="95" t="s">
        <v>28</v>
      </c>
      <c r="D35" s="97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12">
        <v>818848000</v>
      </c>
      <c r="L35" s="112">
        <v>0</v>
      </c>
      <c r="M35" s="112">
        <v>0</v>
      </c>
      <c r="N35" s="112">
        <v>0</v>
      </c>
      <c r="O35" s="112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5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12">
        <f>K37+K40+K44</f>
        <v>9900187000</v>
      </c>
      <c r="L36" s="112">
        <f t="shared" ref="L36:O36" si="8">L37+L40+L44</f>
        <v>9167662971.9399986</v>
      </c>
      <c r="M36" s="112">
        <f t="shared" si="8"/>
        <v>7532515738.6200008</v>
      </c>
      <c r="N36" s="112">
        <f t="shared" si="8"/>
        <v>3859283593.1100001</v>
      </c>
      <c r="O36" s="112">
        <f t="shared" si="8"/>
        <v>3797035530.1100001</v>
      </c>
      <c r="P36" s="85">
        <f t="shared" ref="P36:P39" si="9">+M36/K36</f>
        <v>0.76084580408632696</v>
      </c>
      <c r="Q36" s="86">
        <f t="shared" ref="Q36:Q39" si="10">+N36/K36</f>
        <v>0.3898192623139341</v>
      </c>
      <c r="R36" s="28"/>
    </row>
    <row r="37" spans="1:19" s="29" customFormat="1" ht="30" customHeight="1" x14ac:dyDescent="0.2">
      <c r="A37" s="18" t="s">
        <v>26</v>
      </c>
      <c r="B37" s="95" t="s">
        <v>55</v>
      </c>
      <c r="C37" s="95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12">
        <f>SUM(K38:K39)</f>
        <v>77500000</v>
      </c>
      <c r="L37" s="112">
        <f t="shared" ref="L37:N37" si="11">SUM(L38:L39)</f>
        <v>71719606</v>
      </c>
      <c r="M37" s="112">
        <f t="shared" si="11"/>
        <v>982608</v>
      </c>
      <c r="N37" s="112">
        <f t="shared" si="11"/>
        <v>982608</v>
      </c>
      <c r="O37" s="112">
        <f>SUM(O38:O39)</f>
        <v>982608</v>
      </c>
      <c r="P37" s="85">
        <f t="shared" si="9"/>
        <v>1.2678812903225806E-2</v>
      </c>
      <c r="Q37" s="86">
        <f t="shared" si="10"/>
        <v>1.2678812903225806E-2</v>
      </c>
      <c r="R37" s="28"/>
    </row>
    <row r="38" spans="1:19" s="29" customFormat="1" ht="41.25" customHeight="1" x14ac:dyDescent="0.2">
      <c r="A38" s="98" t="s">
        <v>26</v>
      </c>
      <c r="B38" s="99" t="s">
        <v>55</v>
      </c>
      <c r="C38" s="99" t="s">
        <v>28</v>
      </c>
      <c r="D38" s="100" t="s">
        <v>28</v>
      </c>
      <c r="E38" s="100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13">
        <v>1800000</v>
      </c>
      <c r="L38" s="113">
        <v>1770000</v>
      </c>
      <c r="M38" s="113">
        <v>300000</v>
      </c>
      <c r="N38" s="113">
        <v>300000</v>
      </c>
      <c r="O38" s="113">
        <v>300000</v>
      </c>
      <c r="P38" s="85">
        <f t="shared" si="9"/>
        <v>0.16666666666666666</v>
      </c>
      <c r="Q38" s="86">
        <f t="shared" si="10"/>
        <v>0.16666666666666666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13">
        <v>75700000</v>
      </c>
      <c r="L39" s="113">
        <v>69949606</v>
      </c>
      <c r="M39" s="113">
        <v>682608</v>
      </c>
      <c r="N39" s="113">
        <v>682608</v>
      </c>
      <c r="O39" s="113">
        <v>682608</v>
      </c>
      <c r="P39" s="85">
        <f t="shared" si="9"/>
        <v>9.0172787318361959E-3</v>
      </c>
      <c r="Q39" s="86">
        <f t="shared" si="10"/>
        <v>9.0172787318361959E-3</v>
      </c>
      <c r="R39" s="25"/>
      <c r="S39" s="93"/>
    </row>
    <row r="40" spans="1:19" s="29" customFormat="1" ht="30" customHeight="1" x14ac:dyDescent="0.2">
      <c r="A40" s="18" t="s">
        <v>26</v>
      </c>
      <c r="B40" s="95" t="s">
        <v>55</v>
      </c>
      <c r="C40" s="95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12">
        <f>SUM(K41:K43)</f>
        <v>252839492</v>
      </c>
      <c r="L40" s="112">
        <f t="shared" ref="L40:O40" si="12">SUM(L41:L43)</f>
        <v>226874270.80000001</v>
      </c>
      <c r="M40" s="112">
        <f t="shared" si="12"/>
        <v>192498078.51999998</v>
      </c>
      <c r="N40" s="112">
        <f t="shared" si="12"/>
        <v>71598333.519999996</v>
      </c>
      <c r="O40" s="112">
        <f t="shared" si="12"/>
        <v>71598333.519999996</v>
      </c>
      <c r="P40" s="85">
        <f t="shared" si="2"/>
        <v>0.76134498213593937</v>
      </c>
      <c r="Q40" s="86">
        <f t="shared" si="3"/>
        <v>0.28317701856480554</v>
      </c>
      <c r="R40" s="28"/>
      <c r="S40" s="93"/>
    </row>
    <row r="41" spans="1:19" s="29" customFormat="1" ht="63.75" customHeight="1" x14ac:dyDescent="0.2">
      <c r="A41" s="18" t="s">
        <v>26</v>
      </c>
      <c r="B41" s="101" t="s">
        <v>55</v>
      </c>
      <c r="C41" s="101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13">
        <v>25451901</v>
      </c>
      <c r="L41" s="113">
        <v>569450</v>
      </c>
      <c r="M41" s="113">
        <v>569450</v>
      </c>
      <c r="N41" s="113">
        <v>569450</v>
      </c>
      <c r="O41" s="113">
        <v>569450</v>
      </c>
      <c r="P41" s="85">
        <f t="shared" ref="P41:P43" si="13">+M41/K41</f>
        <v>2.237357437466066E-2</v>
      </c>
      <c r="Q41" s="86">
        <f t="shared" ref="Q41:Q43" si="14">+N41/K41</f>
        <v>2.237357437466066E-2</v>
      </c>
      <c r="R41" s="28"/>
      <c r="S41" s="93"/>
    </row>
    <row r="42" spans="1:19" s="29" customFormat="1" ht="51" customHeight="1" x14ac:dyDescent="0.2">
      <c r="A42" s="18" t="s">
        <v>26</v>
      </c>
      <c r="B42" s="101" t="s">
        <v>55</v>
      </c>
      <c r="C42" s="101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13">
        <v>99886071</v>
      </c>
      <c r="L42" s="113">
        <v>98803300.900000006</v>
      </c>
      <c r="M42" s="113">
        <v>87521315.219999999</v>
      </c>
      <c r="N42" s="113">
        <v>47647728.219999999</v>
      </c>
      <c r="O42" s="113">
        <v>47647728.219999999</v>
      </c>
      <c r="P42" s="85">
        <f t="shared" si="13"/>
        <v>0.8762114110985505</v>
      </c>
      <c r="Q42" s="86">
        <f t="shared" si="14"/>
        <v>0.4770207471670399</v>
      </c>
      <c r="R42" s="28"/>
      <c r="S42" s="93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13">
        <v>127501520</v>
      </c>
      <c r="L43" s="113">
        <v>127501519.90000001</v>
      </c>
      <c r="M43" s="113">
        <v>104407313.3</v>
      </c>
      <c r="N43" s="113">
        <v>23381155.300000001</v>
      </c>
      <c r="O43" s="113">
        <v>23381155.300000001</v>
      </c>
      <c r="P43" s="85">
        <f t="shared" si="13"/>
        <v>0.81887112639912052</v>
      </c>
      <c r="Q43" s="86">
        <f t="shared" si="14"/>
        <v>0.18337942402569005</v>
      </c>
      <c r="R43" s="25"/>
      <c r="S43" s="93"/>
    </row>
    <row r="44" spans="1:19" s="26" customFormat="1" ht="30" customHeight="1" x14ac:dyDescent="0.2">
      <c r="A44" s="18" t="s">
        <v>26</v>
      </c>
      <c r="B44" s="95" t="s">
        <v>55</v>
      </c>
      <c r="C44" s="95" t="s">
        <v>55</v>
      </c>
      <c r="D44" s="96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12">
        <f>SUM(K45:K50)</f>
        <v>9569847508</v>
      </c>
      <c r="L44" s="112">
        <f t="shared" ref="L44:O44" si="15">SUM(L45:L50)</f>
        <v>8869069095.1399994</v>
      </c>
      <c r="M44" s="112">
        <f t="shared" si="15"/>
        <v>7339035052.1000004</v>
      </c>
      <c r="N44" s="112">
        <f t="shared" si="15"/>
        <v>3786702651.5900002</v>
      </c>
      <c r="O44" s="112">
        <f t="shared" si="15"/>
        <v>3724454588.5900002</v>
      </c>
      <c r="P44" s="85">
        <f t="shared" ref="P44:P50" si="16">+M44/K44</f>
        <v>0.76689153572874258</v>
      </c>
      <c r="Q44" s="86">
        <f t="shared" ref="Q44:Q50" si="17">+N44/K44</f>
        <v>0.39569101267543416</v>
      </c>
      <c r="R44" s="25"/>
      <c r="S44" s="93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13">
        <v>837183193.44000006</v>
      </c>
      <c r="L45" s="113">
        <v>220401756.34</v>
      </c>
      <c r="M45" s="113">
        <v>36699772.659999996</v>
      </c>
      <c r="N45" s="113">
        <v>24149217.420000002</v>
      </c>
      <c r="O45" s="113">
        <v>24149217.420000002</v>
      </c>
      <c r="P45" s="85">
        <f t="shared" si="16"/>
        <v>4.38372066562875E-2</v>
      </c>
      <c r="Q45" s="86">
        <f t="shared" si="17"/>
        <v>2.8845798158907674E-2</v>
      </c>
      <c r="R45" s="25"/>
      <c r="S45" s="93"/>
    </row>
    <row r="46" spans="1:19" s="26" customFormat="1" ht="96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13">
        <v>734893536</v>
      </c>
      <c r="L46" s="113">
        <v>719647551.89999998</v>
      </c>
      <c r="M46" s="113">
        <v>520158549.22000003</v>
      </c>
      <c r="N46" s="113">
        <v>275694441.12</v>
      </c>
      <c r="O46" s="113">
        <v>275286441.12</v>
      </c>
      <c r="P46" s="85">
        <f t="shared" si="16"/>
        <v>0.70780123070779066</v>
      </c>
      <c r="Q46" s="86">
        <f t="shared" si="17"/>
        <v>0.37514881763771563</v>
      </c>
      <c r="R46" s="25"/>
      <c r="S46" s="93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13">
        <v>966431273</v>
      </c>
      <c r="L47" s="113">
        <v>966401273</v>
      </c>
      <c r="M47" s="113">
        <v>501628446</v>
      </c>
      <c r="N47" s="113">
        <v>498850619</v>
      </c>
      <c r="O47" s="113">
        <v>491142916</v>
      </c>
      <c r="P47" s="85">
        <f t="shared" si="16"/>
        <v>0.51905237342210886</v>
      </c>
      <c r="Q47" s="86">
        <f t="shared" si="17"/>
        <v>0.51617805935797778</v>
      </c>
      <c r="R47" s="25"/>
      <c r="S47" s="93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13">
        <v>5962962191.5600004</v>
      </c>
      <c r="L48" s="113">
        <v>5897819466.8999996</v>
      </c>
      <c r="M48" s="113">
        <v>5336180795.2200003</v>
      </c>
      <c r="N48" s="113">
        <v>2630720508.0500002</v>
      </c>
      <c r="O48" s="113">
        <v>2579830719.0500002</v>
      </c>
      <c r="P48" s="85">
        <f t="shared" si="16"/>
        <v>0.89488757832019317</v>
      </c>
      <c r="Q48" s="86">
        <f t="shared" si="17"/>
        <v>0.44117678823681494</v>
      </c>
      <c r="R48" s="25"/>
      <c r="S48" s="93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13">
        <v>907389714</v>
      </c>
      <c r="L49" s="113">
        <v>903811447</v>
      </c>
      <c r="M49" s="113">
        <v>802211447</v>
      </c>
      <c r="N49" s="113">
        <v>220439700</v>
      </c>
      <c r="O49" s="113">
        <v>220439700</v>
      </c>
      <c r="P49" s="85">
        <f t="shared" si="16"/>
        <v>0.88408699660441603</v>
      </c>
      <c r="Q49" s="86">
        <f t="shared" si="17"/>
        <v>0.24293828395766892</v>
      </c>
      <c r="R49" s="25"/>
      <c r="S49" s="93"/>
    </row>
    <row r="50" spans="1:19" s="26" customFormat="1" ht="36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13">
        <v>160987600</v>
      </c>
      <c r="L50" s="113">
        <v>160987600</v>
      </c>
      <c r="M50" s="113">
        <v>142156042</v>
      </c>
      <c r="N50" s="113">
        <v>136848166</v>
      </c>
      <c r="O50" s="113">
        <v>133605595</v>
      </c>
      <c r="P50" s="85">
        <f t="shared" si="16"/>
        <v>0.88302479197155559</v>
      </c>
      <c r="Q50" s="86">
        <f t="shared" si="17"/>
        <v>0.850054078699229</v>
      </c>
      <c r="R50" s="25"/>
      <c r="S50" s="93"/>
    </row>
    <row r="51" spans="1:19" s="29" customFormat="1" ht="30" customHeight="1" x14ac:dyDescent="0.2">
      <c r="A51" s="18" t="s">
        <v>26</v>
      </c>
      <c r="B51" s="95" t="s">
        <v>75</v>
      </c>
      <c r="C51" s="19"/>
      <c r="D51" s="21"/>
      <c r="E51" s="21"/>
      <c r="F51" s="21"/>
      <c r="G51" s="21"/>
      <c r="H51" s="20">
        <v>20</v>
      </c>
      <c r="I51" s="34" t="s">
        <v>220</v>
      </c>
      <c r="J51" s="23" t="s">
        <v>7</v>
      </c>
      <c r="K51" s="112">
        <f>K53+K56+K59</f>
        <v>4542932000</v>
      </c>
      <c r="L51" s="112">
        <f t="shared" ref="L51:O51" si="18">L53+L56+L59</f>
        <v>229658464.90000001</v>
      </c>
      <c r="M51" s="112">
        <f t="shared" si="18"/>
        <v>184093622.30000001</v>
      </c>
      <c r="N51" s="112">
        <f t="shared" si="18"/>
        <v>183879988.30000001</v>
      </c>
      <c r="O51" s="112">
        <f t="shared" si="18"/>
        <v>183879988.30000001</v>
      </c>
      <c r="P51" s="85">
        <f t="shared" ref="P51:P81" si="19">+M51/K51</f>
        <v>4.052308559758324E-2</v>
      </c>
      <c r="Q51" s="86">
        <f t="shared" ref="Q51:Q81" si="20">+N51/K51</f>
        <v>4.047606002026885E-2</v>
      </c>
      <c r="R51" s="28"/>
    </row>
    <row r="52" spans="1:19" s="29" customFormat="1" ht="30" customHeight="1" x14ac:dyDescent="0.2">
      <c r="A52" s="18" t="s">
        <v>26</v>
      </c>
      <c r="B52" s="95">
        <v>3</v>
      </c>
      <c r="C52" s="19"/>
      <c r="D52" s="21"/>
      <c r="E52" s="21"/>
      <c r="F52" s="21"/>
      <c r="G52" s="21"/>
      <c r="H52" s="20">
        <v>21</v>
      </c>
      <c r="I52" s="34" t="s">
        <v>220</v>
      </c>
      <c r="J52" s="23" t="s">
        <v>7</v>
      </c>
      <c r="K52" s="112">
        <f>K54</f>
        <v>298062900000</v>
      </c>
      <c r="L52" s="112">
        <f t="shared" ref="L52:O52" si="21">L54</f>
        <v>298062900000</v>
      </c>
      <c r="M52" s="112">
        <f t="shared" si="21"/>
        <v>298062900000</v>
      </c>
      <c r="N52" s="112">
        <f t="shared" si="21"/>
        <v>298062900000</v>
      </c>
      <c r="O52" s="112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5" t="s">
        <v>75</v>
      </c>
      <c r="C53" s="95" t="s">
        <v>75</v>
      </c>
      <c r="D53" s="96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12">
        <v>459332000</v>
      </c>
      <c r="L53" s="112">
        <v>0</v>
      </c>
      <c r="M53" s="112">
        <v>0</v>
      </c>
      <c r="N53" s="112">
        <v>0</v>
      </c>
      <c r="O53" s="112">
        <v>0</v>
      </c>
      <c r="P53" s="85">
        <f t="shared" ref="P53" si="22">+M53/K53</f>
        <v>0</v>
      </c>
      <c r="Q53" s="86">
        <f t="shared" ref="Q53" si="23">+N53/K53</f>
        <v>0</v>
      </c>
      <c r="R53" s="28"/>
    </row>
    <row r="54" spans="1:19" s="29" customFormat="1" ht="30" customHeight="1" x14ac:dyDescent="0.2">
      <c r="A54" s="18" t="s">
        <v>26</v>
      </c>
      <c r="B54" s="95" t="s">
        <v>75</v>
      </c>
      <c r="C54" s="95" t="s">
        <v>75</v>
      </c>
      <c r="D54" s="96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12">
        <f>SUM(K55)</f>
        <v>298062900000</v>
      </c>
      <c r="L54" s="112">
        <f t="shared" ref="L54:O54" si="24">SUM(L55)</f>
        <v>298062900000</v>
      </c>
      <c r="M54" s="112">
        <f t="shared" si="24"/>
        <v>298062900000</v>
      </c>
      <c r="N54" s="112">
        <f t="shared" si="24"/>
        <v>298062900000</v>
      </c>
      <c r="O54" s="112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1" t="s">
        <v>75</v>
      </c>
      <c r="C55" s="101" t="s">
        <v>75</v>
      </c>
      <c r="D55" s="102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13">
        <v>298062900000</v>
      </c>
      <c r="L55" s="113">
        <v>298062900000</v>
      </c>
      <c r="M55" s="113">
        <v>298062900000</v>
      </c>
      <c r="N55" s="113">
        <v>298062900000</v>
      </c>
      <c r="O55" s="113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5" t="s">
        <v>75</v>
      </c>
      <c r="C56" s="95" t="s">
        <v>92</v>
      </c>
      <c r="D56" s="96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12">
        <f>SUM(K57:K58)</f>
        <v>90000000</v>
      </c>
      <c r="L56" s="112">
        <f t="shared" ref="L56:O56" si="25">SUM(L57:L58)</f>
        <v>90000000</v>
      </c>
      <c r="M56" s="112">
        <f t="shared" si="25"/>
        <v>49196190</v>
      </c>
      <c r="N56" s="112">
        <f t="shared" si="25"/>
        <v>48982556</v>
      </c>
      <c r="O56" s="112">
        <f t="shared" si="25"/>
        <v>48982556</v>
      </c>
      <c r="P56" s="85">
        <f t="shared" si="19"/>
        <v>0.54662433333333338</v>
      </c>
      <c r="Q56" s="86">
        <f t="shared" si="20"/>
        <v>0.5442506222222222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13">
        <v>75000000</v>
      </c>
      <c r="L57" s="113">
        <v>75000000</v>
      </c>
      <c r="M57" s="113">
        <v>48468528</v>
      </c>
      <c r="N57" s="113">
        <v>48254894</v>
      </c>
      <c r="O57" s="113">
        <v>48254894</v>
      </c>
      <c r="P57" s="85"/>
      <c r="Q57" s="86">
        <f t="shared" si="20"/>
        <v>0.64339858666666672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13">
        <v>15000000</v>
      </c>
      <c r="L58" s="113">
        <v>15000000</v>
      </c>
      <c r="M58" s="113">
        <v>727662</v>
      </c>
      <c r="N58" s="113">
        <v>727662</v>
      </c>
      <c r="O58" s="113">
        <v>727662</v>
      </c>
      <c r="P58" s="85"/>
      <c r="Q58" s="86">
        <f t="shared" si="20"/>
        <v>4.85108E-2</v>
      </c>
      <c r="R58" s="28"/>
    </row>
    <row r="59" spans="1:19" s="26" customFormat="1" ht="30" customHeight="1" x14ac:dyDescent="0.2">
      <c r="A59" s="44" t="s">
        <v>26</v>
      </c>
      <c r="B59" s="97" t="s">
        <v>75</v>
      </c>
      <c r="C59" s="20">
        <v>10</v>
      </c>
      <c r="D59" s="97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12">
        <f>SUM(K60:K62)</f>
        <v>3993600000</v>
      </c>
      <c r="L59" s="112">
        <f t="shared" ref="L59:O59" si="26">SUM(L60:L62)</f>
        <v>139658464.90000001</v>
      </c>
      <c r="M59" s="112">
        <f t="shared" si="26"/>
        <v>134897432.30000001</v>
      </c>
      <c r="N59" s="112">
        <f t="shared" si="26"/>
        <v>134897432.30000001</v>
      </c>
      <c r="O59" s="112">
        <f t="shared" si="26"/>
        <v>134897432.30000001</v>
      </c>
      <c r="P59" s="85">
        <f t="shared" si="19"/>
        <v>3.3778403520633014E-2</v>
      </c>
      <c r="Q59" s="86">
        <f t="shared" si="20"/>
        <v>3.3778403520633014E-2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4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13">
        <v>143600000</v>
      </c>
      <c r="L60" s="113">
        <v>139658464.90000001</v>
      </c>
      <c r="M60" s="113">
        <v>134897432.30000001</v>
      </c>
      <c r="N60" s="113">
        <v>134897432.30000001</v>
      </c>
      <c r="O60" s="113">
        <v>134897432.30000001</v>
      </c>
      <c r="P60" s="85"/>
      <c r="Q60" s="86">
        <f t="shared" si="20"/>
        <v>0.93939716086350988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13">
        <v>3850000000</v>
      </c>
      <c r="L62" s="113">
        <v>0</v>
      </c>
      <c r="M62" s="113">
        <v>0</v>
      </c>
      <c r="N62" s="113">
        <v>0</v>
      </c>
      <c r="O62" s="113">
        <v>0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12">
        <f>+K66+K64</f>
        <v>63476900000</v>
      </c>
      <c r="L63" s="112">
        <f t="shared" ref="L63:O63" si="27">+L66+L64</f>
        <v>49806876238.910004</v>
      </c>
      <c r="M63" s="112">
        <f t="shared" si="27"/>
        <v>39328836101.809998</v>
      </c>
      <c r="N63" s="112">
        <f t="shared" si="27"/>
        <v>19461249864.310001</v>
      </c>
      <c r="O63" s="112">
        <f t="shared" si="27"/>
        <v>19409778864.310001</v>
      </c>
      <c r="P63" s="85">
        <f t="shared" si="19"/>
        <v>0.61957713911375634</v>
      </c>
      <c r="Q63" s="86">
        <f t="shared" si="20"/>
        <v>0.30658790621958543</v>
      </c>
      <c r="R63" s="28"/>
    </row>
    <row r="64" spans="1:19" s="29" customFormat="1" ht="42" customHeight="1" x14ac:dyDescent="0.2">
      <c r="A64" s="44" t="s">
        <v>26</v>
      </c>
      <c r="B64" s="97" t="s">
        <v>153</v>
      </c>
      <c r="C64" s="95" t="s">
        <v>28</v>
      </c>
      <c r="D64" s="105">
        <v>1</v>
      </c>
      <c r="E64" s="105"/>
      <c r="F64" s="37"/>
      <c r="G64" s="37"/>
      <c r="H64" s="36">
        <v>20</v>
      </c>
      <c r="I64" s="48" t="s">
        <v>221</v>
      </c>
      <c r="J64" s="38" t="s">
        <v>223</v>
      </c>
      <c r="K64" s="112">
        <f>SUM(K65)</f>
        <v>3237000000</v>
      </c>
      <c r="L64" s="112">
        <f t="shared" ref="L64:O64" si="28">SUM(L65)</f>
        <v>917801196</v>
      </c>
      <c r="M64" s="112">
        <f t="shared" si="28"/>
        <v>0</v>
      </c>
      <c r="N64" s="112">
        <f t="shared" si="28"/>
        <v>0</v>
      </c>
      <c r="O64" s="112">
        <f t="shared" si="28"/>
        <v>0</v>
      </c>
      <c r="P64" s="85">
        <f t="shared" ref="P64:P65" si="29">+M64/K64</f>
        <v>0</v>
      </c>
      <c r="Q64" s="86">
        <f t="shared" ref="Q64:Q65" si="30">+N64/K64</f>
        <v>0</v>
      </c>
      <c r="R64" s="28"/>
    </row>
    <row r="65" spans="1:18" s="29" customFormat="1" ht="42" customHeight="1" x14ac:dyDescent="0.2">
      <c r="A65" s="39" t="s">
        <v>26</v>
      </c>
      <c r="B65" s="103" t="s">
        <v>153</v>
      </c>
      <c r="C65" s="101" t="s">
        <v>28</v>
      </c>
      <c r="D65" s="104">
        <v>1</v>
      </c>
      <c r="E65" s="104" t="s">
        <v>59</v>
      </c>
      <c r="F65" s="40"/>
      <c r="G65" s="40"/>
      <c r="H65" s="42">
        <v>20</v>
      </c>
      <c r="I65" s="47" t="s">
        <v>222</v>
      </c>
      <c r="J65" s="17" t="s">
        <v>224</v>
      </c>
      <c r="K65" s="113">
        <v>3237000000</v>
      </c>
      <c r="L65" s="113">
        <v>917801196</v>
      </c>
      <c r="M65" s="113" t="s">
        <v>25</v>
      </c>
      <c r="N65" s="113" t="s">
        <v>25</v>
      </c>
      <c r="O65" s="113" t="s">
        <v>25</v>
      </c>
      <c r="P65" s="85">
        <f t="shared" si="29"/>
        <v>0</v>
      </c>
      <c r="Q65" s="86">
        <f t="shared" si="30"/>
        <v>0</v>
      </c>
      <c r="R65" s="28"/>
    </row>
    <row r="66" spans="1:18" s="29" customFormat="1" ht="30" customHeight="1" x14ac:dyDescent="0.2">
      <c r="A66" s="44" t="s">
        <v>26</v>
      </c>
      <c r="B66" s="97" t="s">
        <v>153</v>
      </c>
      <c r="C66" s="95" t="s">
        <v>28</v>
      </c>
      <c r="D66" s="105" t="s">
        <v>55</v>
      </c>
      <c r="E66" s="105"/>
      <c r="F66" s="37"/>
      <c r="G66" s="37"/>
      <c r="H66" s="36">
        <v>20</v>
      </c>
      <c r="I66" s="48" t="s">
        <v>155</v>
      </c>
      <c r="J66" s="38" t="s">
        <v>156</v>
      </c>
      <c r="K66" s="112">
        <f>SUM(K67)</f>
        <v>60239900000</v>
      </c>
      <c r="L66" s="112">
        <f t="shared" ref="L66:N66" si="31">SUM(L67)</f>
        <v>48889075042.910004</v>
      </c>
      <c r="M66" s="112">
        <f t="shared" si="31"/>
        <v>39328836101.809998</v>
      </c>
      <c r="N66" s="112">
        <f t="shared" si="31"/>
        <v>19461249864.310001</v>
      </c>
      <c r="O66" s="112">
        <f>SUM(O67)</f>
        <v>19409778864.310001</v>
      </c>
      <c r="P66" s="85">
        <f t="shared" si="19"/>
        <v>0.65287020897793646</v>
      </c>
      <c r="Q66" s="86">
        <f t="shared" si="20"/>
        <v>0.32306245303046655</v>
      </c>
      <c r="R66" s="28"/>
    </row>
    <row r="67" spans="1:18" s="29" customFormat="1" ht="36" x14ac:dyDescent="0.2">
      <c r="A67" s="39" t="s">
        <v>26</v>
      </c>
      <c r="B67" s="103" t="s">
        <v>153</v>
      </c>
      <c r="C67" s="101" t="s">
        <v>28</v>
      </c>
      <c r="D67" s="104" t="s">
        <v>55</v>
      </c>
      <c r="E67" s="104" t="s">
        <v>35</v>
      </c>
      <c r="F67" s="40"/>
      <c r="G67" s="40"/>
      <c r="H67" s="42">
        <v>20</v>
      </c>
      <c r="I67" s="47" t="s">
        <v>157</v>
      </c>
      <c r="J67" s="41" t="s">
        <v>116</v>
      </c>
      <c r="K67" s="113">
        <v>60239900000</v>
      </c>
      <c r="L67" s="113">
        <v>48889075042.910004</v>
      </c>
      <c r="M67" s="113">
        <v>39328836101.809998</v>
      </c>
      <c r="N67" s="113">
        <v>19461249864.310001</v>
      </c>
      <c r="O67" s="113">
        <v>19409778864.310001</v>
      </c>
      <c r="P67" s="85">
        <f t="shared" ref="P67:P75" si="32">+M67/K67</f>
        <v>0.65287020897793646</v>
      </c>
      <c r="Q67" s="86">
        <f t="shared" ref="Q67:Q75" si="33">+N67/K67</f>
        <v>0.32306245303046655</v>
      </c>
      <c r="R67" s="28"/>
    </row>
    <row r="68" spans="1:18" s="29" customFormat="1" ht="36" x14ac:dyDescent="0.2">
      <c r="A68" s="44" t="s">
        <v>26</v>
      </c>
      <c r="B68" s="97" t="s">
        <v>154</v>
      </c>
      <c r="C68" s="95"/>
      <c r="D68" s="105"/>
      <c r="E68" s="105"/>
      <c r="F68" s="37"/>
      <c r="G68" s="37"/>
      <c r="H68" s="36"/>
      <c r="I68" s="48" t="s">
        <v>158</v>
      </c>
      <c r="J68" s="38" t="s">
        <v>159</v>
      </c>
      <c r="K68" s="112">
        <f>K69+K74</f>
        <v>3922148000</v>
      </c>
      <c r="L68" s="112">
        <f t="shared" ref="L68:O68" si="34">L69+L74</f>
        <v>303952726</v>
      </c>
      <c r="M68" s="112">
        <f t="shared" si="34"/>
        <v>303737726</v>
      </c>
      <c r="N68" s="112">
        <f t="shared" si="34"/>
        <v>300293726</v>
      </c>
      <c r="O68" s="112">
        <f t="shared" si="34"/>
        <v>300293726</v>
      </c>
      <c r="P68" s="85">
        <f t="shared" si="32"/>
        <v>7.7441678896359847E-2</v>
      </c>
      <c r="Q68" s="86">
        <f t="shared" si="33"/>
        <v>7.6563588625416484E-2</v>
      </c>
      <c r="R68" s="28"/>
    </row>
    <row r="69" spans="1:18" s="29" customFormat="1" ht="14.25" x14ac:dyDescent="0.2">
      <c r="A69" s="39" t="s">
        <v>26</v>
      </c>
      <c r="B69" s="97" t="s">
        <v>154</v>
      </c>
      <c r="C69" s="95" t="s">
        <v>28</v>
      </c>
      <c r="D69" s="105" t="s">
        <v>55</v>
      </c>
      <c r="E69" s="105"/>
      <c r="F69" s="37"/>
      <c r="G69" s="37"/>
      <c r="H69" s="36"/>
      <c r="I69" s="48" t="s">
        <v>160</v>
      </c>
      <c r="J69" s="38" t="s">
        <v>161</v>
      </c>
      <c r="K69" s="112">
        <f>SUM(K70:K73)</f>
        <v>912648000</v>
      </c>
      <c r="L69" s="112">
        <f t="shared" ref="L69:O69" si="35">SUM(L70:L73)</f>
        <v>303952726</v>
      </c>
      <c r="M69" s="112">
        <f t="shared" si="35"/>
        <v>303737726</v>
      </c>
      <c r="N69" s="112">
        <f t="shared" si="35"/>
        <v>300293726</v>
      </c>
      <c r="O69" s="112">
        <f t="shared" si="35"/>
        <v>300293726</v>
      </c>
      <c r="P69" s="85">
        <f t="shared" si="32"/>
        <v>0.33280928243967006</v>
      </c>
      <c r="Q69" s="86">
        <f t="shared" si="33"/>
        <v>0.32903564791683104</v>
      </c>
      <c r="R69" s="28"/>
    </row>
    <row r="70" spans="1:18" s="29" customFormat="1" ht="30" customHeight="1" x14ac:dyDescent="0.2">
      <c r="A70" s="39" t="s">
        <v>26</v>
      </c>
      <c r="B70" s="103" t="s">
        <v>154</v>
      </c>
      <c r="C70" s="101" t="s">
        <v>28</v>
      </c>
      <c r="D70" s="104" t="s">
        <v>55</v>
      </c>
      <c r="E70" s="104" t="s">
        <v>29</v>
      </c>
      <c r="F70" s="40"/>
      <c r="G70" s="40"/>
      <c r="H70" s="42"/>
      <c r="I70" s="47" t="s">
        <v>162</v>
      </c>
      <c r="J70" s="41" t="s">
        <v>166</v>
      </c>
      <c r="K70" s="113">
        <v>314025802</v>
      </c>
      <c r="L70" s="113">
        <v>298986180</v>
      </c>
      <c r="M70" s="113">
        <v>298986180</v>
      </c>
      <c r="N70" s="113">
        <v>298986180</v>
      </c>
      <c r="O70" s="113">
        <v>298986180</v>
      </c>
      <c r="P70" s="85">
        <f t="shared" si="32"/>
        <v>0.95210705010793983</v>
      </c>
      <c r="Q70" s="86">
        <f t="shared" si="33"/>
        <v>0.95210705010793983</v>
      </c>
      <c r="R70" s="28"/>
    </row>
    <row r="71" spans="1:18" s="29" customFormat="1" ht="24" x14ac:dyDescent="0.2">
      <c r="A71" s="39" t="s">
        <v>26</v>
      </c>
      <c r="B71" s="103" t="s">
        <v>154</v>
      </c>
      <c r="C71" s="101" t="s">
        <v>28</v>
      </c>
      <c r="D71" s="104" t="s">
        <v>55</v>
      </c>
      <c r="E71" s="104" t="s">
        <v>32</v>
      </c>
      <c r="F71" s="40"/>
      <c r="G71" s="40"/>
      <c r="H71" s="42"/>
      <c r="I71" s="47" t="s">
        <v>163</v>
      </c>
      <c r="J71" s="41" t="s">
        <v>167</v>
      </c>
      <c r="K71" s="113">
        <v>596781058</v>
      </c>
      <c r="L71" s="113">
        <v>4000000</v>
      </c>
      <c r="M71" s="113">
        <v>4000000</v>
      </c>
      <c r="N71" s="113">
        <v>556000</v>
      </c>
      <c r="O71" s="113">
        <v>556000</v>
      </c>
      <c r="P71" s="85">
        <f t="shared" si="32"/>
        <v>6.7026256051176481E-3</v>
      </c>
      <c r="Q71" s="86">
        <f t="shared" si="33"/>
        <v>9.3166495911135307E-4</v>
      </c>
      <c r="R71" s="28"/>
    </row>
    <row r="72" spans="1:18" s="29" customFormat="1" ht="18.75" customHeight="1" x14ac:dyDescent="0.2">
      <c r="A72" s="39" t="s">
        <v>26</v>
      </c>
      <c r="B72" s="103" t="s">
        <v>154</v>
      </c>
      <c r="C72" s="101" t="s">
        <v>28</v>
      </c>
      <c r="D72" s="104" t="s">
        <v>55</v>
      </c>
      <c r="E72" s="104" t="s">
        <v>60</v>
      </c>
      <c r="F72" s="40"/>
      <c r="G72" s="40"/>
      <c r="H72" s="42"/>
      <c r="I72" s="47" t="s">
        <v>164</v>
      </c>
      <c r="J72" s="41" t="s">
        <v>168</v>
      </c>
      <c r="K72" s="113">
        <v>1239600</v>
      </c>
      <c r="L72" s="113">
        <v>365006</v>
      </c>
      <c r="M72" s="113">
        <v>365006</v>
      </c>
      <c r="N72" s="113">
        <v>365006</v>
      </c>
      <c r="O72" s="113">
        <v>365006</v>
      </c>
      <c r="P72" s="85">
        <f t="shared" si="32"/>
        <v>0.29445466279444982</v>
      </c>
      <c r="Q72" s="86">
        <f t="shared" si="33"/>
        <v>0.29445466279444982</v>
      </c>
      <c r="R72" s="28"/>
    </row>
    <row r="73" spans="1:18" s="29" customFormat="1" ht="28.5" customHeight="1" x14ac:dyDescent="0.2">
      <c r="A73" s="39" t="s">
        <v>26</v>
      </c>
      <c r="B73" s="103" t="s">
        <v>154</v>
      </c>
      <c r="C73" s="101" t="s">
        <v>28</v>
      </c>
      <c r="D73" s="104" t="s">
        <v>55</v>
      </c>
      <c r="E73" s="104" t="s">
        <v>33</v>
      </c>
      <c r="F73" s="40"/>
      <c r="G73" s="40"/>
      <c r="H73" s="42"/>
      <c r="I73" s="47" t="s">
        <v>165</v>
      </c>
      <c r="J73" s="41" t="s">
        <v>169</v>
      </c>
      <c r="K73" s="113">
        <v>601540</v>
      </c>
      <c r="L73" s="113">
        <v>601540</v>
      </c>
      <c r="M73" s="113">
        <v>386540</v>
      </c>
      <c r="N73" s="113">
        <v>386540</v>
      </c>
      <c r="O73" s="113">
        <v>386540</v>
      </c>
      <c r="P73" s="85">
        <v>0</v>
      </c>
      <c r="Q73" s="86">
        <v>0</v>
      </c>
      <c r="R73" s="28"/>
    </row>
    <row r="74" spans="1:18" s="29" customFormat="1" ht="28.5" customHeight="1" x14ac:dyDescent="0.2">
      <c r="A74" s="44" t="s">
        <v>26</v>
      </c>
      <c r="B74" s="97" t="s">
        <v>154</v>
      </c>
      <c r="C74" s="95" t="s">
        <v>28</v>
      </c>
      <c r="D74" s="105" t="s">
        <v>92</v>
      </c>
      <c r="E74" s="105"/>
      <c r="F74" s="37"/>
      <c r="G74" s="37"/>
      <c r="H74" s="36"/>
      <c r="I74" s="48" t="s">
        <v>170</v>
      </c>
      <c r="J74" s="38" t="s">
        <v>172</v>
      </c>
      <c r="K74" s="112">
        <f>SUM(K75)</f>
        <v>3009500000</v>
      </c>
      <c r="L74" s="112">
        <f t="shared" ref="L74:O74" si="36">SUM(L75)</f>
        <v>0</v>
      </c>
      <c r="M74" s="112">
        <f t="shared" si="36"/>
        <v>0</v>
      </c>
      <c r="N74" s="112">
        <f t="shared" si="36"/>
        <v>0</v>
      </c>
      <c r="O74" s="112">
        <f t="shared" si="36"/>
        <v>0</v>
      </c>
      <c r="P74" s="85">
        <f t="shared" si="32"/>
        <v>0</v>
      </c>
      <c r="Q74" s="86">
        <f t="shared" si="33"/>
        <v>0</v>
      </c>
      <c r="R74" s="28"/>
    </row>
    <row r="75" spans="1:18" s="26" customFormat="1" ht="43.5" customHeight="1" thickBot="1" x14ac:dyDescent="0.25">
      <c r="A75" s="39" t="s">
        <v>26</v>
      </c>
      <c r="B75" s="103" t="s">
        <v>154</v>
      </c>
      <c r="C75" s="101" t="s">
        <v>28</v>
      </c>
      <c r="D75" s="104" t="s">
        <v>92</v>
      </c>
      <c r="E75" s="104" t="s">
        <v>29</v>
      </c>
      <c r="F75" s="40"/>
      <c r="G75" s="40"/>
      <c r="H75" s="46">
        <v>20</v>
      </c>
      <c r="I75" s="47" t="s">
        <v>171</v>
      </c>
      <c r="J75" s="41" t="s">
        <v>173</v>
      </c>
      <c r="K75" s="113">
        <v>3009500000</v>
      </c>
      <c r="L75" s="113" t="s">
        <v>25</v>
      </c>
      <c r="M75" s="113" t="s">
        <v>25</v>
      </c>
      <c r="N75" s="113" t="s">
        <v>25</v>
      </c>
      <c r="O75" s="113" t="s">
        <v>25</v>
      </c>
      <c r="P75" s="85">
        <f t="shared" si="32"/>
        <v>0</v>
      </c>
      <c r="Q75" s="86">
        <f t="shared" si="33"/>
        <v>0</v>
      </c>
      <c r="R75" s="28"/>
    </row>
    <row r="76" spans="1:18" s="52" customFormat="1" ht="30" customHeight="1" thickBot="1" x14ac:dyDescent="0.25">
      <c r="A76" s="144" t="s">
        <v>22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10">
        <f>K77+K78+K96+K97+K102+K106</f>
        <v>264400817108</v>
      </c>
      <c r="L76" s="110">
        <f t="shared" ref="L76:O76" si="37">L77+L78+L96+L97+L102+L106</f>
        <v>213396122684.98999</v>
      </c>
      <c r="M76" s="110">
        <f t="shared" si="37"/>
        <v>86767797580.949997</v>
      </c>
      <c r="N76" s="110">
        <f t="shared" si="37"/>
        <v>11914414227.459999</v>
      </c>
      <c r="O76" s="110">
        <f t="shared" si="37"/>
        <v>11874154322.459999</v>
      </c>
      <c r="P76" s="81">
        <f t="shared" si="19"/>
        <v>0.32816766048611679</v>
      </c>
      <c r="Q76" s="82">
        <f t="shared" si="20"/>
        <v>4.5061941781342187E-2</v>
      </c>
      <c r="R76" s="51"/>
    </row>
    <row r="77" spans="1:18" s="32" customFormat="1" ht="46.15" customHeight="1" x14ac:dyDescent="0.25">
      <c r="A77" s="53">
        <v>2103</v>
      </c>
      <c r="B77" s="54"/>
      <c r="C77" s="55"/>
      <c r="D77" s="56"/>
      <c r="E77" s="56"/>
      <c r="F77" s="56"/>
      <c r="G77" s="56"/>
      <c r="H77" s="57">
        <v>20</v>
      </c>
      <c r="I77" s="58" t="s">
        <v>23</v>
      </c>
      <c r="J77" s="59" t="s">
        <v>202</v>
      </c>
      <c r="K77" s="111">
        <f>K82</f>
        <v>20685088814</v>
      </c>
      <c r="L77" s="111">
        <f t="shared" ref="L77:O77" si="38">L82</f>
        <v>20473176012.139999</v>
      </c>
      <c r="M77" s="111">
        <f t="shared" si="38"/>
        <v>18773307994.84</v>
      </c>
      <c r="N77" s="111">
        <f t="shared" si="38"/>
        <v>1081006676.8399999</v>
      </c>
      <c r="O77" s="111">
        <f t="shared" si="38"/>
        <v>1075805551.8399999</v>
      </c>
      <c r="P77" s="83">
        <f t="shared" si="19"/>
        <v>0.90757686194385223</v>
      </c>
      <c r="Q77" s="84">
        <f t="shared" si="20"/>
        <v>5.2260190253974506E-2</v>
      </c>
      <c r="R77" s="33"/>
    </row>
    <row r="78" spans="1:18" s="32" customFormat="1" ht="46.15" customHeight="1" x14ac:dyDescent="0.25">
      <c r="A78" s="53">
        <v>2103</v>
      </c>
      <c r="B78" s="54"/>
      <c r="C78" s="55"/>
      <c r="D78" s="56"/>
      <c r="E78" s="56"/>
      <c r="F78" s="56"/>
      <c r="G78" s="56"/>
      <c r="H78" s="57">
        <v>21</v>
      </c>
      <c r="I78" s="58" t="s">
        <v>23</v>
      </c>
      <c r="J78" s="59" t="s">
        <v>202</v>
      </c>
      <c r="K78" s="111">
        <f>K79+K83+K93</f>
        <v>36515728294</v>
      </c>
      <c r="L78" s="111">
        <f>L79+L83+L93</f>
        <v>21479645335.900002</v>
      </c>
      <c r="M78" s="111">
        <f t="shared" ref="M78:O78" si="39">M79+M83+M93</f>
        <v>19919431833.139999</v>
      </c>
      <c r="N78" s="111">
        <f t="shared" si="39"/>
        <v>3765282135.3000002</v>
      </c>
      <c r="O78" s="111">
        <f t="shared" si="39"/>
        <v>3730381389.3000002</v>
      </c>
      <c r="P78" s="83"/>
      <c r="Q78" s="84"/>
      <c r="R78" s="33"/>
    </row>
    <row r="79" spans="1:18" s="50" customFormat="1" ht="72" customHeight="1" x14ac:dyDescent="0.25">
      <c r="A79" s="18">
        <v>2103</v>
      </c>
      <c r="B79" s="20">
        <v>1900</v>
      </c>
      <c r="C79" s="19">
        <v>4</v>
      </c>
      <c r="D79" s="37"/>
      <c r="E79" s="37"/>
      <c r="F79" s="37"/>
      <c r="G79" s="37"/>
      <c r="H79" s="36">
        <v>21</v>
      </c>
      <c r="I79" s="45" t="s">
        <v>174</v>
      </c>
      <c r="J79" s="38" t="s">
        <v>175</v>
      </c>
      <c r="K79" s="112">
        <f>SUM(K80:K81)</f>
        <v>8200817108</v>
      </c>
      <c r="L79" s="112">
        <f>SUM(L80:L81)</f>
        <v>7164734149.8999996</v>
      </c>
      <c r="M79" s="112">
        <f t="shared" ref="M79:O79" si="40">SUM(M80:M81)</f>
        <v>5604520647.1399994</v>
      </c>
      <c r="N79" s="112">
        <f t="shared" si="40"/>
        <v>3003882135.3000002</v>
      </c>
      <c r="O79" s="112">
        <f t="shared" si="40"/>
        <v>2968981389.3000002</v>
      </c>
      <c r="P79" s="85">
        <f t="shared" si="19"/>
        <v>0.68341002772427628</v>
      </c>
      <c r="Q79" s="86">
        <f t="shared" si="20"/>
        <v>0.36629058979618939</v>
      </c>
      <c r="R79" s="49"/>
    </row>
    <row r="80" spans="1:18" s="50" customFormat="1" ht="46.15" customHeight="1" x14ac:dyDescent="0.25">
      <c r="A80" s="12" t="s">
        <v>8</v>
      </c>
      <c r="B80" s="14" t="s">
        <v>176</v>
      </c>
      <c r="C80" s="13" t="s">
        <v>177</v>
      </c>
      <c r="D80" s="40" t="s">
        <v>178</v>
      </c>
      <c r="E80" s="40" t="s">
        <v>179</v>
      </c>
      <c r="F80" s="40" t="s">
        <v>180</v>
      </c>
      <c r="G80" s="104" t="s">
        <v>55</v>
      </c>
      <c r="H80" s="42">
        <v>21</v>
      </c>
      <c r="I80" s="43" t="s">
        <v>182</v>
      </c>
      <c r="J80" s="41" t="s">
        <v>185</v>
      </c>
      <c r="K80" s="113">
        <v>5677211000</v>
      </c>
      <c r="L80" s="113">
        <v>5671318312.8999996</v>
      </c>
      <c r="M80" s="113">
        <v>4112367467.2199998</v>
      </c>
      <c r="N80" s="113">
        <v>2377343183.3800001</v>
      </c>
      <c r="O80" s="113">
        <v>2342442437.3800001</v>
      </c>
      <c r="P80" s="85">
        <f t="shared" si="19"/>
        <v>0.72436403494955526</v>
      </c>
      <c r="Q80" s="86">
        <f t="shared" si="20"/>
        <v>0.41875195115700298</v>
      </c>
      <c r="R80" s="49"/>
    </row>
    <row r="81" spans="1:18" s="50" customFormat="1" ht="46.15" customHeight="1" x14ac:dyDescent="0.25">
      <c r="A81" s="12" t="s">
        <v>8</v>
      </c>
      <c r="B81" s="14" t="s">
        <v>176</v>
      </c>
      <c r="C81" s="13" t="s">
        <v>177</v>
      </c>
      <c r="D81" s="40" t="s">
        <v>178</v>
      </c>
      <c r="E81" s="40" t="s">
        <v>179</v>
      </c>
      <c r="F81" s="40" t="s">
        <v>181</v>
      </c>
      <c r="G81" s="104" t="s">
        <v>55</v>
      </c>
      <c r="H81" s="42">
        <v>21</v>
      </c>
      <c r="I81" s="43" t="s">
        <v>183</v>
      </c>
      <c r="J81" s="41" t="s">
        <v>185</v>
      </c>
      <c r="K81" s="113">
        <v>2523606108</v>
      </c>
      <c r="L81" s="113">
        <v>1493415837</v>
      </c>
      <c r="M81" s="113">
        <v>1492153179.9200001</v>
      </c>
      <c r="N81" s="113">
        <v>626538951.91999996</v>
      </c>
      <c r="O81" s="113">
        <v>626538951.91999996</v>
      </c>
      <c r="P81" s="85">
        <f t="shared" si="19"/>
        <v>0.59127816151251766</v>
      </c>
      <c r="Q81" s="86">
        <f t="shared" si="20"/>
        <v>0.24827129318392027</v>
      </c>
      <c r="R81" s="49"/>
    </row>
    <row r="82" spans="1:18" s="32" customFormat="1" ht="72" x14ac:dyDescent="0.25">
      <c r="A82" s="18">
        <v>2103</v>
      </c>
      <c r="B82" s="20">
        <v>1900</v>
      </c>
      <c r="C82" s="19">
        <v>5</v>
      </c>
      <c r="D82" s="37"/>
      <c r="E82" s="37"/>
      <c r="F82" s="37"/>
      <c r="G82" s="37"/>
      <c r="H82" s="36">
        <v>20</v>
      </c>
      <c r="I82" s="45" t="s">
        <v>186</v>
      </c>
      <c r="J82" s="38" t="s">
        <v>187</v>
      </c>
      <c r="K82" s="112">
        <f>SUM(K84:K88)</f>
        <v>20685088814</v>
      </c>
      <c r="L82" s="112">
        <f t="shared" ref="L82:O82" si="41">SUM(L84:L88)</f>
        <v>20473176012.139999</v>
      </c>
      <c r="M82" s="112">
        <f t="shared" si="41"/>
        <v>18773307994.84</v>
      </c>
      <c r="N82" s="112">
        <f t="shared" si="41"/>
        <v>1081006676.8399999</v>
      </c>
      <c r="O82" s="112">
        <f t="shared" si="41"/>
        <v>1075805551.8399999</v>
      </c>
      <c r="P82" s="85">
        <f t="shared" ref="P82:P95" si="42">+M82/K82</f>
        <v>0.90757686194385223</v>
      </c>
      <c r="Q82" s="86">
        <f t="shared" ref="Q82:Q95" si="43">+N82/K82</f>
        <v>5.2260190253974506E-2</v>
      </c>
      <c r="R82" s="33"/>
    </row>
    <row r="83" spans="1:18" s="32" customFormat="1" ht="72" x14ac:dyDescent="0.25">
      <c r="A83" s="18">
        <v>2103</v>
      </c>
      <c r="B83" s="20">
        <v>1900</v>
      </c>
      <c r="C83" s="19">
        <v>5</v>
      </c>
      <c r="D83" s="37"/>
      <c r="E83" s="37"/>
      <c r="F83" s="37"/>
      <c r="G83" s="37"/>
      <c r="H83" s="36">
        <v>21</v>
      </c>
      <c r="I83" s="45" t="s">
        <v>186</v>
      </c>
      <c r="J83" s="38" t="s">
        <v>187</v>
      </c>
      <c r="K83" s="112">
        <f>SUM(K89:K92)</f>
        <v>14314911186</v>
      </c>
      <c r="L83" s="112">
        <f t="shared" ref="L83:O83" si="44">SUM(L89:L92)</f>
        <v>14314911186</v>
      </c>
      <c r="M83" s="112">
        <f t="shared" si="44"/>
        <v>14314911186</v>
      </c>
      <c r="N83" s="112">
        <f t="shared" si="44"/>
        <v>761400000</v>
      </c>
      <c r="O83" s="112">
        <f t="shared" si="44"/>
        <v>761400000</v>
      </c>
      <c r="P83" s="85">
        <f t="shared" si="42"/>
        <v>1</v>
      </c>
      <c r="Q83" s="86">
        <f t="shared" si="43"/>
        <v>5.3189292626883364E-2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181</v>
      </c>
      <c r="G84" s="40" t="s">
        <v>55</v>
      </c>
      <c r="H84" s="42" t="s">
        <v>5</v>
      </c>
      <c r="I84" s="43" t="s">
        <v>192</v>
      </c>
      <c r="J84" s="41" t="s">
        <v>185</v>
      </c>
      <c r="K84" s="113">
        <v>4327588814</v>
      </c>
      <c r="L84" s="113">
        <v>4327588814</v>
      </c>
      <c r="M84" s="113">
        <v>4007996153</v>
      </c>
      <c r="N84" s="113">
        <v>56576623</v>
      </c>
      <c r="O84" s="113">
        <v>51375498</v>
      </c>
      <c r="P84" s="85">
        <f t="shared" si="42"/>
        <v>0.9261499475259527</v>
      </c>
      <c r="Q84" s="86">
        <f t="shared" si="43"/>
        <v>1.307347472961649E-2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180</v>
      </c>
      <c r="G85" s="40" t="s">
        <v>55</v>
      </c>
      <c r="H85" s="42" t="s">
        <v>5</v>
      </c>
      <c r="I85" s="43" t="s">
        <v>193</v>
      </c>
      <c r="J85" s="41" t="s">
        <v>185</v>
      </c>
      <c r="K85" s="113">
        <v>446000000</v>
      </c>
      <c r="L85" s="113">
        <v>446000000</v>
      </c>
      <c r="M85" s="113">
        <v>445985029.92000002</v>
      </c>
      <c r="N85" s="113">
        <v>47996012.920000002</v>
      </c>
      <c r="O85" s="113">
        <v>47996012.920000002</v>
      </c>
      <c r="P85" s="85">
        <f t="shared" si="42"/>
        <v>0.99996643479820635</v>
      </c>
      <c r="Q85" s="86">
        <f t="shared" si="43"/>
        <v>0.10761437874439463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188</v>
      </c>
      <c r="G86" s="40" t="s">
        <v>55</v>
      </c>
      <c r="H86" s="42" t="s">
        <v>5</v>
      </c>
      <c r="I86" s="43" t="s">
        <v>194</v>
      </c>
      <c r="J86" s="41" t="s">
        <v>185</v>
      </c>
      <c r="K86" s="113">
        <v>6655500000</v>
      </c>
      <c r="L86" s="113">
        <v>6443587199.1400003</v>
      </c>
      <c r="M86" s="113">
        <v>5740424342</v>
      </c>
      <c r="N86" s="113" t="s">
        <v>25</v>
      </c>
      <c r="O86" s="113" t="s">
        <v>25</v>
      </c>
      <c r="P86" s="85">
        <f t="shared" si="42"/>
        <v>0.86250835279092475</v>
      </c>
      <c r="Q86" s="86">
        <f t="shared" si="43"/>
        <v>0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5</v>
      </c>
      <c r="I87" s="43" t="s">
        <v>196</v>
      </c>
      <c r="J87" s="41" t="s">
        <v>185</v>
      </c>
      <c r="K87" s="113">
        <v>4212000000</v>
      </c>
      <c r="L87" s="113">
        <v>4211999999.8600001</v>
      </c>
      <c r="M87" s="113">
        <v>3767373547</v>
      </c>
      <c r="N87" s="113">
        <v>947480000</v>
      </c>
      <c r="O87" s="113">
        <v>947480000</v>
      </c>
      <c r="P87" s="85">
        <f t="shared" si="42"/>
        <v>0.8944381640550807</v>
      </c>
      <c r="Q87" s="86">
        <f t="shared" si="43"/>
        <v>0.22494776828110161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190</v>
      </c>
      <c r="G88" s="40" t="s">
        <v>55</v>
      </c>
      <c r="H88" s="42" t="s">
        <v>5</v>
      </c>
      <c r="I88" s="43" t="s">
        <v>195</v>
      </c>
      <c r="J88" s="41" t="s">
        <v>185</v>
      </c>
      <c r="K88" s="113">
        <v>5044000000</v>
      </c>
      <c r="L88" s="113">
        <v>5043999999.1400003</v>
      </c>
      <c r="M88" s="113">
        <v>4811528922.9200001</v>
      </c>
      <c r="N88" s="113">
        <v>28954040.920000002</v>
      </c>
      <c r="O88" s="113">
        <v>28954040.920000002</v>
      </c>
      <c r="P88" s="85">
        <f t="shared" si="42"/>
        <v>0.95391136457573356</v>
      </c>
      <c r="Q88" s="86">
        <f t="shared" si="43"/>
        <v>5.7402936003172087E-3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189</v>
      </c>
      <c r="G89" s="40" t="s">
        <v>55</v>
      </c>
      <c r="H89" s="42" t="s">
        <v>191</v>
      </c>
      <c r="I89" s="43" t="s">
        <v>196</v>
      </c>
      <c r="J89" s="41" t="s">
        <v>185</v>
      </c>
      <c r="K89" s="113">
        <v>4212000000</v>
      </c>
      <c r="L89" s="113">
        <v>4212000000</v>
      </c>
      <c r="M89" s="113">
        <v>4212000000</v>
      </c>
      <c r="N89" s="113" t="s">
        <v>25</v>
      </c>
      <c r="O89" s="113" t="s">
        <v>25</v>
      </c>
      <c r="P89" s="85">
        <f t="shared" si="42"/>
        <v>1</v>
      </c>
      <c r="Q89" s="86">
        <f t="shared" si="43"/>
        <v>0</v>
      </c>
      <c r="R89" s="33"/>
    </row>
    <row r="90" spans="1:18" s="32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188</v>
      </c>
      <c r="G90" s="40" t="s">
        <v>55</v>
      </c>
      <c r="H90" s="42" t="s">
        <v>191</v>
      </c>
      <c r="I90" s="43" t="s">
        <v>194</v>
      </c>
      <c r="J90" s="41" t="s">
        <v>185</v>
      </c>
      <c r="K90" s="113">
        <v>6655500000</v>
      </c>
      <c r="L90" s="113">
        <v>6655500000</v>
      </c>
      <c r="M90" s="113">
        <v>6655500000</v>
      </c>
      <c r="N90" s="113">
        <v>761400000</v>
      </c>
      <c r="O90" s="113">
        <v>761400000</v>
      </c>
      <c r="P90" s="85">
        <f t="shared" si="42"/>
        <v>1</v>
      </c>
      <c r="Q90" s="86">
        <f t="shared" si="43"/>
        <v>0.11440162271805274</v>
      </c>
      <c r="R90" s="33"/>
    </row>
    <row r="91" spans="1:18" s="32" customFormat="1" ht="24" x14ac:dyDescent="0.25">
      <c r="A91" s="12" t="s">
        <v>8</v>
      </c>
      <c r="B91" s="14" t="s">
        <v>176</v>
      </c>
      <c r="C91" s="13" t="s">
        <v>177</v>
      </c>
      <c r="D91" s="40" t="s">
        <v>143</v>
      </c>
      <c r="E91" s="40" t="s">
        <v>179</v>
      </c>
      <c r="F91" s="40" t="s">
        <v>180</v>
      </c>
      <c r="G91" s="40" t="s">
        <v>55</v>
      </c>
      <c r="H91" s="42" t="s">
        <v>191</v>
      </c>
      <c r="I91" s="43" t="s">
        <v>193</v>
      </c>
      <c r="J91" s="41" t="s">
        <v>185</v>
      </c>
      <c r="K91" s="113">
        <v>446000000</v>
      </c>
      <c r="L91" s="113">
        <v>446000000</v>
      </c>
      <c r="M91" s="113">
        <v>446000000</v>
      </c>
      <c r="N91" s="113" t="s">
        <v>25</v>
      </c>
      <c r="O91" s="113" t="s">
        <v>25</v>
      </c>
      <c r="P91" s="85">
        <f t="shared" si="42"/>
        <v>1</v>
      </c>
      <c r="Q91" s="86">
        <f t="shared" si="43"/>
        <v>0</v>
      </c>
      <c r="R91" s="33"/>
    </row>
    <row r="92" spans="1:18" s="50" customFormat="1" ht="24" x14ac:dyDescent="0.25">
      <c r="A92" s="12" t="s">
        <v>8</v>
      </c>
      <c r="B92" s="14" t="s">
        <v>176</v>
      </c>
      <c r="C92" s="13" t="s">
        <v>177</v>
      </c>
      <c r="D92" s="40" t="s">
        <v>143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192</v>
      </c>
      <c r="J92" s="41" t="s">
        <v>185</v>
      </c>
      <c r="K92" s="113">
        <v>3001411186</v>
      </c>
      <c r="L92" s="113">
        <v>3001411186</v>
      </c>
      <c r="M92" s="113">
        <v>3001411186</v>
      </c>
      <c r="N92" s="113" t="s">
        <v>25</v>
      </c>
      <c r="O92" s="113" t="s">
        <v>25</v>
      </c>
      <c r="P92" s="85">
        <f t="shared" si="42"/>
        <v>1</v>
      </c>
      <c r="Q92" s="86">
        <f t="shared" si="43"/>
        <v>0</v>
      </c>
      <c r="R92" s="49"/>
    </row>
    <row r="93" spans="1:18" s="50" customFormat="1" ht="60.75" customHeight="1" x14ac:dyDescent="0.25">
      <c r="A93" s="18">
        <v>2103</v>
      </c>
      <c r="B93" s="20">
        <v>1900</v>
      </c>
      <c r="C93" s="19">
        <v>6</v>
      </c>
      <c r="D93" s="37"/>
      <c r="E93" s="37"/>
      <c r="F93" s="37"/>
      <c r="G93" s="37"/>
      <c r="H93" s="36">
        <v>21</v>
      </c>
      <c r="I93" s="45" t="s">
        <v>197</v>
      </c>
      <c r="J93" s="38" t="s">
        <v>198</v>
      </c>
      <c r="K93" s="112">
        <f>SUM(K94:K95)</f>
        <v>14000000000</v>
      </c>
      <c r="L93" s="112">
        <f t="shared" ref="L93:O93" si="45">SUM(L94:L95)</f>
        <v>0</v>
      </c>
      <c r="M93" s="112">
        <f t="shared" si="45"/>
        <v>0</v>
      </c>
      <c r="N93" s="112">
        <f t="shared" si="45"/>
        <v>0</v>
      </c>
      <c r="O93" s="112">
        <f t="shared" si="45"/>
        <v>0</v>
      </c>
      <c r="P93" s="85">
        <f t="shared" si="42"/>
        <v>0</v>
      </c>
      <c r="Q93" s="86">
        <f t="shared" si="43"/>
        <v>0</v>
      </c>
      <c r="R93" s="49"/>
    </row>
    <row r="94" spans="1:18" s="32" customFormat="1" ht="24" x14ac:dyDescent="0.25">
      <c r="A94" s="12" t="s">
        <v>8</v>
      </c>
      <c r="B94" s="14" t="s">
        <v>176</v>
      </c>
      <c r="C94" s="13" t="s">
        <v>177</v>
      </c>
      <c r="D94" s="40" t="s">
        <v>126</v>
      </c>
      <c r="E94" s="40" t="s">
        <v>179</v>
      </c>
      <c r="F94" s="40" t="s">
        <v>181</v>
      </c>
      <c r="G94" s="40" t="s">
        <v>55</v>
      </c>
      <c r="H94" s="42" t="s">
        <v>191</v>
      </c>
      <c r="I94" s="43" t="s">
        <v>200</v>
      </c>
      <c r="J94" s="41" t="s">
        <v>185</v>
      </c>
      <c r="K94" s="113">
        <v>13000000000</v>
      </c>
      <c r="L94" s="113" t="s">
        <v>25</v>
      </c>
      <c r="M94" s="113" t="s">
        <v>25</v>
      </c>
      <c r="N94" s="113" t="s">
        <v>25</v>
      </c>
      <c r="O94" s="113" t="s">
        <v>25</v>
      </c>
      <c r="P94" s="85">
        <f t="shared" si="42"/>
        <v>0</v>
      </c>
      <c r="Q94" s="86">
        <f t="shared" si="43"/>
        <v>0</v>
      </c>
      <c r="R94" s="33"/>
    </row>
    <row r="95" spans="1:18" s="32" customFormat="1" ht="24" x14ac:dyDescent="0.25">
      <c r="A95" s="12" t="s">
        <v>8</v>
      </c>
      <c r="B95" s="14" t="s">
        <v>176</v>
      </c>
      <c r="C95" s="13" t="s">
        <v>177</v>
      </c>
      <c r="D95" s="40" t="s">
        <v>126</v>
      </c>
      <c r="E95" s="40" t="s">
        <v>179</v>
      </c>
      <c r="F95" s="40" t="s">
        <v>199</v>
      </c>
      <c r="G95" s="40" t="s">
        <v>55</v>
      </c>
      <c r="H95" s="42" t="s">
        <v>191</v>
      </c>
      <c r="I95" s="43" t="s">
        <v>201</v>
      </c>
      <c r="J95" s="41" t="s">
        <v>185</v>
      </c>
      <c r="K95" s="113">
        <v>1000000000</v>
      </c>
      <c r="L95" s="113" t="s">
        <v>25</v>
      </c>
      <c r="M95" s="113" t="s">
        <v>25</v>
      </c>
      <c r="N95" s="113" t="s">
        <v>25</v>
      </c>
      <c r="O95" s="113" t="s">
        <v>25</v>
      </c>
      <c r="P95" s="85">
        <f t="shared" si="42"/>
        <v>0</v>
      </c>
      <c r="Q95" s="86">
        <f t="shared" si="43"/>
        <v>0</v>
      </c>
      <c r="R95" s="33"/>
    </row>
    <row r="96" spans="1:18" s="32" customFormat="1" ht="60" customHeight="1" x14ac:dyDescent="0.25">
      <c r="A96" s="18" t="s">
        <v>8</v>
      </c>
      <c r="B96" s="20">
        <v>2106</v>
      </c>
      <c r="C96" s="19">
        <v>1900</v>
      </c>
      <c r="D96" s="37">
        <v>2</v>
      </c>
      <c r="E96" s="37">
        <v>0</v>
      </c>
      <c r="F96" s="37"/>
      <c r="G96" s="37"/>
      <c r="H96" s="36">
        <v>20</v>
      </c>
      <c r="I96" s="45" t="s">
        <v>209</v>
      </c>
      <c r="J96" s="38" t="s">
        <v>203</v>
      </c>
      <c r="K96" s="112">
        <f>K98+K99</f>
        <v>152000000000</v>
      </c>
      <c r="L96" s="112">
        <f t="shared" ref="L96:O96" si="46">L98+L99</f>
        <v>129811693737</v>
      </c>
      <c r="M96" s="112">
        <f t="shared" si="46"/>
        <v>36300388047</v>
      </c>
      <c r="N96" s="112">
        <f t="shared" si="46"/>
        <v>4244746586</v>
      </c>
      <c r="O96" s="112">
        <f t="shared" si="46"/>
        <v>4244588552</v>
      </c>
      <c r="P96" s="85">
        <f t="shared" ref="P96:P101" si="47">+M96/K96</f>
        <v>0.23881834241447369</v>
      </c>
      <c r="Q96" s="86">
        <f t="shared" ref="Q96:Q101" si="48">+N96/K96</f>
        <v>2.7925964381578947E-2</v>
      </c>
      <c r="R96" s="33"/>
    </row>
    <row r="97" spans="1:18" s="32" customFormat="1" ht="60" customHeight="1" x14ac:dyDescent="0.25">
      <c r="A97" s="18" t="s">
        <v>8</v>
      </c>
      <c r="B97" s="20">
        <v>2106</v>
      </c>
      <c r="C97" s="19">
        <v>1900</v>
      </c>
      <c r="D97" s="37">
        <v>2</v>
      </c>
      <c r="E97" s="37">
        <v>0</v>
      </c>
      <c r="F97" s="37"/>
      <c r="G97" s="37"/>
      <c r="H97" s="36">
        <v>21</v>
      </c>
      <c r="I97" s="45" t="s">
        <v>209</v>
      </c>
      <c r="J97" s="38" t="s">
        <v>203</v>
      </c>
      <c r="K97" s="112">
        <f>K100+K101</f>
        <v>38000000000</v>
      </c>
      <c r="L97" s="112">
        <f t="shared" ref="L97:O97" si="49">L100+L101</f>
        <v>29733384044.900002</v>
      </c>
      <c r="M97" s="112">
        <f t="shared" si="49"/>
        <v>6047908634.7199993</v>
      </c>
      <c r="N97" s="112">
        <f t="shared" si="49"/>
        <v>1419630822.72</v>
      </c>
      <c r="O97" s="112">
        <f t="shared" si="49"/>
        <v>1419630822.72</v>
      </c>
      <c r="P97" s="85">
        <f t="shared" si="47"/>
        <v>0.1591554903873684</v>
      </c>
      <c r="Q97" s="86">
        <f t="shared" si="48"/>
        <v>3.7358705861052631E-2</v>
      </c>
      <c r="R97" s="33"/>
    </row>
    <row r="98" spans="1:18" s="32" customFormat="1" ht="24" x14ac:dyDescent="0.25">
      <c r="A98" s="12" t="s">
        <v>8</v>
      </c>
      <c r="B98" s="14" t="s">
        <v>204</v>
      </c>
      <c r="C98" s="13" t="s">
        <v>177</v>
      </c>
      <c r="D98" s="40" t="s">
        <v>125</v>
      </c>
      <c r="E98" s="40" t="s">
        <v>179</v>
      </c>
      <c r="F98" s="40" t="s">
        <v>205</v>
      </c>
      <c r="G98" s="40" t="s">
        <v>55</v>
      </c>
      <c r="H98" s="42" t="s">
        <v>5</v>
      </c>
      <c r="I98" s="43" t="s">
        <v>207</v>
      </c>
      <c r="J98" s="41" t="s">
        <v>185</v>
      </c>
      <c r="K98" s="113">
        <v>7250000000</v>
      </c>
      <c r="L98" s="113">
        <v>4302080013</v>
      </c>
      <c r="M98" s="113">
        <v>4300388047</v>
      </c>
      <c r="N98" s="113">
        <v>172110915</v>
      </c>
      <c r="O98" s="113">
        <v>171952881</v>
      </c>
      <c r="P98" s="85">
        <f t="shared" si="47"/>
        <v>0.59315697199999995</v>
      </c>
      <c r="Q98" s="86">
        <f t="shared" si="48"/>
        <v>2.3739436551724138E-2</v>
      </c>
      <c r="R98" s="33"/>
    </row>
    <row r="99" spans="1:18" s="32" customFormat="1" ht="24" x14ac:dyDescent="0.25">
      <c r="A99" s="12" t="s">
        <v>8</v>
      </c>
      <c r="B99" s="14" t="s">
        <v>204</v>
      </c>
      <c r="C99" s="13" t="s">
        <v>177</v>
      </c>
      <c r="D99" s="40" t="s">
        <v>125</v>
      </c>
      <c r="E99" s="40" t="s">
        <v>179</v>
      </c>
      <c r="F99" s="40" t="s">
        <v>206</v>
      </c>
      <c r="G99" s="40" t="s">
        <v>55</v>
      </c>
      <c r="H99" s="42" t="s">
        <v>5</v>
      </c>
      <c r="I99" s="43" t="s">
        <v>208</v>
      </c>
      <c r="J99" s="41" t="s">
        <v>185</v>
      </c>
      <c r="K99" s="113">
        <v>144750000000</v>
      </c>
      <c r="L99" s="113">
        <v>125509613724</v>
      </c>
      <c r="M99" s="113">
        <v>32000000000</v>
      </c>
      <c r="N99" s="113">
        <v>4072635671</v>
      </c>
      <c r="O99" s="113">
        <v>4072635671</v>
      </c>
      <c r="P99" s="85">
        <f t="shared" si="47"/>
        <v>0.22107081174438686</v>
      </c>
      <c r="Q99" s="86">
        <f t="shared" si="48"/>
        <v>2.8135652303972365E-2</v>
      </c>
      <c r="R99" s="33"/>
    </row>
    <row r="100" spans="1:18" s="32" customFormat="1" ht="24" x14ac:dyDescent="0.25">
      <c r="A100" s="12" t="s">
        <v>8</v>
      </c>
      <c r="B100" s="14" t="s">
        <v>204</v>
      </c>
      <c r="C100" s="13" t="s">
        <v>177</v>
      </c>
      <c r="D100" s="40" t="s">
        <v>125</v>
      </c>
      <c r="E100" s="40" t="s">
        <v>179</v>
      </c>
      <c r="F100" s="40" t="s">
        <v>206</v>
      </c>
      <c r="G100" s="40" t="s">
        <v>55</v>
      </c>
      <c r="H100" s="42" t="s">
        <v>191</v>
      </c>
      <c r="I100" s="43" t="s">
        <v>208</v>
      </c>
      <c r="J100" s="41" t="s">
        <v>185</v>
      </c>
      <c r="K100" s="113">
        <v>20000000000</v>
      </c>
      <c r="L100" s="113">
        <v>12929152189</v>
      </c>
      <c r="M100" s="113">
        <v>2868366809</v>
      </c>
      <c r="N100" s="113" t="s">
        <v>25</v>
      </c>
      <c r="O100" s="113" t="s">
        <v>25</v>
      </c>
      <c r="P100" s="85">
        <f t="shared" si="47"/>
        <v>0.14341834044999999</v>
      </c>
      <c r="Q100" s="86">
        <f t="shared" si="48"/>
        <v>0</v>
      </c>
      <c r="R100" s="33"/>
    </row>
    <row r="101" spans="1:18" s="32" customFormat="1" ht="24" x14ac:dyDescent="0.25">
      <c r="A101" s="12" t="s">
        <v>8</v>
      </c>
      <c r="B101" s="14" t="s">
        <v>204</v>
      </c>
      <c r="C101" s="13" t="s">
        <v>177</v>
      </c>
      <c r="D101" s="40" t="s">
        <v>125</v>
      </c>
      <c r="E101" s="40" t="s">
        <v>179</v>
      </c>
      <c r="F101" s="40" t="s">
        <v>205</v>
      </c>
      <c r="G101" s="40" t="s">
        <v>55</v>
      </c>
      <c r="H101" s="42" t="s">
        <v>191</v>
      </c>
      <c r="I101" s="43" t="s">
        <v>207</v>
      </c>
      <c r="J101" s="41" t="s">
        <v>185</v>
      </c>
      <c r="K101" s="113">
        <v>18000000000</v>
      </c>
      <c r="L101" s="113">
        <v>16804231855.9</v>
      </c>
      <c r="M101" s="113">
        <v>3179541825.7199998</v>
      </c>
      <c r="N101" s="113">
        <v>1419630822.72</v>
      </c>
      <c r="O101" s="113">
        <v>1419630822.72</v>
      </c>
      <c r="P101" s="85">
        <f t="shared" si="47"/>
        <v>0.17664121253999998</v>
      </c>
      <c r="Q101" s="86">
        <f t="shared" si="48"/>
        <v>7.8868379040000006E-2</v>
      </c>
      <c r="R101" s="33"/>
    </row>
    <row r="102" spans="1:18" s="32" customFormat="1" ht="97.5" customHeight="1" x14ac:dyDescent="0.25">
      <c r="A102" s="18" t="s">
        <v>8</v>
      </c>
      <c r="B102" s="20">
        <v>2199</v>
      </c>
      <c r="C102" s="19">
        <v>1900</v>
      </c>
      <c r="D102" s="37">
        <v>2</v>
      </c>
      <c r="E102" s="37">
        <v>0</v>
      </c>
      <c r="F102" s="37"/>
      <c r="G102" s="37"/>
      <c r="H102" s="36">
        <v>20</v>
      </c>
      <c r="I102" s="45" t="s">
        <v>210</v>
      </c>
      <c r="J102" s="38" t="s">
        <v>212</v>
      </c>
      <c r="K102" s="112">
        <f>SUM(K103:K105)</f>
        <v>15746609054</v>
      </c>
      <c r="L102" s="112">
        <f t="shared" ref="L102:O102" si="50">SUM(L103:L105)</f>
        <v>11898223555.049999</v>
      </c>
      <c r="M102" s="112">
        <f t="shared" si="50"/>
        <v>5726761071.25</v>
      </c>
      <c r="N102" s="112">
        <f t="shared" si="50"/>
        <v>1403748006.6000001</v>
      </c>
      <c r="O102" s="112">
        <f t="shared" si="50"/>
        <v>1403748006.6000001</v>
      </c>
      <c r="P102" s="85">
        <f t="shared" ref="P102:P106" si="51">+M102/K102</f>
        <v>0.36368217764289201</v>
      </c>
      <c r="Q102" s="86">
        <f t="shared" ref="Q102:Q106" si="52">+N102/K102</f>
        <v>8.9146050542444621E-2</v>
      </c>
      <c r="R102" s="33"/>
    </row>
    <row r="103" spans="1:18" s="32" customFormat="1" ht="24" x14ac:dyDescent="0.25">
      <c r="A103" s="12" t="s">
        <v>8</v>
      </c>
      <c r="B103" s="14" t="s">
        <v>213</v>
      </c>
      <c r="C103" s="13" t="s">
        <v>177</v>
      </c>
      <c r="D103" s="40" t="s">
        <v>125</v>
      </c>
      <c r="E103" s="40" t="s">
        <v>179</v>
      </c>
      <c r="F103" s="40" t="s">
        <v>214</v>
      </c>
      <c r="G103" s="40" t="s">
        <v>55</v>
      </c>
      <c r="H103" s="42">
        <v>20</v>
      </c>
      <c r="I103" s="43" t="s">
        <v>217</v>
      </c>
      <c r="J103" s="41" t="s">
        <v>185</v>
      </c>
      <c r="K103" s="113">
        <v>1900000000</v>
      </c>
      <c r="L103" s="113">
        <v>1700552187.9000001</v>
      </c>
      <c r="M103" s="113">
        <v>1396183151.2</v>
      </c>
      <c r="N103" s="113">
        <v>22192103.199999999</v>
      </c>
      <c r="O103" s="113">
        <v>22192103.199999999</v>
      </c>
      <c r="P103" s="85">
        <f t="shared" si="51"/>
        <v>0.73483323747368423</v>
      </c>
      <c r="Q103" s="86">
        <f t="shared" si="52"/>
        <v>1.1680054315789473E-2</v>
      </c>
      <c r="R103" s="33"/>
    </row>
    <row r="104" spans="1:18" s="32" customFormat="1" ht="24" x14ac:dyDescent="0.25">
      <c r="A104" s="12" t="s">
        <v>8</v>
      </c>
      <c r="B104" s="14" t="s">
        <v>213</v>
      </c>
      <c r="C104" s="13" t="s">
        <v>177</v>
      </c>
      <c r="D104" s="40" t="s">
        <v>125</v>
      </c>
      <c r="E104" s="40" t="s">
        <v>179</v>
      </c>
      <c r="F104" s="40" t="s">
        <v>215</v>
      </c>
      <c r="G104" s="40" t="s">
        <v>55</v>
      </c>
      <c r="H104" s="42">
        <v>20</v>
      </c>
      <c r="I104" s="43" t="s">
        <v>217</v>
      </c>
      <c r="J104" s="41" t="s">
        <v>185</v>
      </c>
      <c r="K104" s="113">
        <v>5966799142</v>
      </c>
      <c r="L104" s="113">
        <v>3808552392.1500001</v>
      </c>
      <c r="M104" s="113">
        <v>1714826086.1500001</v>
      </c>
      <c r="N104" s="113">
        <v>1381543069.5</v>
      </c>
      <c r="O104" s="113">
        <v>1381543069.5</v>
      </c>
      <c r="P104" s="85">
        <f t="shared" si="51"/>
        <v>0.28739463912559504</v>
      </c>
      <c r="Q104" s="86">
        <f t="shared" si="52"/>
        <v>0.2315383904538344</v>
      </c>
      <c r="R104" s="33"/>
    </row>
    <row r="105" spans="1:18" s="32" customFormat="1" ht="24" x14ac:dyDescent="0.25">
      <c r="A105" s="12" t="s">
        <v>8</v>
      </c>
      <c r="B105" s="14" t="s">
        <v>213</v>
      </c>
      <c r="C105" s="13" t="s">
        <v>177</v>
      </c>
      <c r="D105" s="40" t="s">
        <v>125</v>
      </c>
      <c r="E105" s="40" t="s">
        <v>179</v>
      </c>
      <c r="F105" s="40" t="s">
        <v>216</v>
      </c>
      <c r="G105" s="40" t="s">
        <v>55</v>
      </c>
      <c r="H105" s="42">
        <v>20</v>
      </c>
      <c r="I105" s="43" t="s">
        <v>217</v>
      </c>
      <c r="J105" s="41" t="s">
        <v>185</v>
      </c>
      <c r="K105" s="113">
        <v>7879809912</v>
      </c>
      <c r="L105" s="113">
        <v>6389118975</v>
      </c>
      <c r="M105" s="113">
        <v>2615751833.9000001</v>
      </c>
      <c r="N105" s="113">
        <v>12833.9</v>
      </c>
      <c r="O105" s="113">
        <v>12833.9</v>
      </c>
      <c r="P105" s="85">
        <f t="shared" si="51"/>
        <v>0.33195620999899067</v>
      </c>
      <c r="Q105" s="86">
        <f t="shared" si="52"/>
        <v>1.6287068017282395E-6</v>
      </c>
      <c r="R105" s="33"/>
    </row>
    <row r="106" spans="1:18" s="32" customFormat="1" ht="108" x14ac:dyDescent="0.25">
      <c r="A106" s="18" t="s">
        <v>8</v>
      </c>
      <c r="B106" s="20">
        <v>2199</v>
      </c>
      <c r="C106" s="19">
        <v>1900</v>
      </c>
      <c r="D106" s="37">
        <v>2</v>
      </c>
      <c r="E106" s="37">
        <v>0</v>
      </c>
      <c r="F106" s="37"/>
      <c r="G106" s="37"/>
      <c r="H106" s="36">
        <v>20</v>
      </c>
      <c r="I106" s="45" t="s">
        <v>210</v>
      </c>
      <c r="J106" s="38" t="s">
        <v>211</v>
      </c>
      <c r="K106" s="112">
        <v>1453390946</v>
      </c>
      <c r="L106" s="112" t="s">
        <v>25</v>
      </c>
      <c r="M106" s="112" t="s">
        <v>25</v>
      </c>
      <c r="N106" s="112" t="s">
        <v>25</v>
      </c>
      <c r="O106" s="112">
        <v>0</v>
      </c>
      <c r="P106" s="85">
        <f t="shared" si="51"/>
        <v>0</v>
      </c>
      <c r="Q106" s="86">
        <f t="shared" si="52"/>
        <v>0</v>
      </c>
      <c r="R106" s="33"/>
    </row>
    <row r="107" spans="1:18" s="68" customFormat="1" ht="30" customHeight="1" thickBot="1" x14ac:dyDescent="0.3">
      <c r="A107" s="146" t="s">
        <v>24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14">
        <f>+K10+K76</f>
        <v>669506391108</v>
      </c>
      <c r="L107" s="114">
        <f t="shared" ref="L107:O107" si="53">+L10+L76</f>
        <v>593910016983.54004</v>
      </c>
      <c r="M107" s="114">
        <f t="shared" si="53"/>
        <v>444862606229.66003</v>
      </c>
      <c r="N107" s="114">
        <f t="shared" si="53"/>
        <v>346464746859.16003</v>
      </c>
      <c r="O107" s="114">
        <f t="shared" si="53"/>
        <v>345996200433.16003</v>
      </c>
      <c r="P107" s="87">
        <f t="shared" ref="P107" si="54">+M107/K107</f>
        <v>0.66446356918779281</v>
      </c>
      <c r="Q107" s="88">
        <f t="shared" ref="Q107" si="55">+N107/K107</f>
        <v>0.51749281479714926</v>
      </c>
      <c r="R107" s="31"/>
    </row>
    <row r="108" spans="1:18" x14ac:dyDescent="0.2">
      <c r="A108" s="69"/>
      <c r="B108" s="70"/>
      <c r="C108" s="71"/>
      <c r="D108" s="71"/>
      <c r="E108" s="71"/>
      <c r="F108" s="71"/>
      <c r="G108" s="71"/>
      <c r="H108" s="71"/>
      <c r="I108" s="71"/>
      <c r="J108" s="72"/>
      <c r="K108" s="115"/>
      <c r="L108" s="116"/>
      <c r="M108" s="117"/>
      <c r="N108" s="118"/>
      <c r="O108" s="117"/>
      <c r="P108" s="89"/>
      <c r="Q108" s="90"/>
      <c r="R108" s="73"/>
    </row>
    <row r="109" spans="1:18" ht="29.25" customHeight="1" x14ac:dyDescent="0.2">
      <c r="K109" s="119">
        <v>669506391108</v>
      </c>
      <c r="L109" s="119">
        <v>593910016983.54004</v>
      </c>
      <c r="M109" s="119">
        <v>444862606229.65997</v>
      </c>
      <c r="N109" s="119">
        <v>346464746859.15997</v>
      </c>
      <c r="O109" s="119">
        <v>345996200433.15997</v>
      </c>
      <c r="Q109" s="92"/>
    </row>
    <row r="110" spans="1:18" x14ac:dyDescent="0.2">
      <c r="K110" s="119"/>
      <c r="L110" s="119"/>
      <c r="M110" s="119"/>
      <c r="N110" s="119"/>
      <c r="O110" s="119"/>
      <c r="P110" s="92"/>
      <c r="Q110" s="92"/>
    </row>
    <row r="111" spans="1:18" x14ac:dyDescent="0.2">
      <c r="K111" s="119">
        <f>K109-K107</f>
        <v>0</v>
      </c>
      <c r="L111" s="119">
        <f t="shared" ref="L111:O111" si="56">L109-L107</f>
        <v>0</v>
      </c>
      <c r="M111" s="119">
        <f t="shared" si="56"/>
        <v>0</v>
      </c>
      <c r="N111" s="119">
        <f t="shared" si="56"/>
        <v>0</v>
      </c>
      <c r="O111" s="119">
        <f t="shared" si="56"/>
        <v>0</v>
      </c>
    </row>
    <row r="112" spans="1:18" x14ac:dyDescent="0.2">
      <c r="K112" s="119"/>
      <c r="L112" s="119"/>
      <c r="M112" s="119"/>
      <c r="N112" s="119"/>
      <c r="O112" s="119"/>
      <c r="P112" s="92"/>
      <c r="Q112" s="92"/>
    </row>
    <row r="113" spans="1:15" x14ac:dyDescent="0.2">
      <c r="K113" s="119"/>
      <c r="L113" s="119"/>
      <c r="M113" s="119"/>
      <c r="N113" s="119"/>
      <c r="O113" s="119"/>
    </row>
    <row r="114" spans="1:15" x14ac:dyDescent="0.2">
      <c r="K114" s="119"/>
      <c r="L114" s="119"/>
      <c r="M114" s="119"/>
      <c r="N114" s="119"/>
      <c r="O114" s="119"/>
    </row>
    <row r="115" spans="1:15" x14ac:dyDescent="0.2">
      <c r="K115" s="119"/>
      <c r="L115" s="120"/>
      <c r="M115" s="120"/>
      <c r="N115" s="120"/>
      <c r="O115" s="120"/>
    </row>
    <row r="116" spans="1:15" x14ac:dyDescent="0.2">
      <c r="K116" s="119"/>
      <c r="L116" s="120"/>
      <c r="M116" s="120"/>
      <c r="N116" s="120"/>
      <c r="O116" s="120"/>
    </row>
    <row r="117" spans="1:15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120"/>
      <c r="L117" s="120"/>
      <c r="M117" s="120"/>
      <c r="N117" s="120"/>
      <c r="O117" s="120"/>
    </row>
    <row r="118" spans="1:15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120"/>
      <c r="L118" s="120"/>
      <c r="M118" s="120"/>
      <c r="N118" s="120"/>
      <c r="O118" s="120"/>
    </row>
  </sheetData>
  <autoFilter ref="A11:Q108"/>
  <mergeCells count="19">
    <mergeCell ref="A10:J10"/>
    <mergeCell ref="A76:J76"/>
    <mergeCell ref="A107:J107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C308D-DD0E-4E66-B82B-303553A010E0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2019-09-04T19:02:42Z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