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8\PRESUPUESTO\INFORMES\PAGINA WEB\"/>
    </mc:Choice>
  </mc:AlternateContent>
  <xr:revisionPtr revIDLastSave="0" documentId="8_{42D75883-855E-42D6-BB9F-598F98099B00}" xr6:coauthVersionLast="31" xr6:coauthVersionMax="31" xr10:uidLastSave="{00000000-0000-0000-0000-000000000000}"/>
  <bookViews>
    <workbookView xWindow="240" yWindow="120" windowWidth="18060" windowHeight="7050" xr2:uid="{00000000-000D-0000-FFFF-FFFF00000000}"/>
  </bookViews>
  <sheets>
    <sheet name="VIGENCIA ACTUAL" sheetId="4" r:id="rId1"/>
  </sheets>
  <definedNames>
    <definedName name="_xlnm._FilterDatabase" localSheetId="0" hidden="1">'VIGENCIA ACTUAL'!$A$11:$O$140</definedName>
  </definedNames>
  <calcPr calcId="179017"/>
</workbook>
</file>

<file path=xl/calcChain.xml><?xml version="1.0" encoding="utf-8"?>
<calcChain xmlns="http://schemas.openxmlformats.org/spreadsheetml/2006/main">
  <c r="J15" i="4" l="1"/>
  <c r="J18" i="4"/>
  <c r="M34" i="4"/>
  <c r="L34" i="4"/>
  <c r="K34" i="4"/>
  <c r="J34" i="4"/>
  <c r="I34" i="4"/>
  <c r="I119" i="4" l="1"/>
  <c r="J119" i="4"/>
  <c r="K119" i="4"/>
  <c r="L119" i="4"/>
  <c r="M119" i="4"/>
  <c r="N47" i="4"/>
  <c r="O47" i="4"/>
  <c r="J20" i="4"/>
  <c r="K20" i="4"/>
  <c r="L20" i="4"/>
  <c r="M20" i="4"/>
  <c r="I83" i="4" l="1"/>
  <c r="L114" i="4" l="1"/>
  <c r="L105" i="4" s="1"/>
  <c r="M114" i="4"/>
  <c r="M105" i="4" s="1"/>
  <c r="J59" i="4"/>
  <c r="K59" i="4"/>
  <c r="L59" i="4"/>
  <c r="M59" i="4"/>
  <c r="M113" i="4" l="1"/>
  <c r="L113" i="4"/>
  <c r="L38" i="4"/>
  <c r="O138" i="4" l="1"/>
  <c r="N138" i="4"/>
  <c r="O136" i="4"/>
  <c r="N136" i="4"/>
  <c r="O135" i="4"/>
  <c r="N135" i="4"/>
  <c r="O133" i="4"/>
  <c r="N133" i="4"/>
  <c r="O132" i="4"/>
  <c r="N132" i="4"/>
  <c r="O131" i="4"/>
  <c r="N131" i="4"/>
  <c r="O130" i="4"/>
  <c r="N130" i="4"/>
  <c r="O127" i="4"/>
  <c r="N127" i="4"/>
  <c r="O126" i="4"/>
  <c r="N126" i="4"/>
  <c r="O125" i="4"/>
  <c r="N125" i="4"/>
  <c r="O124" i="4"/>
  <c r="N124" i="4"/>
  <c r="O123" i="4"/>
  <c r="N123" i="4"/>
  <c r="O122" i="4"/>
  <c r="N122" i="4"/>
  <c r="O121" i="4"/>
  <c r="N121" i="4"/>
  <c r="O120" i="4"/>
  <c r="N120" i="4"/>
  <c r="O115" i="4"/>
  <c r="N115" i="4"/>
  <c r="O112" i="4"/>
  <c r="N112" i="4"/>
  <c r="O111" i="4"/>
  <c r="N111" i="4"/>
  <c r="O110" i="4"/>
  <c r="N110" i="4"/>
  <c r="O109" i="4"/>
  <c r="N109" i="4"/>
  <c r="O108" i="4"/>
  <c r="N108" i="4"/>
  <c r="O107" i="4"/>
  <c r="N107" i="4"/>
  <c r="O106" i="4"/>
  <c r="N106" i="4"/>
  <c r="O104" i="4"/>
  <c r="N104" i="4"/>
  <c r="O102" i="4"/>
  <c r="N102" i="4"/>
  <c r="O100" i="4"/>
  <c r="N100" i="4"/>
  <c r="O99" i="4"/>
  <c r="N99" i="4"/>
  <c r="O98" i="4"/>
  <c r="N98" i="4"/>
  <c r="O96" i="4"/>
  <c r="N96" i="4"/>
  <c r="O94" i="4"/>
  <c r="N94" i="4"/>
  <c r="O93" i="4"/>
  <c r="N93" i="4"/>
  <c r="O91" i="4"/>
  <c r="N91" i="4"/>
  <c r="O90" i="4"/>
  <c r="N90" i="4"/>
  <c r="O88" i="4"/>
  <c r="N88" i="4"/>
  <c r="O87" i="4"/>
  <c r="N87" i="4"/>
  <c r="O86" i="4"/>
  <c r="N86" i="4"/>
  <c r="O85" i="4"/>
  <c r="N85" i="4"/>
  <c r="O83" i="4"/>
  <c r="N83" i="4"/>
  <c r="O82" i="4"/>
  <c r="N82" i="4"/>
  <c r="O80" i="4"/>
  <c r="N80" i="4"/>
  <c r="O78" i="4"/>
  <c r="N78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8" i="4"/>
  <c r="N68" i="4"/>
  <c r="O67" i="4"/>
  <c r="N67" i="4"/>
  <c r="O66" i="4"/>
  <c r="N66" i="4"/>
  <c r="O65" i="4"/>
  <c r="N65" i="4"/>
  <c r="O64" i="4"/>
  <c r="N64" i="4"/>
  <c r="O62" i="4"/>
  <c r="N62" i="4"/>
  <c r="O60" i="4"/>
  <c r="N60" i="4"/>
  <c r="O57" i="4"/>
  <c r="N57" i="4"/>
  <c r="O55" i="4"/>
  <c r="N55" i="4"/>
  <c r="O54" i="4"/>
  <c r="N54" i="4"/>
  <c r="O53" i="4"/>
  <c r="N53" i="4"/>
  <c r="O52" i="4"/>
  <c r="N52" i="4"/>
  <c r="O48" i="4"/>
  <c r="N48" i="4"/>
  <c r="O46" i="4"/>
  <c r="N46" i="4"/>
  <c r="O45" i="4"/>
  <c r="N45" i="4"/>
  <c r="O44" i="4"/>
  <c r="N44" i="4"/>
  <c r="O42" i="4"/>
  <c r="N42" i="4"/>
  <c r="O41" i="4"/>
  <c r="N41" i="4"/>
  <c r="O40" i="4"/>
  <c r="N40" i="4"/>
  <c r="O39" i="4"/>
  <c r="N39" i="4"/>
  <c r="O36" i="4"/>
  <c r="N36" i="4"/>
  <c r="O35" i="4"/>
  <c r="N35" i="4"/>
  <c r="O34" i="4"/>
  <c r="N34" i="4"/>
  <c r="O32" i="4"/>
  <c r="N32" i="4"/>
  <c r="O31" i="4"/>
  <c r="N31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19" i="4"/>
  <c r="N19" i="4"/>
  <c r="O18" i="4"/>
  <c r="N18" i="4"/>
  <c r="O16" i="4"/>
  <c r="N16" i="4"/>
  <c r="O15" i="4"/>
  <c r="N15" i="4"/>
  <c r="O14" i="4"/>
  <c r="N14" i="4"/>
  <c r="K69" i="4" l="1"/>
  <c r="L69" i="4"/>
  <c r="M69" i="4"/>
  <c r="K63" i="4"/>
  <c r="L63" i="4"/>
  <c r="M63" i="4"/>
  <c r="K61" i="4"/>
  <c r="L61" i="4"/>
  <c r="M61" i="4"/>
  <c r="K51" i="4"/>
  <c r="L51" i="4"/>
  <c r="M51" i="4"/>
  <c r="K43" i="4"/>
  <c r="L43" i="4"/>
  <c r="M43" i="4"/>
  <c r="K38" i="4"/>
  <c r="M38" i="4"/>
  <c r="K33" i="4"/>
  <c r="L33" i="4"/>
  <c r="M33" i="4"/>
  <c r="K30" i="4"/>
  <c r="L30" i="4"/>
  <c r="M30" i="4"/>
  <c r="K17" i="4"/>
  <c r="L17" i="4"/>
  <c r="M17" i="4"/>
  <c r="K13" i="4"/>
  <c r="L13" i="4"/>
  <c r="M13" i="4"/>
  <c r="J13" i="4"/>
  <c r="J92" i="4"/>
  <c r="K92" i="4"/>
  <c r="L92" i="4"/>
  <c r="M92" i="4"/>
  <c r="J89" i="4"/>
  <c r="K89" i="4"/>
  <c r="L89" i="4"/>
  <c r="M89" i="4"/>
  <c r="J84" i="4"/>
  <c r="K84" i="4"/>
  <c r="L84" i="4"/>
  <c r="M84" i="4"/>
  <c r="J56" i="4"/>
  <c r="K56" i="4"/>
  <c r="L56" i="4"/>
  <c r="M56" i="4"/>
  <c r="J43" i="4"/>
  <c r="J137" i="4"/>
  <c r="K137" i="4"/>
  <c r="L137" i="4"/>
  <c r="M137" i="4"/>
  <c r="I137" i="4"/>
  <c r="M134" i="4"/>
  <c r="M129" i="4"/>
  <c r="M118" i="4"/>
  <c r="M117" i="4" s="1"/>
  <c r="M116" i="4" s="1"/>
  <c r="M103" i="4"/>
  <c r="M97" i="4"/>
  <c r="M81" i="4"/>
  <c r="M77" i="4"/>
  <c r="L134" i="4"/>
  <c r="L129" i="4"/>
  <c r="L118" i="4"/>
  <c r="L117" i="4" s="1"/>
  <c r="L116" i="4" s="1"/>
  <c r="L103" i="4"/>
  <c r="L97" i="4"/>
  <c r="L58" i="4" s="1"/>
  <c r="L81" i="4"/>
  <c r="L77" i="4"/>
  <c r="K134" i="4"/>
  <c r="J129" i="4"/>
  <c r="K129" i="4"/>
  <c r="K118" i="4"/>
  <c r="K117" i="4" s="1"/>
  <c r="K116" i="4" s="1"/>
  <c r="K114" i="4"/>
  <c r="K103" i="4"/>
  <c r="K101" i="4"/>
  <c r="K97" i="4"/>
  <c r="K81" i="4"/>
  <c r="K77" i="4"/>
  <c r="J134" i="4"/>
  <c r="I134" i="4"/>
  <c r="I129" i="4"/>
  <c r="J118" i="4"/>
  <c r="J117" i="4" s="1"/>
  <c r="J116" i="4" s="1"/>
  <c r="J114" i="4"/>
  <c r="J105" i="4" s="1"/>
  <c r="I114" i="4"/>
  <c r="J63" i="4"/>
  <c r="J69" i="4"/>
  <c r="J103" i="4"/>
  <c r="J101" i="4"/>
  <c r="J97" i="4"/>
  <c r="J95" i="4"/>
  <c r="J81" i="4"/>
  <c r="J77" i="4"/>
  <c r="I103" i="4"/>
  <c r="I101" i="4"/>
  <c r="O101" i="4" s="1"/>
  <c r="I97" i="4"/>
  <c r="I95" i="4"/>
  <c r="I89" i="4"/>
  <c r="I92" i="4"/>
  <c r="I84" i="4"/>
  <c r="I81" i="4"/>
  <c r="I69" i="4"/>
  <c r="I77" i="4"/>
  <c r="J61" i="4"/>
  <c r="I63" i="4"/>
  <c r="I61" i="4"/>
  <c r="I59" i="4"/>
  <c r="J51" i="4"/>
  <c r="I56" i="4"/>
  <c r="I51" i="4"/>
  <c r="I43" i="4"/>
  <c r="J38" i="4"/>
  <c r="J37" i="4" s="1"/>
  <c r="I38" i="4"/>
  <c r="J33" i="4"/>
  <c r="I33" i="4"/>
  <c r="J30" i="4"/>
  <c r="I30" i="4"/>
  <c r="J17" i="4"/>
  <c r="I17" i="4"/>
  <c r="I13" i="4"/>
  <c r="I20" i="4"/>
  <c r="K105" i="4" l="1"/>
  <c r="N105" i="4" s="1"/>
  <c r="N20" i="4"/>
  <c r="O20" i="4"/>
  <c r="O114" i="4"/>
  <c r="I105" i="4"/>
  <c r="O105" i="4" s="1"/>
  <c r="M58" i="4"/>
  <c r="J113" i="4"/>
  <c r="J58" i="4"/>
  <c r="K58" i="4"/>
  <c r="J50" i="4"/>
  <c r="I37" i="4"/>
  <c r="I50" i="4"/>
  <c r="N101" i="4"/>
  <c r="N129" i="4"/>
  <c r="J128" i="4"/>
  <c r="I113" i="4"/>
  <c r="O113" i="4" s="1"/>
  <c r="N97" i="4"/>
  <c r="O137" i="4"/>
  <c r="I12" i="4"/>
  <c r="I11" i="4" s="1"/>
  <c r="K113" i="4"/>
  <c r="N114" i="4"/>
  <c r="O97" i="4"/>
  <c r="O134" i="4"/>
  <c r="I128" i="4"/>
  <c r="N56" i="4"/>
  <c r="N17" i="4"/>
  <c r="N38" i="4"/>
  <c r="M50" i="4"/>
  <c r="O61" i="4"/>
  <c r="I58" i="4"/>
  <c r="N59" i="4"/>
  <c r="O59" i="4"/>
  <c r="N134" i="4"/>
  <c r="O30" i="4"/>
  <c r="O51" i="4"/>
  <c r="N61" i="4"/>
  <c r="N30" i="4"/>
  <c r="O43" i="4"/>
  <c r="N95" i="4"/>
  <c r="O95" i="4"/>
  <c r="O129" i="4"/>
  <c r="M128" i="4"/>
  <c r="N137" i="4"/>
  <c r="O56" i="4"/>
  <c r="O17" i="4"/>
  <c r="O38" i="4"/>
  <c r="N43" i="4"/>
  <c r="I118" i="4"/>
  <c r="O119" i="4"/>
  <c r="N119" i="4"/>
  <c r="O103" i="4"/>
  <c r="N103" i="4"/>
  <c r="N92" i="4"/>
  <c r="O92" i="4"/>
  <c r="O89" i="4"/>
  <c r="N89" i="4"/>
  <c r="O84" i="4"/>
  <c r="N84" i="4"/>
  <c r="N81" i="4"/>
  <c r="O81" i="4"/>
  <c r="O77" i="4"/>
  <c r="N77" i="4"/>
  <c r="O69" i="4"/>
  <c r="N69" i="4"/>
  <c r="N63" i="4"/>
  <c r="O63" i="4"/>
  <c r="L50" i="4"/>
  <c r="O50" i="4" s="1"/>
  <c r="K50" i="4"/>
  <c r="N51" i="4"/>
  <c r="M37" i="4"/>
  <c r="L37" i="4"/>
  <c r="O33" i="4"/>
  <c r="N33" i="4"/>
  <c r="J12" i="4"/>
  <c r="M12" i="4"/>
  <c r="L12" i="4"/>
  <c r="O13" i="4"/>
  <c r="N13" i="4"/>
  <c r="K12" i="4"/>
  <c r="K37" i="4"/>
  <c r="L128" i="4"/>
  <c r="K128" i="4"/>
  <c r="N128" i="4" s="1"/>
  <c r="O37" i="4" l="1"/>
  <c r="J11" i="4"/>
  <c r="N113" i="4"/>
  <c r="N37" i="4"/>
  <c r="J49" i="4"/>
  <c r="O128" i="4"/>
  <c r="I49" i="4"/>
  <c r="N50" i="4"/>
  <c r="M49" i="4"/>
  <c r="L49" i="4"/>
  <c r="I117" i="4"/>
  <c r="I116" i="4" s="1"/>
  <c r="O118" i="4"/>
  <c r="N118" i="4"/>
  <c r="O58" i="4"/>
  <c r="N58" i="4"/>
  <c r="K49" i="4"/>
  <c r="M11" i="4"/>
  <c r="O12" i="4"/>
  <c r="L11" i="4"/>
  <c r="N12" i="4"/>
  <c r="K11" i="4"/>
  <c r="J10" i="4" l="1"/>
  <c r="J139" i="4" s="1"/>
  <c r="O49" i="4"/>
  <c r="M10" i="4"/>
  <c r="M139" i="4" s="1"/>
  <c r="N49" i="4"/>
  <c r="O117" i="4"/>
  <c r="N117" i="4"/>
  <c r="L10" i="4"/>
  <c r="O11" i="4"/>
  <c r="K10" i="4"/>
  <c r="N11" i="4"/>
  <c r="O116" i="4" l="1"/>
  <c r="N116" i="4"/>
  <c r="I10" i="4"/>
  <c r="I139" i="4" s="1"/>
  <c r="L139" i="4"/>
  <c r="K139" i="4"/>
  <c r="N10" i="4" l="1"/>
  <c r="N139" i="4"/>
  <c r="O139" i="4"/>
  <c r="O10" i="4"/>
</calcChain>
</file>

<file path=xl/sharedStrings.xml><?xml version="1.0" encoding="utf-8"?>
<sst xmlns="http://schemas.openxmlformats.org/spreadsheetml/2006/main" count="300" uniqueCount="265">
  <si>
    <t/>
  </si>
  <si>
    <t>CTA</t>
  </si>
  <si>
    <t>SUBC</t>
  </si>
  <si>
    <t>OBJG</t>
  </si>
  <si>
    <t>CONCEPTO</t>
  </si>
  <si>
    <t>20</t>
  </si>
  <si>
    <t>1</t>
  </si>
  <si>
    <t>GASTOS DE PERSONAL</t>
  </si>
  <si>
    <t>15</t>
  </si>
  <si>
    <t>SERVICIOS PERSONALES INDIRECTOS</t>
  </si>
  <si>
    <t>GASTOS GENERALES</t>
  </si>
  <si>
    <t>TRANSFERENCIAS CORRIENTES</t>
  </si>
  <si>
    <t>ORDEN NACIONAL</t>
  </si>
  <si>
    <t>CUOTA DE AUDITAJE CONTRANAL</t>
  </si>
  <si>
    <t>OTRAS TRANSFERENCIAS</t>
  </si>
  <si>
    <t>SENTENCIAS Y CONCILIACIONES</t>
  </si>
  <si>
    <t>COMERCIAL</t>
  </si>
  <si>
    <t>OTROS GASTOS</t>
  </si>
  <si>
    <t>C</t>
  </si>
  <si>
    <t>INTERSUBSECTORIAL MINAS Y ENERGÍA</t>
  </si>
  <si>
    <t>DESARROLLO DE CIENCIA Y TECNOLOGÍA PARA EL SECTOR DE HIDROCARBUROS</t>
  </si>
  <si>
    <t>FORTALECIMIENTO DE LA GESTIÓN ARTICULADA PARA LA SOSTENIBILIDAD DEL SECTOR DE HIDROCARBUROS</t>
  </si>
  <si>
    <t>ADECUACIÓN DEL MODELO DE PROMOCIÓN DE LOS RECURSOS HIDROCARBURIFEROS FRENTE A LOS FACTORES EXTERNOS</t>
  </si>
  <si>
    <t>DESARROLLO DE LA EVALUACIÓN DEL POTENCIAL DE HIDROCARBUROS DEL PAÍS</t>
  </si>
  <si>
    <t>GESTION DE TECNOLOGIAS DE INFORMACION Y COMUNICACIONES</t>
  </si>
  <si>
    <t>AGENCIA NACIONAL DE HIDROCARBUROS</t>
  </si>
  <si>
    <t>EJECUCION PRESUPUESTAL DE GASTOS VIGENCIA 2018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</si>
  <si>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</si>
  <si>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</si>
  <si>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</si>
  <si>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</si>
  <si>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</si>
  <si>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</si>
  <si>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</si>
  <si>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</si>
  <si>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OR</t>
  </si>
  <si>
    <t>SUBO</t>
  </si>
  <si>
    <t>R</t>
  </si>
  <si>
    <t>PROG</t>
  </si>
  <si>
    <t>SUBP</t>
  </si>
  <si>
    <t>PROY</t>
  </si>
  <si>
    <t>SPRY</t>
  </si>
  <si>
    <t>E</t>
  </si>
  <si>
    <t>A - FUNCIONAMIENTO</t>
  </si>
  <si>
    <t>A-1</t>
  </si>
  <si>
    <t>A-1-0-1</t>
  </si>
  <si>
    <t>SERVICIOS PERSONALES ASOCIADOS A LA NOMINA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</si>
  <si>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</si>
  <si>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</si>
  <si>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</si>
  <si>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</si>
  <si>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</si>
  <si>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</si>
  <si>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</si>
  <si>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Licencias</t>
  </si>
  <si>
    <t>A-1-0-1-4</t>
  </si>
  <si>
    <t>Prima Técnica</t>
  </si>
  <si>
    <t>A-1-0-1-4-1</t>
  </si>
  <si>
    <t>Prima Técnica Salarial</t>
  </si>
  <si>
    <t>A-1-0-1-4-2</t>
  </si>
  <si>
    <t>Prima Técnica no Salarial</t>
  </si>
  <si>
    <t>A-1-0-1-5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</si>
  <si>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</si>
  <si>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</si>
  <si>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</si>
  <si>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</si>
  <si>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</si>
  <si>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</si>
  <si>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</si>
  <si>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</si>
  <si>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</si>
  <si>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</si>
  <si>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</si>
  <si>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</si>
  <si>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</si>
  <si>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</si>
  <si>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</si>
  <si>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</si>
  <si>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</si>
  <si>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</si>
  <si>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A-1-0-1-9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</si>
  <si>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</si>
  <si>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</si>
  <si>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</si>
  <si>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</si>
  <si>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</si>
  <si>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A-1-0-2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</si>
  <si>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</si>
  <si>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</si>
  <si>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</si>
  <si>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</si>
  <si>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</si>
  <si>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</si>
  <si>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A-1-0-5</t>
  </si>
  <si>
    <t>CONTRIBUCIONES INHERENTES A LA NÓMINA SECTOR PRIVADO Y PÚBLICO</t>
  </si>
  <si>
    <t>A-1-0-5-1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</si>
  <si>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</si>
  <si>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</si>
  <si>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</si>
  <si>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</si>
  <si>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</si>
  <si>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</si>
  <si>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</si>
  <si>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</si>
  <si>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</si>
  <si>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A-1-0-5-2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</si>
  <si>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</si>
  <si>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</si>
  <si>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</si>
  <si>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</si>
  <si>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</si>
  <si>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</si>
  <si>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</si>
  <si>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</si>
  <si>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</si>
  <si>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</si>
  <si>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</si>
  <si>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A-2</t>
  </si>
  <si>
    <t>A-2-0-3</t>
  </si>
  <si>
    <t>Impuestos y Multas</t>
  </si>
  <si>
    <t>A-2-0-3-50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</si>
  <si>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</si>
  <si>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</si>
  <si>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</si>
  <si>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</si>
  <si>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</si>
  <si>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</si>
  <si>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</si>
  <si>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</si>
  <si>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Impuestos</t>
  </si>
  <si>
    <t>A-2-0-3-51</t>
  </si>
  <si>
    <t>Multas y Sanciones</t>
  </si>
  <si>
    <t>A-2-0-3-51-1</t>
  </si>
  <si>
    <t xml:space="preserve">Multas  </t>
  </si>
  <si>
    <t>A-2-0-4</t>
  </si>
  <si>
    <t>Adquisición de Bienes y Servicios</t>
  </si>
  <si>
    <t>A-2-0-4-1</t>
  </si>
  <si>
    <t>Compra de Equipo</t>
  </si>
  <si>
    <t>A-2-0-4-1-25</t>
  </si>
  <si>
    <t>Otras Compras de Equipos</t>
  </si>
  <si>
    <t>A-2-0-4-2</t>
  </si>
  <si>
    <t>Enseres y Equipos de Oficina</t>
  </si>
  <si>
    <t>A-2-0-4-2-2</t>
  </si>
  <si>
    <t>Mobiliario y Enseres</t>
  </si>
  <si>
    <t>A-2-0-4-4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</si>
  <si>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</si>
  <si>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</si>
  <si>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</si>
  <si>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</si>
  <si>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</si>
  <si>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</si>
  <si>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</si>
  <si>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</si>
  <si>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</si>
  <si>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</si>
  <si>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</si>
  <si>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A-2-0-4-5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</si>
  <si>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</si>
  <si>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</si>
  <si>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</si>
  <si>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</si>
  <si>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</si>
  <si>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</si>
  <si>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</si>
  <si>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</si>
  <si>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</si>
  <si>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</si>
  <si>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</si>
  <si>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</si>
  <si>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</si>
  <si>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</si>
  <si>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</si>
  <si>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A-2-0-4-6</t>
  </si>
  <si>
    <t>Comunicaciones y Transporte</t>
  </si>
  <si>
    <t>A-2-0-4-6-2</t>
  </si>
  <si>
    <t>Correo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</si>
  <si>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</si>
  <si>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</si>
  <si>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</si>
  <si>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</si>
  <si>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</si>
  <si>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</si>
  <si>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A-2-0-4-7-5</t>
  </si>
  <si>
    <t>Suscripciones</t>
  </si>
  <si>
    <t>A-2-0-4-7-6</t>
  </si>
  <si>
    <t>Otros Gastos por Impresos y Publicaciones</t>
  </si>
  <si>
    <t>A-2-0-4-8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</si>
  <si>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</si>
  <si>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</si>
  <si>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</si>
  <si>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</si>
  <si>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</si>
  <si>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</si>
  <si>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</si>
  <si>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</si>
  <si>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</si>
  <si>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A-2-0-4-9</t>
  </si>
  <si>
    <t>Seguros</t>
  </si>
  <si>
    <t>A-2-0-4-9-5</t>
  </si>
  <si>
    <t>Seguro de Infidelidad y Riesgos</t>
  </si>
  <si>
    <t>A-2-0-4-9-13</t>
  </si>
  <si>
    <t>Otros Seguros</t>
  </si>
  <si>
    <t>A-2-0-4-11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</si>
  <si>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</si>
  <si>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</si>
  <si>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</si>
  <si>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</si>
  <si>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</si>
  <si>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</si>
  <si>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</si>
  <si>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A-2-0-4-21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</si>
  <si>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</si>
  <si>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</si>
  <si>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</si>
  <si>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</si>
  <si>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</si>
  <si>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</si>
  <si>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</si>
  <si>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</si>
  <si>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</si>
  <si>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A-2-0-4-40-15</t>
  </si>
  <si>
    <t>A-2-0-4-41</t>
  </si>
  <si>
    <t>Otros Gastos por adquisición de Servicios</t>
  </si>
  <si>
    <t>A-2-0-4-41-13</t>
  </si>
  <si>
    <t>A-3</t>
  </si>
  <si>
    <t>A-3-2</t>
  </si>
  <si>
    <t xml:space="preserve">TRANSFERENCIAS AL SECTOR PÚBLICO </t>
  </si>
  <si>
    <t>A-3-2-1</t>
  </si>
  <si>
    <t>A-3-2-1-1</t>
  </si>
  <si>
    <t>A-3-2-1-17</t>
  </si>
  <si>
    <t>EXCEDENTES</t>
  </si>
  <si>
    <t>A-3-6</t>
  </si>
  <si>
    <t>A-3-6-1</t>
  </si>
  <si>
    <t>A-3-6-1-1</t>
  </si>
  <si>
    <t>A-5</t>
  </si>
  <si>
    <t>GASTOS DE COMERCIALIZACION Y PRODUCCIÓN</t>
  </si>
  <si>
    <t>A-5-1</t>
  </si>
  <si>
    <t>A-5-1-2</t>
  </si>
  <si>
    <t>A-5-1-2-1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</si>
  <si>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</si>
  <si>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</si>
  <si>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</si>
  <si>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</si>
  <si>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</si>
  <si>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</si>
  <si>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</si>
  <si>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</si>
  <si>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</si>
  <si>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</si>
  <si>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A-5-1-2-1-0-28</t>
  </si>
  <si>
    <t>A-5-1-2-1-0-29</t>
  </si>
  <si>
    <t>C - INVERSION</t>
  </si>
  <si>
    <t>C-2103-1900</t>
  </si>
  <si>
    <t xml:space="preserve">C-2103-1900-1  </t>
  </si>
  <si>
    <t>C-2103-1900-2-20</t>
  </si>
  <si>
    <t xml:space="preserve">C-2103-1900-2-21  </t>
  </si>
  <si>
    <t xml:space="preserve">C-2103-1900-3 </t>
  </si>
  <si>
    <t>C-2106-1900-1-</t>
  </si>
  <si>
    <t>GESTION DE LA INFORMACIÓN EN EL SECTOR MINERO ENERGETICO</t>
  </si>
  <si>
    <t>C-2106-1900-1-20</t>
  </si>
  <si>
    <t>C-2106-1900-1-21</t>
  </si>
  <si>
    <t>C-2106-1900-1</t>
  </si>
  <si>
    <t>C-2199-1900-1-20</t>
  </si>
  <si>
    <t xml:space="preserve">TOTAL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</si>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</sst>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dd/mm/yyyy;@"/>
    <numFmt numFmtId="168" formatCode="00"/>
    <numFmt numFmtId="169" formatCode="_-* #,##0_-;\-* #,##0_-;_-* &quot;-&quot;??_-;_-@_-"/>
    <numFmt numFmtId="170" formatCode="[$-1240A]&quot;$&quot;\ #,##0.00;\(&quot;$&quot;\ #,##0.00\)"/>
  </numFmts>
  <fonts count="1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49" fontId="3" fillId="0" borderId="8" xfId="2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0" fontId="2" fillId="0" borderId="7" xfId="2" applyFont="1" applyFill="1" applyBorder="1"/>
    <xf numFmtId="165" fontId="3" fillId="0" borderId="7" xfId="2" applyNumberFormat="1" applyFont="1" applyFill="1" applyBorder="1" applyAlignment="1"/>
    <xf numFmtId="0" fontId="3" fillId="0" borderId="0" xfId="3" applyFont="1" applyFill="1" applyBorder="1" applyAlignment="1">
      <alignment horizontal="left"/>
    </xf>
    <xf numFmtId="167" fontId="3" fillId="0" borderId="0" xfId="4" applyNumberFormat="1" applyFont="1" applyFill="1" applyBorder="1" applyAlignment="1">
      <alignment horizontal="right"/>
    </xf>
    <xf numFmtId="165" fontId="3" fillId="0" borderId="8" xfId="2" applyNumberFormat="1" applyFont="1" applyFill="1" applyBorder="1" applyAlignment="1">
      <alignment horizontal="righ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38" fontId="9" fillId="0" borderId="20" xfId="2" applyNumberFormat="1" applyFont="1" applyFill="1" applyBorder="1" applyAlignment="1">
      <alignment horizontal="right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38" fontId="7" fillId="0" borderId="20" xfId="2" applyNumberFormat="1" applyFont="1" applyFill="1" applyBorder="1" applyAlignment="1">
      <alignment horizontal="right" vertical="center"/>
    </xf>
    <xf numFmtId="10" fontId="7" fillId="0" borderId="20" xfId="5" applyNumberFormat="1" applyFont="1" applyFill="1" applyBorder="1" applyAlignment="1">
      <alignment horizontal="right" vertical="center"/>
    </xf>
    <xf numFmtId="10" fontId="7" fillId="0" borderId="17" xfId="5" applyNumberFormat="1" applyFont="1" applyFill="1" applyBorder="1" applyAlignment="1">
      <alignment horizontal="right" vertical="center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40" fontId="9" fillId="0" borderId="20" xfId="2" applyNumberFormat="1" applyFont="1" applyFill="1" applyBorder="1" applyAlignment="1">
      <alignment horizontal="right" vertical="center"/>
    </xf>
    <xf numFmtId="0" fontId="9" fillId="0" borderId="20" xfId="2" applyNumberFormat="1" applyFont="1" applyFill="1" applyBorder="1" applyAlignment="1">
      <alignment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8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8" fontId="9" fillId="0" borderId="20" xfId="2" applyNumberFormat="1" applyFont="1" applyFill="1" applyBorder="1" applyAlignment="1">
      <alignment horizontal="center" vertical="center"/>
    </xf>
    <xf numFmtId="168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8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40" fontId="9" fillId="0" borderId="20" xfId="2" applyNumberFormat="1" applyFont="1" applyFill="1" applyBorder="1" applyAlignment="1">
      <alignment vertical="center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left" vertical="center" wrapText="1"/>
    </xf>
    <xf numFmtId="49" fontId="9" fillId="0" borderId="31" xfId="2" applyNumberFormat="1" applyFont="1" applyFill="1" applyBorder="1" applyAlignment="1">
      <alignment vertical="center" wrapText="1"/>
    </xf>
    <xf numFmtId="38" fontId="9" fillId="0" borderId="31" xfId="2" applyNumberFormat="1" applyFont="1" applyFill="1" applyBorder="1" applyAlignment="1">
      <alignment horizontal="right" vertical="center"/>
    </xf>
    <xf numFmtId="10" fontId="7" fillId="0" borderId="31" xfId="5" applyNumberFormat="1" applyFont="1" applyFill="1" applyBorder="1" applyAlignment="1">
      <alignment horizontal="right" vertical="center"/>
    </xf>
    <xf numFmtId="10" fontId="7" fillId="0" borderId="21" xfId="5" applyNumberFormat="1" applyFont="1" applyFill="1" applyBorder="1" applyAlignment="1">
      <alignment horizontal="right" vertical="center"/>
    </xf>
    <xf numFmtId="0" fontId="7" fillId="0" borderId="20" xfId="2" applyFont="1" applyFill="1" applyBorder="1" applyAlignment="1">
      <alignment horizontal="left" vertical="center" wrapText="1"/>
    </xf>
    <xf numFmtId="40" fontId="7" fillId="0" borderId="20" xfId="2" applyNumberFormat="1" applyFont="1" applyFill="1" applyBorder="1" applyAlignment="1">
      <alignment vertical="center"/>
    </xf>
    <xf numFmtId="0" fontId="7" fillId="0" borderId="20" xfId="2" applyFont="1" applyFill="1" applyBorder="1" applyAlignment="1">
      <alignment horizontal="center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70" fontId="14" fillId="0" borderId="32" xfId="0" applyNumberFormat="1" applyFont="1" applyFill="1" applyBorder="1" applyAlignment="1">
      <alignment horizontal="right" vertical="center" wrapText="1" readingOrder="1"/>
    </xf>
    <xf numFmtId="38" fontId="7" fillId="0" borderId="28" xfId="2" applyNumberFormat="1" applyFont="1" applyFill="1" applyBorder="1" applyAlignment="1">
      <alignment horizontal="right" vertical="center"/>
    </xf>
    <xf numFmtId="10" fontId="7" fillId="0" borderId="28" xfId="5" applyNumberFormat="1" applyFont="1" applyFill="1" applyBorder="1" applyAlignment="1">
      <alignment horizontal="right" vertical="center"/>
    </xf>
    <xf numFmtId="10" fontId="7" fillId="0" borderId="29" xfId="5" applyNumberFormat="1" applyFont="1" applyFill="1" applyBorder="1" applyAlignment="1">
      <alignment horizontal="right"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8" fontId="7" fillId="0" borderId="25" xfId="2" applyNumberFormat="1" applyFont="1" applyFill="1" applyBorder="1" applyAlignment="1">
      <alignment horizontal="center" vertical="center"/>
    </xf>
    <xf numFmtId="168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38" fontId="7" fillId="0" borderId="25" xfId="2" applyNumberFormat="1" applyFont="1" applyFill="1" applyBorder="1" applyAlignment="1">
      <alignment horizontal="right" vertical="center"/>
    </xf>
    <xf numFmtId="10" fontId="7" fillId="0" borderId="25" xfId="5" applyNumberFormat="1" applyFont="1" applyFill="1" applyBorder="1" applyAlignment="1">
      <alignment horizontal="right" vertical="center"/>
    </xf>
    <xf numFmtId="10" fontId="7" fillId="0" borderId="26" xfId="5" applyNumberFormat="1" applyFont="1" applyFill="1" applyBorder="1" applyAlignment="1">
      <alignment horizontal="right" vertical="center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38" fontId="7" fillId="0" borderId="23" xfId="2" applyNumberFormat="1" applyFont="1" applyFill="1" applyBorder="1" applyAlignment="1">
      <alignment horizontal="right" vertical="center"/>
    </xf>
    <xf numFmtId="10" fontId="7" fillId="0" borderId="23" xfId="5" applyNumberFormat="1" applyFont="1" applyFill="1" applyBorder="1" applyAlignment="1">
      <alignment horizontal="right" vertical="center"/>
    </xf>
    <xf numFmtId="10" fontId="7" fillId="0" borderId="18" xfId="5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169" fontId="11" fillId="0" borderId="0" xfId="1" applyNumberFormat="1" applyFont="1" applyFill="1" applyBorder="1" applyAlignment="1"/>
    <xf numFmtId="4" fontId="11" fillId="0" borderId="0" xfId="5" applyNumberFormat="1" applyFont="1" applyFill="1" applyBorder="1"/>
    <xf numFmtId="4" fontId="11" fillId="0" borderId="0" xfId="1" applyNumberFormat="1" applyFont="1" applyFill="1" applyBorder="1"/>
    <xf numFmtId="0" fontId="12" fillId="0" borderId="0" xfId="2" applyFont="1" applyFill="1" applyBorder="1"/>
    <xf numFmtId="0" fontId="12" fillId="0" borderId="5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4" fillId="0" borderId="0" xfId="2" applyNumberFormat="1" applyFont="1" applyFill="1"/>
    <xf numFmtId="0" fontId="13" fillId="0" borderId="0" xfId="2" applyFont="1" applyFill="1"/>
    <xf numFmtId="4" fontId="6" fillId="0" borderId="0" xfId="2" applyNumberFormat="1" applyFont="1" applyFill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0"/>
  <sheetViews>
    <sheetView tabSelected="1" zoomScale="85" zoomScaleNormal="85" workbookViewId="0">
      <pane xSplit="8" ySplit="9" topLeftCell="I111" activePane="bottomRight" state="frozen"/>
      <selection pane="topRight" activeCell="I1" sqref="I1"/>
      <selection pane="bottomLeft" activeCell="A10" sqref="A10"/>
      <selection pane="bottomRight" activeCell="A3" sqref="A3:O3"/>
    </sheetView>
  </sheetViews>
  <sheetFormatPr baseColWidth="10" defaultColWidth="11.42578125" defaultRowHeight="15" x14ac:dyDescent="0.2"/>
  <cols>
    <col min="1" max="1" width="7" style="116" customWidth="1"/>
    <col min="2" max="2" width="6.7109375" style="116" customWidth="1"/>
    <col min="3" max="3" width="6.28515625" style="116" customWidth="1"/>
    <col min="4" max="4" width="7" style="116" customWidth="1"/>
    <col min="5" max="5" width="6.28515625" style="116" customWidth="1"/>
    <col min="6" max="6" width="7.140625" style="116" customWidth="1"/>
    <col min="7" max="7" width="16.28515625" style="116" customWidth="1"/>
    <col min="8" max="8" width="28.140625" style="117" customWidth="1"/>
    <col min="9" max="9" width="18.42578125" style="115" customWidth="1"/>
    <col min="10" max="10" width="17.140625" style="115" customWidth="1"/>
    <col min="11" max="11" width="18.140625" style="115" customWidth="1"/>
    <col min="12" max="12" width="18.85546875" style="115" customWidth="1"/>
    <col min="13" max="13" width="18.5703125" style="115" customWidth="1"/>
    <col min="14" max="14" width="15" style="115" customWidth="1"/>
    <col min="15" max="16" width="12.7109375" style="115" customWidth="1"/>
    <col min="17" max="16384" width="11.42578125" style="115"/>
  </cols>
  <sheetData>
    <row r="1" spans="1:16" s="94" customFormat="1" ht="15" customHeight="1" x14ac:dyDescent="0.2">
      <c r="A1" s="135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16" s="94" customFormat="1" ht="15" customHeight="1" x14ac:dyDescent="0.2">
      <c r="A2" s="138" t="s">
        <v>26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6" s="94" customFormat="1" ht="15" customHeight="1" x14ac:dyDescent="0.2">
      <c r="A3" s="141" t="s">
        <v>264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</row>
    <row r="4" spans="1:16" s="94" customFormat="1" ht="15.75" customHeight="1" thickBot="1" x14ac:dyDescent="0.25">
      <c r="A4" s="1"/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4"/>
    </row>
    <row r="5" spans="1:16" s="94" customFormat="1" ht="13.5" thickBot="1" x14ac:dyDescent="0.25">
      <c r="A5" s="1"/>
      <c r="B5" s="2"/>
      <c r="C5" s="2"/>
      <c r="D5" s="2"/>
      <c r="E5" s="2"/>
      <c r="F5" s="2"/>
      <c r="G5" s="2"/>
      <c r="H5" s="5"/>
      <c r="I5" s="6"/>
      <c r="J5" s="6"/>
      <c r="K5" s="7"/>
      <c r="L5" s="8"/>
      <c r="M5" s="9"/>
      <c r="N5" s="10"/>
      <c r="O5" s="11"/>
      <c r="P5" s="95"/>
    </row>
    <row r="6" spans="1:16" s="94" customFormat="1" ht="16.149999999999999" customHeight="1" thickBot="1" x14ac:dyDescent="0.25">
      <c r="A6" s="144" t="s">
        <v>27</v>
      </c>
      <c r="B6" s="145"/>
      <c r="C6" s="145"/>
      <c r="D6" s="145"/>
      <c r="E6" s="145"/>
      <c r="F6" s="145"/>
      <c r="G6" s="145"/>
      <c r="H6" s="146"/>
      <c r="I6" s="147" t="s">
        <v>28</v>
      </c>
      <c r="J6" s="147" t="s">
        <v>29</v>
      </c>
      <c r="K6" s="147" t="s">
        <v>30</v>
      </c>
      <c r="L6" s="147" t="s">
        <v>31</v>
      </c>
      <c r="M6" s="149" t="s">
        <v>32</v>
      </c>
      <c r="N6" s="149" t="s">
        <v>33</v>
      </c>
      <c r="O6" s="127" t="s">
        <v>34</v>
      </c>
      <c r="P6" s="96"/>
    </row>
    <row r="7" spans="1:16" s="97" customFormat="1" x14ac:dyDescent="0.2">
      <c r="A7" s="12" t="s">
        <v>1</v>
      </c>
      <c r="B7" s="13" t="s">
        <v>2</v>
      </c>
      <c r="C7" s="12" t="s">
        <v>3</v>
      </c>
      <c r="D7" s="14" t="s">
        <v>35</v>
      </c>
      <c r="E7" s="15" t="s">
        <v>36</v>
      </c>
      <c r="F7" s="16" t="s">
        <v>37</v>
      </c>
      <c r="G7" s="16"/>
      <c r="H7" s="130" t="s">
        <v>4</v>
      </c>
      <c r="I7" s="148"/>
      <c r="J7" s="148"/>
      <c r="K7" s="148"/>
      <c r="L7" s="148"/>
      <c r="M7" s="150"/>
      <c r="N7" s="150"/>
      <c r="O7" s="128"/>
      <c r="P7" s="96"/>
    </row>
    <row r="8" spans="1:16" s="97" customFormat="1" x14ac:dyDescent="0.2">
      <c r="A8" s="132" t="s">
        <v>38</v>
      </c>
      <c r="B8" s="133" t="s">
        <v>39</v>
      </c>
      <c r="C8" s="132" t="s">
        <v>40</v>
      </c>
      <c r="D8" s="134" t="s">
        <v>41</v>
      </c>
      <c r="E8" s="17"/>
      <c r="F8" s="18" t="s">
        <v>42</v>
      </c>
      <c r="G8" s="18"/>
      <c r="H8" s="131"/>
      <c r="I8" s="148"/>
      <c r="J8" s="148"/>
      <c r="K8" s="148"/>
      <c r="L8" s="148"/>
      <c r="M8" s="150"/>
      <c r="N8" s="150"/>
      <c r="O8" s="128"/>
      <c r="P8" s="96"/>
    </row>
    <row r="9" spans="1:16" s="97" customFormat="1" ht="15.75" thickBot="1" x14ac:dyDescent="0.25">
      <c r="A9" s="132"/>
      <c r="B9" s="133"/>
      <c r="C9" s="132"/>
      <c r="D9" s="134"/>
      <c r="E9" s="17"/>
      <c r="F9" s="18" t="s">
        <v>18</v>
      </c>
      <c r="G9" s="18"/>
      <c r="H9" s="131"/>
      <c r="I9" s="148"/>
      <c r="J9" s="148"/>
      <c r="K9" s="148"/>
      <c r="L9" s="148"/>
      <c r="M9" s="150"/>
      <c r="N9" s="150"/>
      <c r="O9" s="129"/>
      <c r="P9" s="96"/>
    </row>
    <row r="10" spans="1:16" s="98" customFormat="1" ht="30" customHeight="1" thickBot="1" x14ac:dyDescent="0.25">
      <c r="A10" s="121" t="s">
        <v>43</v>
      </c>
      <c r="B10" s="122"/>
      <c r="C10" s="122"/>
      <c r="D10" s="122"/>
      <c r="E10" s="122"/>
      <c r="F10" s="122"/>
      <c r="G10" s="122"/>
      <c r="H10" s="122"/>
      <c r="I10" s="79">
        <f>+I11+I49+I105+I116+I106</f>
        <v>369411897000</v>
      </c>
      <c r="J10" s="79">
        <f t="shared" ref="J10:M10" si="0">+J11+J49+J105+J116+J106</f>
        <v>358488022926.38</v>
      </c>
      <c r="K10" s="79">
        <f t="shared" si="0"/>
        <v>346440644141.04004</v>
      </c>
      <c r="L10" s="79">
        <f t="shared" si="0"/>
        <v>330529963765.16003</v>
      </c>
      <c r="M10" s="79">
        <f t="shared" si="0"/>
        <v>330393350981.16003</v>
      </c>
      <c r="N10" s="80">
        <f>+K10/I10</f>
        <v>0.93781669446623162</v>
      </c>
      <c r="O10" s="81">
        <f>+L10/I10</f>
        <v>0.89474639677119017</v>
      </c>
      <c r="P10" s="41"/>
    </row>
    <row r="11" spans="1:16" s="40" customFormat="1" ht="30" customHeight="1" x14ac:dyDescent="0.2">
      <c r="A11" s="84">
        <v>1</v>
      </c>
      <c r="B11" s="86"/>
      <c r="C11" s="86"/>
      <c r="D11" s="99"/>
      <c r="E11" s="99"/>
      <c r="F11" s="99"/>
      <c r="G11" s="100" t="s">
        <v>44</v>
      </c>
      <c r="H11" s="101" t="s">
        <v>7</v>
      </c>
      <c r="I11" s="91">
        <f>+I12+I33+I37</f>
        <v>26551046000</v>
      </c>
      <c r="J11" s="91">
        <f>+J12+J33+J37</f>
        <v>24417896693</v>
      </c>
      <c r="K11" s="91">
        <f>+K12+K33+K37</f>
        <v>18228670564</v>
      </c>
      <c r="L11" s="91">
        <f t="shared" ref="L11:M11" si="1">+L12+L33+L37</f>
        <v>17790577784</v>
      </c>
      <c r="M11" s="91">
        <f t="shared" si="1"/>
        <v>17705090609</v>
      </c>
      <c r="N11" s="92">
        <f t="shared" ref="N11:N74" si="2">+K11/I11</f>
        <v>0.68655188063023953</v>
      </c>
      <c r="O11" s="93">
        <f t="shared" ref="O11:O74" si="3">+L11/I11</f>
        <v>0.67005186100766045</v>
      </c>
      <c r="P11" s="41"/>
    </row>
    <row r="12" spans="1:16" s="40" customFormat="1" ht="30" customHeight="1" x14ac:dyDescent="0.2">
      <c r="A12" s="26">
        <v>1</v>
      </c>
      <c r="B12" s="27">
        <v>0</v>
      </c>
      <c r="C12" s="27">
        <v>1</v>
      </c>
      <c r="D12" s="29"/>
      <c r="E12" s="29"/>
      <c r="F12" s="29"/>
      <c r="G12" s="30" t="s">
        <v>45</v>
      </c>
      <c r="H12" s="31" t="s">
        <v>46</v>
      </c>
      <c r="I12" s="32">
        <f>+I13+I17+I20+I28+I30</f>
        <v>19351500000</v>
      </c>
      <c r="J12" s="32">
        <f t="shared" ref="J12:M12" si="4">+J13+J17+J20+J28+J30</f>
        <v>17668452552</v>
      </c>
      <c r="K12" s="32">
        <f t="shared" si="4"/>
        <v>12522500251</v>
      </c>
      <c r="L12" s="32">
        <f t="shared" si="4"/>
        <v>12486414839</v>
      </c>
      <c r="M12" s="32">
        <f t="shared" si="4"/>
        <v>12486414839</v>
      </c>
      <c r="N12" s="33">
        <f t="shared" si="2"/>
        <v>0.64710747234064547</v>
      </c>
      <c r="O12" s="34">
        <f t="shared" si="3"/>
        <v>0.64524273772059015</v>
      </c>
      <c r="P12" s="41"/>
    </row>
    <row r="13" spans="1:16" s="40" customFormat="1" ht="30" customHeight="1" x14ac:dyDescent="0.2">
      <c r="A13" s="26">
        <v>1</v>
      </c>
      <c r="B13" s="27">
        <v>0</v>
      </c>
      <c r="C13" s="27">
        <v>1</v>
      </c>
      <c r="D13" s="29" t="s">
        <v>6</v>
      </c>
      <c r="E13" s="29"/>
      <c r="F13" s="29"/>
      <c r="G13" s="30" t="s">
        <v>47</v>
      </c>
      <c r="H13" s="31" t="s">
        <v>48</v>
      </c>
      <c r="I13" s="32">
        <f>SUM(I14:I16)</f>
        <v>11058557000</v>
      </c>
      <c r="J13" s="32">
        <f t="shared" ref="J13" si="5">SUM(J14:J16)</f>
        <v>11537726877</v>
      </c>
      <c r="K13" s="32">
        <f t="shared" ref="K13" si="6">SUM(K14:K16)</f>
        <v>9464460547</v>
      </c>
      <c r="L13" s="32">
        <f t="shared" ref="L13" si="7">SUM(L14:L16)</f>
        <v>9441976787</v>
      </c>
      <c r="M13" s="32">
        <f t="shared" ref="M13" si="8">SUM(M14:M16)</f>
        <v>9441976787</v>
      </c>
      <c r="N13" s="33">
        <f t="shared" si="2"/>
        <v>0.85584950613357602</v>
      </c>
      <c r="O13" s="34">
        <f t="shared" si="3"/>
        <v>0.85381635117493182</v>
      </c>
      <c r="P13" s="41"/>
    </row>
    <row r="14" spans="1:16" s="37" customFormat="1" ht="30" customHeight="1" x14ac:dyDescent="0.2">
      <c r="A14" s="20">
        <v>1</v>
      </c>
      <c r="B14" s="21">
        <v>0</v>
      </c>
      <c r="C14" s="21">
        <v>1</v>
      </c>
      <c r="D14" s="22">
        <v>1</v>
      </c>
      <c r="E14" s="22">
        <v>1</v>
      </c>
      <c r="F14" s="23" t="s">
        <v>5</v>
      </c>
      <c r="G14" s="24" t="s">
        <v>49</v>
      </c>
      <c r="H14" s="25" t="s">
        <v>50</v>
      </c>
      <c r="I14" s="19">
        <v>9530944590</v>
      </c>
      <c r="J14" s="19">
        <v>9524755672</v>
      </c>
      <c r="K14" s="19">
        <v>9043990254</v>
      </c>
      <c r="L14" s="19">
        <v>9033710831</v>
      </c>
      <c r="M14" s="19">
        <v>9033710831</v>
      </c>
      <c r="N14" s="33">
        <f t="shared" si="2"/>
        <v>0.94890807187034543</v>
      </c>
      <c r="O14" s="34">
        <f t="shared" si="3"/>
        <v>0.94782954047160184</v>
      </c>
      <c r="P14" s="36"/>
    </row>
    <row r="15" spans="1:16" s="37" customFormat="1" ht="30" customHeight="1" x14ac:dyDescent="0.2">
      <c r="A15" s="20">
        <v>1</v>
      </c>
      <c r="B15" s="21">
        <v>0</v>
      </c>
      <c r="C15" s="21">
        <v>1</v>
      </c>
      <c r="D15" s="22">
        <v>1</v>
      </c>
      <c r="E15" s="22">
        <v>2</v>
      </c>
      <c r="F15" s="23" t="s">
        <v>5</v>
      </c>
      <c r="G15" s="24" t="s">
        <v>51</v>
      </c>
      <c r="H15" s="25" t="s">
        <v>52</v>
      </c>
      <c r="I15" s="19">
        <v>1437612410</v>
      </c>
      <c r="J15" s="19">
        <f>718806205+1204165000</f>
        <v>1922971205</v>
      </c>
      <c r="K15" s="19">
        <v>337099924</v>
      </c>
      <c r="L15" s="19">
        <v>327012475</v>
      </c>
      <c r="M15" s="19">
        <v>327012475</v>
      </c>
      <c r="N15" s="33">
        <f t="shared" si="2"/>
        <v>0.23448595856236382</v>
      </c>
      <c r="O15" s="34">
        <f t="shared" si="3"/>
        <v>0.22746915143839083</v>
      </c>
      <c r="P15" s="36"/>
    </row>
    <row r="16" spans="1:16" s="37" customFormat="1" ht="30" customHeight="1" x14ac:dyDescent="0.2">
      <c r="A16" s="20">
        <v>1</v>
      </c>
      <c r="B16" s="21">
        <v>0</v>
      </c>
      <c r="C16" s="21">
        <v>1</v>
      </c>
      <c r="D16" s="22">
        <v>1</v>
      </c>
      <c r="E16" s="22">
        <v>4</v>
      </c>
      <c r="F16" s="23" t="s">
        <v>5</v>
      </c>
      <c r="G16" s="24" t="s">
        <v>53</v>
      </c>
      <c r="H16" s="25" t="s">
        <v>54</v>
      </c>
      <c r="I16" s="19">
        <v>90000000</v>
      </c>
      <c r="J16" s="19">
        <v>90000000</v>
      </c>
      <c r="K16" s="19">
        <v>83370369</v>
      </c>
      <c r="L16" s="19">
        <v>81253481</v>
      </c>
      <c r="M16" s="19">
        <v>81253481</v>
      </c>
      <c r="N16" s="33">
        <f t="shared" si="2"/>
        <v>0.92633743333333329</v>
      </c>
      <c r="O16" s="34">
        <f t="shared" si="3"/>
        <v>0.90281645555555556</v>
      </c>
      <c r="P16" s="36"/>
    </row>
    <row r="17" spans="1:16" s="40" customFormat="1" ht="30" customHeight="1" x14ac:dyDescent="0.2">
      <c r="A17" s="26">
        <v>1</v>
      </c>
      <c r="B17" s="27">
        <v>0</v>
      </c>
      <c r="C17" s="27">
        <v>1</v>
      </c>
      <c r="D17" s="28">
        <v>4</v>
      </c>
      <c r="E17" s="29"/>
      <c r="F17" s="29"/>
      <c r="G17" s="30" t="s">
        <v>55</v>
      </c>
      <c r="H17" s="31" t="s">
        <v>56</v>
      </c>
      <c r="I17" s="32">
        <f>SUM(I18:I19)</f>
        <v>2918225000</v>
      </c>
      <c r="J17" s="32">
        <f>SUM(J18:J19)</f>
        <v>2852666400</v>
      </c>
      <c r="K17" s="32">
        <f t="shared" ref="K17:M17" si="9">SUM(K18:K19)</f>
        <v>1609238393</v>
      </c>
      <c r="L17" s="32">
        <f t="shared" si="9"/>
        <v>1606360055</v>
      </c>
      <c r="M17" s="32">
        <f t="shared" si="9"/>
        <v>1606360055</v>
      </c>
      <c r="N17" s="33">
        <f t="shared" si="2"/>
        <v>0.55144424881563281</v>
      </c>
      <c r="O17" s="34">
        <f t="shared" si="3"/>
        <v>0.55045791705574454</v>
      </c>
      <c r="P17" s="36"/>
    </row>
    <row r="18" spans="1:16" s="37" customFormat="1" ht="30" customHeight="1" x14ac:dyDescent="0.2">
      <c r="A18" s="20">
        <v>1</v>
      </c>
      <c r="B18" s="21">
        <v>0</v>
      </c>
      <c r="C18" s="21">
        <v>1</v>
      </c>
      <c r="D18" s="22">
        <v>4</v>
      </c>
      <c r="E18" s="22">
        <v>1</v>
      </c>
      <c r="F18" s="23" t="s">
        <v>5</v>
      </c>
      <c r="G18" s="24" t="s">
        <v>57</v>
      </c>
      <c r="H18" s="25" t="s">
        <v>58</v>
      </c>
      <c r="I18" s="19">
        <v>2090038000</v>
      </c>
      <c r="J18" s="19">
        <f>1884022800+140494000</f>
        <v>2024516800</v>
      </c>
      <c r="K18" s="19">
        <v>846417979</v>
      </c>
      <c r="L18" s="19">
        <v>845431363</v>
      </c>
      <c r="M18" s="19">
        <v>845431363</v>
      </c>
      <c r="N18" s="33">
        <f t="shared" si="2"/>
        <v>0.4049773157234462</v>
      </c>
      <c r="O18" s="34">
        <f t="shared" si="3"/>
        <v>0.40450525923452108</v>
      </c>
      <c r="P18" s="36"/>
    </row>
    <row r="19" spans="1:16" s="37" customFormat="1" ht="30" customHeight="1" x14ac:dyDescent="0.2">
      <c r="A19" s="20">
        <v>1</v>
      </c>
      <c r="B19" s="21">
        <v>0</v>
      </c>
      <c r="C19" s="21">
        <v>1</v>
      </c>
      <c r="D19" s="22">
        <v>4</v>
      </c>
      <c r="E19" s="22">
        <v>2</v>
      </c>
      <c r="F19" s="23" t="s">
        <v>5</v>
      </c>
      <c r="G19" s="24" t="s">
        <v>59</v>
      </c>
      <c r="H19" s="25" t="s">
        <v>60</v>
      </c>
      <c r="I19" s="19">
        <v>828187000</v>
      </c>
      <c r="J19" s="19">
        <v>828149600</v>
      </c>
      <c r="K19" s="19">
        <v>762820414</v>
      </c>
      <c r="L19" s="19">
        <v>760928692</v>
      </c>
      <c r="M19" s="19">
        <v>760928692</v>
      </c>
      <c r="N19" s="33">
        <f t="shared" si="2"/>
        <v>0.9210726732006177</v>
      </c>
      <c r="O19" s="34">
        <f t="shared" si="3"/>
        <v>0.91878850066470497</v>
      </c>
      <c r="P19" s="36"/>
    </row>
    <row r="20" spans="1:16" s="40" customFormat="1" ht="30" customHeight="1" x14ac:dyDescent="0.2">
      <c r="A20" s="26">
        <v>1</v>
      </c>
      <c r="B20" s="27">
        <v>0</v>
      </c>
      <c r="C20" s="27">
        <v>1</v>
      </c>
      <c r="D20" s="28">
        <v>5</v>
      </c>
      <c r="E20" s="29"/>
      <c r="F20" s="29"/>
      <c r="G20" s="30" t="s">
        <v>61</v>
      </c>
      <c r="H20" s="38" t="s">
        <v>62</v>
      </c>
      <c r="I20" s="32">
        <f>SUM(I21:I27)</f>
        <v>3405790000</v>
      </c>
      <c r="J20" s="32">
        <f>SUM(J21:J27)</f>
        <v>2513658355</v>
      </c>
      <c r="K20" s="32">
        <f t="shared" ref="K20:M20" si="10">SUM(K21:K27)</f>
        <v>1245349970</v>
      </c>
      <c r="L20" s="32">
        <f t="shared" si="10"/>
        <v>1237839580</v>
      </c>
      <c r="M20" s="32">
        <f t="shared" si="10"/>
        <v>1237839580</v>
      </c>
      <c r="N20" s="33">
        <f t="shared" si="2"/>
        <v>0.3656567110714401</v>
      </c>
      <c r="O20" s="34">
        <f t="shared" si="3"/>
        <v>0.36345152813297354</v>
      </c>
      <c r="P20" s="39"/>
    </row>
    <row r="21" spans="1:16" s="37" customFormat="1" ht="30" customHeight="1" x14ac:dyDescent="0.2">
      <c r="A21" s="20">
        <v>1</v>
      </c>
      <c r="B21" s="21">
        <v>0</v>
      </c>
      <c r="C21" s="21">
        <v>1</v>
      </c>
      <c r="D21" s="22">
        <v>5</v>
      </c>
      <c r="E21" s="22">
        <v>2</v>
      </c>
      <c r="F21" s="23" t="s">
        <v>5</v>
      </c>
      <c r="G21" s="24" t="s">
        <v>63</v>
      </c>
      <c r="H21" s="35" t="s">
        <v>64</v>
      </c>
      <c r="I21" s="19">
        <v>408734404</v>
      </c>
      <c r="J21" s="19">
        <v>326987523</v>
      </c>
      <c r="K21" s="19">
        <v>267597189</v>
      </c>
      <c r="L21" s="19">
        <v>264123142</v>
      </c>
      <c r="M21" s="19">
        <v>264123142</v>
      </c>
      <c r="N21" s="33">
        <f t="shared" si="2"/>
        <v>0.65469700221271321</v>
      </c>
      <c r="O21" s="34">
        <f t="shared" si="3"/>
        <v>0.64619748035695079</v>
      </c>
      <c r="P21" s="36"/>
    </row>
    <row r="22" spans="1:16" s="37" customFormat="1" ht="30" customHeight="1" x14ac:dyDescent="0.2">
      <c r="A22" s="20">
        <v>1</v>
      </c>
      <c r="B22" s="21">
        <v>0</v>
      </c>
      <c r="C22" s="21">
        <v>1</v>
      </c>
      <c r="D22" s="22">
        <v>5</v>
      </c>
      <c r="E22" s="22">
        <v>5</v>
      </c>
      <c r="F22" s="23" t="s">
        <v>5</v>
      </c>
      <c r="G22" s="24" t="s">
        <v>65</v>
      </c>
      <c r="H22" s="35" t="s">
        <v>66</v>
      </c>
      <c r="I22" s="19">
        <v>60234701</v>
      </c>
      <c r="J22" s="19">
        <v>48187761</v>
      </c>
      <c r="K22" s="19">
        <v>37491809</v>
      </c>
      <c r="L22" s="19">
        <v>37491809</v>
      </c>
      <c r="M22" s="19">
        <v>37491809</v>
      </c>
      <c r="N22" s="33">
        <f t="shared" si="2"/>
        <v>0.6224287392079858</v>
      </c>
      <c r="O22" s="34">
        <f t="shared" si="3"/>
        <v>0.6224287392079858</v>
      </c>
      <c r="P22" s="36"/>
    </row>
    <row r="23" spans="1:16" s="37" customFormat="1" ht="30" customHeight="1" x14ac:dyDescent="0.2">
      <c r="A23" s="20">
        <v>1</v>
      </c>
      <c r="B23" s="21">
        <v>0</v>
      </c>
      <c r="C23" s="21">
        <v>1</v>
      </c>
      <c r="D23" s="22">
        <v>5</v>
      </c>
      <c r="E23" s="22">
        <v>14</v>
      </c>
      <c r="F23" s="23" t="s">
        <v>5</v>
      </c>
      <c r="G23" s="24" t="s">
        <v>67</v>
      </c>
      <c r="H23" s="35" t="s">
        <v>68</v>
      </c>
      <c r="I23" s="19">
        <v>600936892</v>
      </c>
      <c r="J23" s="19">
        <v>530749514</v>
      </c>
      <c r="K23" s="19">
        <v>521648707</v>
      </c>
      <c r="L23" s="19">
        <v>521648707</v>
      </c>
      <c r="M23" s="19">
        <v>521648707</v>
      </c>
      <c r="N23" s="33">
        <f t="shared" si="2"/>
        <v>0.86805904903571807</v>
      </c>
      <c r="O23" s="34">
        <f t="shared" si="3"/>
        <v>0.86805904903571807</v>
      </c>
      <c r="P23" s="36"/>
    </row>
    <row r="24" spans="1:16" s="37" customFormat="1" ht="30" customHeight="1" x14ac:dyDescent="0.2">
      <c r="A24" s="20">
        <v>1</v>
      </c>
      <c r="B24" s="21">
        <v>0</v>
      </c>
      <c r="C24" s="21">
        <v>1</v>
      </c>
      <c r="D24" s="22">
        <v>5</v>
      </c>
      <c r="E24" s="22">
        <v>15</v>
      </c>
      <c r="F24" s="23" t="s">
        <v>5</v>
      </c>
      <c r="G24" s="24" t="s">
        <v>69</v>
      </c>
      <c r="H24" s="35" t="s">
        <v>70</v>
      </c>
      <c r="I24" s="19">
        <v>625975930</v>
      </c>
      <c r="J24" s="19">
        <v>500780744</v>
      </c>
      <c r="K24" s="19">
        <v>325724600</v>
      </c>
      <c r="L24" s="19">
        <v>321688257</v>
      </c>
      <c r="M24" s="19">
        <v>321688257</v>
      </c>
      <c r="N24" s="33">
        <f t="shared" si="2"/>
        <v>0.52034684464624703</v>
      </c>
      <c r="O24" s="34">
        <f t="shared" si="3"/>
        <v>0.51389876444610261</v>
      </c>
      <c r="P24" s="36"/>
    </row>
    <row r="25" spans="1:16" s="37" customFormat="1" ht="30" customHeight="1" x14ac:dyDescent="0.2">
      <c r="A25" s="20">
        <v>1</v>
      </c>
      <c r="B25" s="21">
        <v>0</v>
      </c>
      <c r="C25" s="21">
        <v>1</v>
      </c>
      <c r="D25" s="22">
        <v>5</v>
      </c>
      <c r="E25" s="22">
        <v>16</v>
      </c>
      <c r="F25" s="23" t="s">
        <v>5</v>
      </c>
      <c r="G25" s="24" t="s">
        <v>71</v>
      </c>
      <c r="H25" s="35" t="s">
        <v>72</v>
      </c>
      <c r="I25" s="19">
        <v>1304116520</v>
      </c>
      <c r="J25" s="19">
        <v>1043293216</v>
      </c>
      <c r="K25" s="19">
        <v>53982315</v>
      </c>
      <c r="L25" s="19">
        <v>53982315</v>
      </c>
      <c r="M25" s="19">
        <v>53982315</v>
      </c>
      <c r="N25" s="33">
        <f t="shared" si="2"/>
        <v>4.1393782052542363E-2</v>
      </c>
      <c r="O25" s="34">
        <f t="shared" si="3"/>
        <v>4.1393782052542363E-2</v>
      </c>
      <c r="P25" s="36"/>
    </row>
    <row r="26" spans="1:16" s="37" customFormat="1" ht="30" customHeight="1" x14ac:dyDescent="0.2">
      <c r="A26" s="20">
        <v>1</v>
      </c>
      <c r="B26" s="21">
        <v>0</v>
      </c>
      <c r="C26" s="21">
        <v>1</v>
      </c>
      <c r="D26" s="22">
        <v>5</v>
      </c>
      <c r="E26" s="22">
        <v>47</v>
      </c>
      <c r="F26" s="23" t="s">
        <v>5</v>
      </c>
      <c r="G26" s="24" t="s">
        <v>73</v>
      </c>
      <c r="H26" s="35" t="s">
        <v>74</v>
      </c>
      <c r="I26" s="19">
        <v>342131956</v>
      </c>
      <c r="J26" s="19">
        <v>0</v>
      </c>
      <c r="K26" s="19">
        <v>0</v>
      </c>
      <c r="L26" s="19">
        <v>0</v>
      </c>
      <c r="M26" s="19">
        <v>0</v>
      </c>
      <c r="N26" s="33">
        <f t="shared" si="2"/>
        <v>0</v>
      </c>
      <c r="O26" s="34">
        <f t="shared" si="3"/>
        <v>0</v>
      </c>
      <c r="P26" s="36"/>
    </row>
    <row r="27" spans="1:16" s="37" customFormat="1" ht="30" customHeight="1" x14ac:dyDescent="0.2">
      <c r="A27" s="20">
        <v>1</v>
      </c>
      <c r="B27" s="21">
        <v>0</v>
      </c>
      <c r="C27" s="21">
        <v>1</v>
      </c>
      <c r="D27" s="22">
        <v>5</v>
      </c>
      <c r="E27" s="22">
        <v>92</v>
      </c>
      <c r="F27" s="23" t="s">
        <v>5</v>
      </c>
      <c r="G27" s="24" t="s">
        <v>75</v>
      </c>
      <c r="H27" s="35" t="s">
        <v>76</v>
      </c>
      <c r="I27" s="19">
        <v>63659597</v>
      </c>
      <c r="J27" s="19">
        <v>63659597</v>
      </c>
      <c r="K27" s="19">
        <v>38905350</v>
      </c>
      <c r="L27" s="19">
        <v>38905350</v>
      </c>
      <c r="M27" s="19">
        <v>38905350</v>
      </c>
      <c r="N27" s="33">
        <f t="shared" si="2"/>
        <v>0.61114665868839857</v>
      </c>
      <c r="O27" s="34">
        <f t="shared" si="3"/>
        <v>0.61114665868839857</v>
      </c>
      <c r="P27" s="36"/>
    </row>
    <row r="28" spans="1:16" s="43" customFormat="1" ht="30" customHeight="1" x14ac:dyDescent="0.25">
      <c r="A28" s="26">
        <v>1</v>
      </c>
      <c r="B28" s="27">
        <v>0</v>
      </c>
      <c r="C28" s="27">
        <v>1</v>
      </c>
      <c r="D28" s="28">
        <v>0</v>
      </c>
      <c r="E28" s="29"/>
      <c r="F28" s="29"/>
      <c r="G28" s="30" t="s">
        <v>77</v>
      </c>
      <c r="H28" s="38" t="s">
        <v>78</v>
      </c>
      <c r="I28" s="32">
        <v>1204165000</v>
      </c>
      <c r="J28" s="32">
        <v>0</v>
      </c>
      <c r="K28" s="32">
        <v>0</v>
      </c>
      <c r="L28" s="32">
        <v>0</v>
      </c>
      <c r="M28" s="32">
        <v>0</v>
      </c>
      <c r="N28" s="33">
        <f t="shared" si="2"/>
        <v>0</v>
      </c>
      <c r="O28" s="34">
        <f t="shared" si="3"/>
        <v>0</v>
      </c>
      <c r="P28" s="42"/>
    </row>
    <row r="29" spans="1:16" s="37" customFormat="1" ht="30" customHeight="1" x14ac:dyDescent="0.2">
      <c r="A29" s="20">
        <v>1</v>
      </c>
      <c r="B29" s="21">
        <v>0</v>
      </c>
      <c r="C29" s="21">
        <v>1</v>
      </c>
      <c r="D29" s="22">
        <v>0</v>
      </c>
      <c r="E29" s="22"/>
      <c r="F29" s="23" t="s">
        <v>5</v>
      </c>
      <c r="G29" s="24" t="s">
        <v>77</v>
      </c>
      <c r="H29" s="35" t="s">
        <v>79</v>
      </c>
      <c r="I29" s="19">
        <v>1204165000</v>
      </c>
      <c r="J29" s="19">
        <v>0</v>
      </c>
      <c r="K29" s="19">
        <v>0</v>
      </c>
      <c r="L29" s="19">
        <v>0</v>
      </c>
      <c r="M29" s="19">
        <v>0</v>
      </c>
      <c r="N29" s="33">
        <f t="shared" si="2"/>
        <v>0</v>
      </c>
      <c r="O29" s="34">
        <f t="shared" si="3"/>
        <v>0</v>
      </c>
      <c r="P29" s="36"/>
    </row>
    <row r="30" spans="1:16" s="43" customFormat="1" ht="30" customHeight="1" x14ac:dyDescent="0.25">
      <c r="A30" s="26">
        <v>1</v>
      </c>
      <c r="B30" s="27">
        <v>0</v>
      </c>
      <c r="C30" s="27">
        <v>1</v>
      </c>
      <c r="D30" s="28">
        <v>9</v>
      </c>
      <c r="E30" s="29"/>
      <c r="F30" s="29"/>
      <c r="G30" s="30" t="s">
        <v>80</v>
      </c>
      <c r="H30" s="38" t="s">
        <v>81</v>
      </c>
      <c r="I30" s="32">
        <f>SUM(I31:I32)</f>
        <v>764763000</v>
      </c>
      <c r="J30" s="32">
        <f>SUM(J31:J32)</f>
        <v>764400920</v>
      </c>
      <c r="K30" s="32">
        <f t="shared" ref="K30:M30" si="11">SUM(K31:K32)</f>
        <v>203451341</v>
      </c>
      <c r="L30" s="32">
        <f t="shared" si="11"/>
        <v>200238417</v>
      </c>
      <c r="M30" s="32">
        <f t="shared" si="11"/>
        <v>200238417</v>
      </c>
      <c r="N30" s="33">
        <f t="shared" si="2"/>
        <v>0.2660318830801176</v>
      </c>
      <c r="O30" s="34">
        <f t="shared" si="3"/>
        <v>0.26183068087760519</v>
      </c>
      <c r="P30" s="44"/>
    </row>
    <row r="31" spans="1:16" s="37" customFormat="1" ht="30" customHeight="1" x14ac:dyDescent="0.2">
      <c r="A31" s="20">
        <v>1</v>
      </c>
      <c r="B31" s="21">
        <v>0</v>
      </c>
      <c r="C31" s="21">
        <v>1</v>
      </c>
      <c r="D31" s="22">
        <v>9</v>
      </c>
      <c r="E31" s="22">
        <v>1</v>
      </c>
      <c r="F31" s="23" t="s">
        <v>5</v>
      </c>
      <c r="G31" s="24" t="s">
        <v>82</v>
      </c>
      <c r="H31" s="25" t="s">
        <v>83</v>
      </c>
      <c r="I31" s="19">
        <v>72652600</v>
      </c>
      <c r="J31" s="19">
        <v>72652600</v>
      </c>
      <c r="K31" s="19">
        <v>46972154</v>
      </c>
      <c r="L31" s="19">
        <v>43759230</v>
      </c>
      <c r="M31" s="19">
        <v>43759230</v>
      </c>
      <c r="N31" s="33">
        <f t="shared" si="2"/>
        <v>0.646530943145875</v>
      </c>
      <c r="O31" s="34">
        <f t="shared" si="3"/>
        <v>0.60230783206657434</v>
      </c>
      <c r="P31" s="36"/>
    </row>
    <row r="32" spans="1:16" s="37" customFormat="1" ht="30" customHeight="1" x14ac:dyDescent="0.2">
      <c r="A32" s="20">
        <v>1</v>
      </c>
      <c r="B32" s="21">
        <v>0</v>
      </c>
      <c r="C32" s="21">
        <v>1</v>
      </c>
      <c r="D32" s="22">
        <v>9</v>
      </c>
      <c r="E32" s="22">
        <v>3</v>
      </c>
      <c r="F32" s="23" t="s">
        <v>5</v>
      </c>
      <c r="G32" s="24" t="s">
        <v>84</v>
      </c>
      <c r="H32" s="25" t="s">
        <v>85</v>
      </c>
      <c r="I32" s="19">
        <v>692110400</v>
      </c>
      <c r="J32" s="19">
        <v>691748320</v>
      </c>
      <c r="K32" s="19">
        <v>156479187</v>
      </c>
      <c r="L32" s="19">
        <v>156479187</v>
      </c>
      <c r="M32" s="19">
        <v>156479187</v>
      </c>
      <c r="N32" s="33">
        <f t="shared" si="2"/>
        <v>0.22608992293714991</v>
      </c>
      <c r="O32" s="34">
        <f t="shared" si="3"/>
        <v>0.22608992293714991</v>
      </c>
      <c r="P32" s="36"/>
    </row>
    <row r="33" spans="1:16" s="40" customFormat="1" ht="30" customHeight="1" x14ac:dyDescent="0.2">
      <c r="A33" s="26">
        <v>1</v>
      </c>
      <c r="B33" s="27">
        <v>0</v>
      </c>
      <c r="C33" s="27">
        <v>2</v>
      </c>
      <c r="D33" s="29"/>
      <c r="E33" s="29"/>
      <c r="F33" s="28">
        <v>20</v>
      </c>
      <c r="G33" s="45" t="s">
        <v>86</v>
      </c>
      <c r="H33" s="31" t="s">
        <v>9</v>
      </c>
      <c r="I33" s="32">
        <f>SUM(I34:I36)</f>
        <v>1621052000</v>
      </c>
      <c r="J33" s="32">
        <f>SUM(J34:J36)</f>
        <v>1588648941</v>
      </c>
      <c r="K33" s="32">
        <f t="shared" ref="K33:M33" si="12">SUM(K34:K36)</f>
        <v>1566059181</v>
      </c>
      <c r="L33" s="32">
        <f t="shared" si="12"/>
        <v>1164051813</v>
      </c>
      <c r="M33" s="32">
        <f t="shared" si="12"/>
        <v>1164051813</v>
      </c>
      <c r="N33" s="33">
        <f t="shared" si="2"/>
        <v>0.96607584519188772</v>
      </c>
      <c r="O33" s="34">
        <f t="shared" si="3"/>
        <v>0.71808419038994431</v>
      </c>
      <c r="P33" s="39"/>
    </row>
    <row r="34" spans="1:16" s="37" customFormat="1" ht="30" customHeight="1" x14ac:dyDescent="0.2">
      <c r="A34" s="20">
        <v>1</v>
      </c>
      <c r="B34" s="21">
        <v>0</v>
      </c>
      <c r="C34" s="21">
        <v>2</v>
      </c>
      <c r="D34" s="22">
        <v>12</v>
      </c>
      <c r="E34" s="23"/>
      <c r="F34" s="22">
        <v>20</v>
      </c>
      <c r="G34" s="46" t="s">
        <v>87</v>
      </c>
      <c r="H34" s="25" t="s">
        <v>88</v>
      </c>
      <c r="I34" s="19">
        <f>1427326213+49081242</f>
        <v>1476407455</v>
      </c>
      <c r="J34" s="19">
        <f>1445491733</f>
        <v>1445491733</v>
      </c>
      <c r="K34" s="19">
        <f>1422901973</f>
        <v>1422901973</v>
      </c>
      <c r="L34" s="19">
        <f>1059871442</f>
        <v>1059871442</v>
      </c>
      <c r="M34" s="19">
        <f>1059871442</f>
        <v>1059871442</v>
      </c>
      <c r="N34" s="33">
        <f t="shared" si="2"/>
        <v>0.9637596777103784</v>
      </c>
      <c r="O34" s="34">
        <f t="shared" si="3"/>
        <v>0.71787191158554531</v>
      </c>
      <c r="P34" s="36"/>
    </row>
    <row r="35" spans="1:16" s="37" customFormat="1" ht="30" customHeight="1" x14ac:dyDescent="0.2">
      <c r="A35" s="20">
        <v>1</v>
      </c>
      <c r="B35" s="21">
        <v>0</v>
      </c>
      <c r="C35" s="21">
        <v>2</v>
      </c>
      <c r="D35" s="22">
        <v>14</v>
      </c>
      <c r="E35" s="23"/>
      <c r="F35" s="22">
        <v>20</v>
      </c>
      <c r="G35" s="46" t="s">
        <v>89</v>
      </c>
      <c r="H35" s="25" t="s">
        <v>90</v>
      </c>
      <c r="I35" s="19">
        <v>143614545</v>
      </c>
      <c r="J35" s="19">
        <v>143157208</v>
      </c>
      <c r="K35" s="19">
        <v>143157208</v>
      </c>
      <c r="L35" s="19">
        <v>104180371</v>
      </c>
      <c r="M35" s="19">
        <v>104180371</v>
      </c>
      <c r="N35" s="33">
        <f t="shared" si="2"/>
        <v>0.99681552449997313</v>
      </c>
      <c r="O35" s="34">
        <f t="shared" si="3"/>
        <v>0.7254165725344881</v>
      </c>
      <c r="P35" s="36"/>
    </row>
    <row r="36" spans="1:16" s="37" customFormat="1" ht="30" customHeight="1" x14ac:dyDescent="0.2">
      <c r="A36" s="20">
        <v>1</v>
      </c>
      <c r="B36" s="21">
        <v>0</v>
      </c>
      <c r="C36" s="21">
        <v>2</v>
      </c>
      <c r="D36" s="22">
        <v>100</v>
      </c>
      <c r="E36" s="23"/>
      <c r="F36" s="22">
        <v>20</v>
      </c>
      <c r="G36" s="46" t="s">
        <v>91</v>
      </c>
      <c r="H36" s="25" t="s">
        <v>92</v>
      </c>
      <c r="I36" s="19">
        <v>1030000</v>
      </c>
      <c r="J36" s="19">
        <v>0</v>
      </c>
      <c r="K36" s="19">
        <v>0</v>
      </c>
      <c r="L36" s="19">
        <v>0</v>
      </c>
      <c r="M36" s="19">
        <v>0</v>
      </c>
      <c r="N36" s="33">
        <f t="shared" si="2"/>
        <v>0</v>
      </c>
      <c r="O36" s="34">
        <f t="shared" si="3"/>
        <v>0</v>
      </c>
      <c r="P36" s="36"/>
    </row>
    <row r="37" spans="1:16" s="43" customFormat="1" ht="30" customHeight="1" x14ac:dyDescent="0.25">
      <c r="A37" s="26">
        <v>1</v>
      </c>
      <c r="B37" s="27">
        <v>0</v>
      </c>
      <c r="C37" s="27">
        <v>5</v>
      </c>
      <c r="D37" s="29"/>
      <c r="E37" s="29"/>
      <c r="F37" s="29"/>
      <c r="G37" s="45" t="s">
        <v>93</v>
      </c>
      <c r="H37" s="31" t="s">
        <v>94</v>
      </c>
      <c r="I37" s="32">
        <f>+I38+I43+I47+I48</f>
        <v>5578494000</v>
      </c>
      <c r="J37" s="32">
        <f>+J38+J43+J47+J48</f>
        <v>5160795200</v>
      </c>
      <c r="K37" s="32">
        <f t="shared" ref="K37:M37" si="13">+K38+K43+K47+K48</f>
        <v>4140111132</v>
      </c>
      <c r="L37" s="32">
        <f t="shared" si="13"/>
        <v>4140111132</v>
      </c>
      <c r="M37" s="32">
        <f t="shared" si="13"/>
        <v>4054623957</v>
      </c>
      <c r="N37" s="33">
        <f t="shared" si="2"/>
        <v>0.74215570223791583</v>
      </c>
      <c r="O37" s="34">
        <f t="shared" si="3"/>
        <v>0.74215570223791583</v>
      </c>
      <c r="P37" s="44"/>
    </row>
    <row r="38" spans="1:16" s="40" customFormat="1" ht="30" customHeight="1" x14ac:dyDescent="0.2">
      <c r="A38" s="26">
        <v>1</v>
      </c>
      <c r="B38" s="27">
        <v>0</v>
      </c>
      <c r="C38" s="27">
        <v>5</v>
      </c>
      <c r="D38" s="28">
        <v>1</v>
      </c>
      <c r="E38" s="29"/>
      <c r="F38" s="29"/>
      <c r="G38" s="45" t="s">
        <v>95</v>
      </c>
      <c r="H38" s="31" t="s">
        <v>96</v>
      </c>
      <c r="I38" s="32">
        <f>SUM(I39:I42)</f>
        <v>2421606642</v>
      </c>
      <c r="J38" s="32">
        <f>SUM(J39:J42)</f>
        <v>2277285314</v>
      </c>
      <c r="K38" s="32">
        <f t="shared" ref="K38:M38" si="14">SUM(K39:K42)</f>
        <v>1945606060</v>
      </c>
      <c r="L38" s="32">
        <f t="shared" si="14"/>
        <v>1945606060</v>
      </c>
      <c r="M38" s="32">
        <f t="shared" si="14"/>
        <v>1945606060</v>
      </c>
      <c r="N38" s="33">
        <f t="shared" si="2"/>
        <v>0.80343604376354361</v>
      </c>
      <c r="O38" s="34">
        <f t="shared" si="3"/>
        <v>0.80343604376354361</v>
      </c>
      <c r="P38" s="39"/>
    </row>
    <row r="39" spans="1:16" s="37" customFormat="1" ht="30" customHeight="1" x14ac:dyDescent="0.2">
      <c r="A39" s="20">
        <v>1</v>
      </c>
      <c r="B39" s="21">
        <v>0</v>
      </c>
      <c r="C39" s="21">
        <v>5</v>
      </c>
      <c r="D39" s="22">
        <v>1</v>
      </c>
      <c r="E39" s="22">
        <v>1</v>
      </c>
      <c r="F39" s="22">
        <v>20</v>
      </c>
      <c r="G39" s="46" t="s">
        <v>97</v>
      </c>
      <c r="H39" s="25" t="s">
        <v>98</v>
      </c>
      <c r="I39" s="19">
        <v>532250335</v>
      </c>
      <c r="J39" s="19">
        <v>531800268</v>
      </c>
      <c r="K39" s="19">
        <v>425978000</v>
      </c>
      <c r="L39" s="19">
        <v>425978000</v>
      </c>
      <c r="M39" s="19">
        <v>425978000</v>
      </c>
      <c r="N39" s="33">
        <f t="shared" si="2"/>
        <v>0.80033392557658045</v>
      </c>
      <c r="O39" s="34">
        <f t="shared" si="3"/>
        <v>0.80033392557658045</v>
      </c>
      <c r="P39" s="36"/>
    </row>
    <row r="40" spans="1:16" s="37" customFormat="1" ht="30" customHeight="1" x14ac:dyDescent="0.2">
      <c r="A40" s="20">
        <v>1</v>
      </c>
      <c r="B40" s="21">
        <v>0</v>
      </c>
      <c r="C40" s="21">
        <v>5</v>
      </c>
      <c r="D40" s="22">
        <v>1</v>
      </c>
      <c r="E40" s="22">
        <v>3</v>
      </c>
      <c r="F40" s="22">
        <v>20</v>
      </c>
      <c r="G40" s="46" t="s">
        <v>99</v>
      </c>
      <c r="H40" s="25" t="s">
        <v>100</v>
      </c>
      <c r="I40" s="19">
        <v>699750073</v>
      </c>
      <c r="J40" s="19">
        <v>559800058</v>
      </c>
      <c r="K40" s="19">
        <v>553280545</v>
      </c>
      <c r="L40" s="19">
        <v>553280545</v>
      </c>
      <c r="M40" s="19">
        <v>553280545</v>
      </c>
      <c r="N40" s="33">
        <f t="shared" si="2"/>
        <v>0.7906830829298106</v>
      </c>
      <c r="O40" s="34">
        <f t="shared" si="3"/>
        <v>0.7906830829298106</v>
      </c>
      <c r="P40" s="36"/>
    </row>
    <row r="41" spans="1:16" s="37" customFormat="1" ht="30" customHeight="1" x14ac:dyDescent="0.2">
      <c r="A41" s="20">
        <v>1</v>
      </c>
      <c r="B41" s="21">
        <v>0</v>
      </c>
      <c r="C41" s="21">
        <v>5</v>
      </c>
      <c r="D41" s="22">
        <v>1</v>
      </c>
      <c r="E41" s="22">
        <v>4</v>
      </c>
      <c r="F41" s="22">
        <v>20</v>
      </c>
      <c r="G41" s="46" t="s">
        <v>101</v>
      </c>
      <c r="H41" s="25" t="s">
        <v>102</v>
      </c>
      <c r="I41" s="19">
        <v>964564392</v>
      </c>
      <c r="J41" s="19">
        <v>961651514</v>
      </c>
      <c r="K41" s="19">
        <v>891933415</v>
      </c>
      <c r="L41" s="19">
        <v>891933415</v>
      </c>
      <c r="M41" s="19">
        <v>891933415</v>
      </c>
      <c r="N41" s="33">
        <f t="shared" si="2"/>
        <v>0.92470074823164317</v>
      </c>
      <c r="O41" s="34">
        <f t="shared" si="3"/>
        <v>0.92470074823164317</v>
      </c>
      <c r="P41" s="36"/>
    </row>
    <row r="42" spans="1:16" s="37" customFormat="1" ht="30" customHeight="1" x14ac:dyDescent="0.2">
      <c r="A42" s="20">
        <v>1</v>
      </c>
      <c r="B42" s="21">
        <v>0</v>
      </c>
      <c r="C42" s="21">
        <v>5</v>
      </c>
      <c r="D42" s="22">
        <v>1</v>
      </c>
      <c r="E42" s="22">
        <v>5</v>
      </c>
      <c r="F42" s="22">
        <v>20</v>
      </c>
      <c r="G42" s="46" t="s">
        <v>103</v>
      </c>
      <c r="H42" s="25" t="s">
        <v>104</v>
      </c>
      <c r="I42" s="19">
        <v>225041842</v>
      </c>
      <c r="J42" s="19">
        <v>224033474</v>
      </c>
      <c r="K42" s="19">
        <v>74414100</v>
      </c>
      <c r="L42" s="19">
        <v>74414100</v>
      </c>
      <c r="M42" s="19">
        <v>74414100</v>
      </c>
      <c r="N42" s="33">
        <f t="shared" si="2"/>
        <v>0.3306678408720099</v>
      </c>
      <c r="O42" s="34">
        <f t="shared" si="3"/>
        <v>0.3306678408720099</v>
      </c>
      <c r="P42" s="36"/>
    </row>
    <row r="43" spans="1:16" s="40" customFormat="1" ht="30" customHeight="1" x14ac:dyDescent="0.2">
      <c r="A43" s="26">
        <v>1</v>
      </c>
      <c r="B43" s="27">
        <v>0</v>
      </c>
      <c r="C43" s="27">
        <v>5</v>
      </c>
      <c r="D43" s="28">
        <v>2</v>
      </c>
      <c r="E43" s="29"/>
      <c r="F43" s="29"/>
      <c r="G43" s="45" t="s">
        <v>105</v>
      </c>
      <c r="H43" s="31" t="s">
        <v>106</v>
      </c>
      <c r="I43" s="32">
        <f>SUM(I44:I46)</f>
        <v>2528646188</v>
      </c>
      <c r="J43" s="32">
        <f t="shared" ref="J43" si="15">SUM(J44:J46)</f>
        <v>2255916950</v>
      </c>
      <c r="K43" s="32">
        <f t="shared" ref="K43" si="16">SUM(K44:K46)</f>
        <v>1661987472</v>
      </c>
      <c r="L43" s="32">
        <f t="shared" ref="L43" si="17">SUM(L44:L46)</f>
        <v>1661987472</v>
      </c>
      <c r="M43" s="32">
        <f t="shared" ref="M43" si="18">SUM(M44:M46)</f>
        <v>1576500297</v>
      </c>
      <c r="N43" s="33">
        <f t="shared" si="2"/>
        <v>0.65726374843865665</v>
      </c>
      <c r="O43" s="34">
        <f t="shared" si="3"/>
        <v>0.65726374843865665</v>
      </c>
      <c r="P43" s="39"/>
    </row>
    <row r="44" spans="1:16" s="37" customFormat="1" ht="30" customHeight="1" x14ac:dyDescent="0.2">
      <c r="A44" s="20">
        <v>1</v>
      </c>
      <c r="B44" s="21">
        <v>0</v>
      </c>
      <c r="C44" s="21">
        <v>5</v>
      </c>
      <c r="D44" s="22">
        <v>2</v>
      </c>
      <c r="E44" s="22">
        <v>2</v>
      </c>
      <c r="F44" s="22">
        <v>20</v>
      </c>
      <c r="G44" s="46" t="s">
        <v>107</v>
      </c>
      <c r="H44" s="25" t="s">
        <v>108</v>
      </c>
      <c r="I44" s="19">
        <v>1136908223</v>
      </c>
      <c r="J44" s="19">
        <v>1136526578</v>
      </c>
      <c r="K44" s="19">
        <v>978928340</v>
      </c>
      <c r="L44" s="19">
        <v>978928340</v>
      </c>
      <c r="M44" s="19">
        <v>893441165</v>
      </c>
      <c r="N44" s="33">
        <f t="shared" si="2"/>
        <v>0.86104429556931794</v>
      </c>
      <c r="O44" s="34">
        <f t="shared" si="3"/>
        <v>0.86104429556931794</v>
      </c>
      <c r="P44" s="36"/>
    </row>
    <row r="45" spans="1:16" s="37" customFormat="1" ht="30" customHeight="1" x14ac:dyDescent="0.2">
      <c r="A45" s="20">
        <v>1</v>
      </c>
      <c r="B45" s="21">
        <v>0</v>
      </c>
      <c r="C45" s="21">
        <v>5</v>
      </c>
      <c r="D45" s="22">
        <v>2</v>
      </c>
      <c r="E45" s="22">
        <v>3</v>
      </c>
      <c r="F45" s="22">
        <v>20</v>
      </c>
      <c r="G45" s="46" t="s">
        <v>109</v>
      </c>
      <c r="H45" s="25" t="s">
        <v>110</v>
      </c>
      <c r="I45" s="19">
        <v>1311737965</v>
      </c>
      <c r="J45" s="19">
        <v>1089390372</v>
      </c>
      <c r="K45" s="19">
        <v>672661732</v>
      </c>
      <c r="L45" s="19">
        <v>672661732</v>
      </c>
      <c r="M45" s="19">
        <v>672661732</v>
      </c>
      <c r="N45" s="33">
        <f t="shared" si="2"/>
        <v>0.5128019085732568</v>
      </c>
      <c r="O45" s="34">
        <f t="shared" si="3"/>
        <v>0.5128019085732568</v>
      </c>
      <c r="P45" s="36"/>
    </row>
    <row r="46" spans="1:16" s="37" customFormat="1" ht="30" customHeight="1" x14ac:dyDescent="0.2">
      <c r="A46" s="20">
        <v>1</v>
      </c>
      <c r="B46" s="21">
        <v>0</v>
      </c>
      <c r="C46" s="21">
        <v>5</v>
      </c>
      <c r="D46" s="22">
        <v>2</v>
      </c>
      <c r="E46" s="22">
        <v>7</v>
      </c>
      <c r="F46" s="22">
        <v>20</v>
      </c>
      <c r="G46" s="46" t="s">
        <v>111</v>
      </c>
      <c r="H46" s="25" t="s">
        <v>112</v>
      </c>
      <c r="I46" s="19">
        <v>80000000</v>
      </c>
      <c r="J46" s="19">
        <v>30000000</v>
      </c>
      <c r="K46" s="19">
        <v>10397400</v>
      </c>
      <c r="L46" s="19">
        <v>10397400</v>
      </c>
      <c r="M46" s="19">
        <v>10397400</v>
      </c>
      <c r="N46" s="33">
        <f t="shared" si="2"/>
        <v>0.12996750000000001</v>
      </c>
      <c r="O46" s="34">
        <f t="shared" si="3"/>
        <v>0.12996750000000001</v>
      </c>
      <c r="P46" s="36"/>
    </row>
    <row r="47" spans="1:16" s="40" customFormat="1" ht="30" customHeight="1" x14ac:dyDescent="0.2">
      <c r="A47" s="26">
        <v>1</v>
      </c>
      <c r="B47" s="27">
        <v>0</v>
      </c>
      <c r="C47" s="27">
        <v>5</v>
      </c>
      <c r="D47" s="28">
        <v>6</v>
      </c>
      <c r="E47" s="29"/>
      <c r="F47" s="28">
        <v>20</v>
      </c>
      <c r="G47" s="45" t="s">
        <v>113</v>
      </c>
      <c r="H47" s="31" t="s">
        <v>114</v>
      </c>
      <c r="I47" s="32">
        <v>376944702</v>
      </c>
      <c r="J47" s="32">
        <v>376555762</v>
      </c>
      <c r="K47" s="32">
        <v>319492200</v>
      </c>
      <c r="L47" s="32">
        <v>319492200</v>
      </c>
      <c r="M47" s="32">
        <v>319492200</v>
      </c>
      <c r="N47" s="33">
        <f t="shared" si="2"/>
        <v>0.84758373921912822</v>
      </c>
      <c r="O47" s="34">
        <f t="shared" si="3"/>
        <v>0.84758373921912822</v>
      </c>
      <c r="P47" s="41"/>
    </row>
    <row r="48" spans="1:16" s="40" customFormat="1" ht="30" customHeight="1" x14ac:dyDescent="0.2">
      <c r="A48" s="26">
        <v>1</v>
      </c>
      <c r="B48" s="27">
        <v>0</v>
      </c>
      <c r="C48" s="27">
        <v>5</v>
      </c>
      <c r="D48" s="28">
        <v>7</v>
      </c>
      <c r="E48" s="29"/>
      <c r="F48" s="28">
        <v>20</v>
      </c>
      <c r="G48" s="45" t="s">
        <v>115</v>
      </c>
      <c r="H48" s="31" t="s">
        <v>116</v>
      </c>
      <c r="I48" s="32">
        <v>251296468</v>
      </c>
      <c r="J48" s="32">
        <v>251037174</v>
      </c>
      <c r="K48" s="32">
        <v>213025400</v>
      </c>
      <c r="L48" s="32">
        <v>213025400</v>
      </c>
      <c r="M48" s="32">
        <v>213025400</v>
      </c>
      <c r="N48" s="33">
        <f t="shared" si="2"/>
        <v>0.84770550774314901</v>
      </c>
      <c r="O48" s="34">
        <f t="shared" si="3"/>
        <v>0.84770550774314901</v>
      </c>
      <c r="P48" s="41"/>
    </row>
    <row r="49" spans="1:16" s="40" customFormat="1" ht="30" customHeight="1" x14ac:dyDescent="0.2">
      <c r="A49" s="26">
        <v>2</v>
      </c>
      <c r="B49" s="27"/>
      <c r="C49" s="27"/>
      <c r="D49" s="29"/>
      <c r="E49" s="29"/>
      <c r="F49" s="29"/>
      <c r="G49" s="45" t="s">
        <v>117</v>
      </c>
      <c r="H49" s="31" t="s">
        <v>10</v>
      </c>
      <c r="I49" s="32">
        <f>+I50+I58</f>
        <v>8553874000</v>
      </c>
      <c r="J49" s="32">
        <f>+J50+J58</f>
        <v>7694265680.3999996</v>
      </c>
      <c r="K49" s="32">
        <f>+K50+K58</f>
        <v>5796943519.3999996</v>
      </c>
      <c r="L49" s="32">
        <f>+L50+L58</f>
        <v>4258287637.73</v>
      </c>
      <c r="M49" s="32">
        <f>+M50+M58</f>
        <v>4237630982.73</v>
      </c>
      <c r="N49" s="33">
        <f t="shared" si="2"/>
        <v>0.67769802540930568</v>
      </c>
      <c r="O49" s="34">
        <f t="shared" si="3"/>
        <v>0.49781977589686266</v>
      </c>
      <c r="P49" s="39"/>
    </row>
    <row r="50" spans="1:16" s="40" customFormat="1" ht="30" customHeight="1" x14ac:dyDescent="0.2">
      <c r="A50" s="26">
        <v>2</v>
      </c>
      <c r="B50" s="27">
        <v>0</v>
      </c>
      <c r="C50" s="27">
        <v>3</v>
      </c>
      <c r="D50" s="29"/>
      <c r="E50" s="29"/>
      <c r="F50" s="29"/>
      <c r="G50" s="45" t="s">
        <v>118</v>
      </c>
      <c r="H50" s="31" t="s">
        <v>119</v>
      </c>
      <c r="I50" s="32">
        <f>+I51+I56</f>
        <v>912648000</v>
      </c>
      <c r="J50" s="32">
        <f>+J51+J56</f>
        <v>473490601</v>
      </c>
      <c r="K50" s="32">
        <f t="shared" ref="K50:M50" si="19">+K51+K56</f>
        <v>473490601</v>
      </c>
      <c r="L50" s="32">
        <f t="shared" si="19"/>
        <v>441341438.46000004</v>
      </c>
      <c r="M50" s="32">
        <f t="shared" si="19"/>
        <v>441341438.46000004</v>
      </c>
      <c r="N50" s="33">
        <f t="shared" si="2"/>
        <v>0.51880966265197537</v>
      </c>
      <c r="O50" s="34">
        <f t="shared" si="3"/>
        <v>0.48358341711152608</v>
      </c>
      <c r="P50" s="39"/>
    </row>
    <row r="51" spans="1:16" s="40" customFormat="1" ht="30" customHeight="1" x14ac:dyDescent="0.2">
      <c r="A51" s="26">
        <v>2</v>
      </c>
      <c r="B51" s="27">
        <v>0</v>
      </c>
      <c r="C51" s="27">
        <v>3</v>
      </c>
      <c r="D51" s="28">
        <v>50</v>
      </c>
      <c r="E51" s="29"/>
      <c r="F51" s="29"/>
      <c r="G51" s="45" t="s">
        <v>120</v>
      </c>
      <c r="H51" s="31" t="s">
        <v>121</v>
      </c>
      <c r="I51" s="32">
        <f>SUM(I52:I55)</f>
        <v>901547927</v>
      </c>
      <c r="J51" s="32">
        <f>SUM(J52:J55)</f>
        <v>473490601</v>
      </c>
      <c r="K51" s="32">
        <f t="shared" ref="K51:M51" si="20">SUM(K52:K55)</f>
        <v>473490601</v>
      </c>
      <c r="L51" s="32">
        <f t="shared" si="20"/>
        <v>441341438.46000004</v>
      </c>
      <c r="M51" s="32">
        <f t="shared" si="20"/>
        <v>441341438.46000004</v>
      </c>
      <c r="N51" s="33">
        <f t="shared" si="2"/>
        <v>0.52519737089917351</v>
      </c>
      <c r="O51" s="34">
        <f t="shared" si="3"/>
        <v>0.48953741142593749</v>
      </c>
      <c r="P51" s="39"/>
    </row>
    <row r="52" spans="1:16" s="37" customFormat="1" ht="30" customHeight="1" x14ac:dyDescent="0.2">
      <c r="A52" s="20">
        <v>2</v>
      </c>
      <c r="B52" s="21">
        <v>0</v>
      </c>
      <c r="C52" s="21">
        <v>3</v>
      </c>
      <c r="D52" s="22">
        <v>50</v>
      </c>
      <c r="E52" s="22">
        <v>2</v>
      </c>
      <c r="F52" s="22">
        <v>20</v>
      </c>
      <c r="G52" s="46" t="s">
        <v>122</v>
      </c>
      <c r="H52" s="25" t="s">
        <v>123</v>
      </c>
      <c r="I52" s="19">
        <v>1221008</v>
      </c>
      <c r="J52" s="19">
        <v>364000</v>
      </c>
      <c r="K52" s="19">
        <v>364000</v>
      </c>
      <c r="L52" s="19">
        <v>364000</v>
      </c>
      <c r="M52" s="19">
        <v>364000</v>
      </c>
      <c r="N52" s="33">
        <f t="shared" si="2"/>
        <v>0.29811434486915728</v>
      </c>
      <c r="O52" s="34">
        <f t="shared" si="3"/>
        <v>0.29811434486915728</v>
      </c>
      <c r="P52" s="36"/>
    </row>
    <row r="53" spans="1:16" s="37" customFormat="1" ht="30" customHeight="1" x14ac:dyDescent="0.2">
      <c r="A53" s="20">
        <v>2</v>
      </c>
      <c r="B53" s="21">
        <v>0</v>
      </c>
      <c r="C53" s="21">
        <v>3</v>
      </c>
      <c r="D53" s="22">
        <v>50</v>
      </c>
      <c r="E53" s="22">
        <v>3</v>
      </c>
      <c r="F53" s="22">
        <v>20</v>
      </c>
      <c r="G53" s="46" t="s">
        <v>124</v>
      </c>
      <c r="H53" s="25" t="s">
        <v>125</v>
      </c>
      <c r="I53" s="19">
        <v>488005838</v>
      </c>
      <c r="J53" s="19">
        <v>273153000</v>
      </c>
      <c r="K53" s="19">
        <v>273153000</v>
      </c>
      <c r="L53" s="19">
        <v>273153000</v>
      </c>
      <c r="M53" s="19">
        <v>273153000</v>
      </c>
      <c r="N53" s="33">
        <f t="shared" si="2"/>
        <v>0.55973305794755679</v>
      </c>
      <c r="O53" s="34">
        <f t="shared" si="3"/>
        <v>0.55973305794755679</v>
      </c>
      <c r="P53" s="36"/>
    </row>
    <row r="54" spans="1:16" s="37" customFormat="1" ht="30" customHeight="1" x14ac:dyDescent="0.2">
      <c r="A54" s="20">
        <v>2</v>
      </c>
      <c r="B54" s="21">
        <v>0</v>
      </c>
      <c r="C54" s="21">
        <v>3</v>
      </c>
      <c r="D54" s="22">
        <v>50</v>
      </c>
      <c r="E54" s="22">
        <v>8</v>
      </c>
      <c r="F54" s="22">
        <v>20</v>
      </c>
      <c r="G54" s="46" t="s">
        <v>126</v>
      </c>
      <c r="H54" s="25" t="s">
        <v>127</v>
      </c>
      <c r="I54" s="19">
        <v>11100073</v>
      </c>
      <c r="J54" s="19">
        <v>125704</v>
      </c>
      <c r="K54" s="19">
        <v>125704</v>
      </c>
      <c r="L54" s="19">
        <v>125704</v>
      </c>
      <c r="M54" s="19">
        <v>125704</v>
      </c>
      <c r="N54" s="33">
        <f t="shared" si="2"/>
        <v>1.1324610207518454E-2</v>
      </c>
      <c r="O54" s="34">
        <f t="shared" si="3"/>
        <v>1.1324610207518454E-2</v>
      </c>
      <c r="P54" s="36"/>
    </row>
    <row r="55" spans="1:16" s="37" customFormat="1" ht="30" customHeight="1" x14ac:dyDescent="0.2">
      <c r="A55" s="20">
        <v>2</v>
      </c>
      <c r="B55" s="21">
        <v>0</v>
      </c>
      <c r="C55" s="21">
        <v>3</v>
      </c>
      <c r="D55" s="22">
        <v>50</v>
      </c>
      <c r="E55" s="22">
        <v>90</v>
      </c>
      <c r="F55" s="22">
        <v>20</v>
      </c>
      <c r="G55" s="46" t="s">
        <v>128</v>
      </c>
      <c r="H55" s="25" t="s">
        <v>129</v>
      </c>
      <c r="I55" s="19">
        <v>401221008</v>
      </c>
      <c r="J55" s="19">
        <v>199847897</v>
      </c>
      <c r="K55" s="19">
        <v>199847897</v>
      </c>
      <c r="L55" s="19">
        <v>167698734.46000001</v>
      </c>
      <c r="M55" s="19">
        <v>167698734.46000001</v>
      </c>
      <c r="N55" s="33">
        <f t="shared" si="2"/>
        <v>0.49809928447216301</v>
      </c>
      <c r="O55" s="34">
        <f t="shared" si="3"/>
        <v>0.41797097140038092</v>
      </c>
      <c r="P55" s="36"/>
    </row>
    <row r="56" spans="1:16" s="40" customFormat="1" ht="30" customHeight="1" x14ac:dyDescent="0.2">
      <c r="A56" s="26">
        <v>2</v>
      </c>
      <c r="B56" s="27">
        <v>0</v>
      </c>
      <c r="C56" s="27">
        <v>3</v>
      </c>
      <c r="D56" s="28">
        <v>51</v>
      </c>
      <c r="E56" s="29"/>
      <c r="F56" s="29"/>
      <c r="G56" s="45" t="s">
        <v>130</v>
      </c>
      <c r="H56" s="31" t="s">
        <v>131</v>
      </c>
      <c r="I56" s="32">
        <f>+I57</f>
        <v>11100073</v>
      </c>
      <c r="J56" s="32">
        <f t="shared" ref="J56:M56" si="21">+J57</f>
        <v>0</v>
      </c>
      <c r="K56" s="32">
        <f t="shared" si="21"/>
        <v>0</v>
      </c>
      <c r="L56" s="32">
        <f t="shared" si="21"/>
        <v>0</v>
      </c>
      <c r="M56" s="32">
        <f t="shared" si="21"/>
        <v>0</v>
      </c>
      <c r="N56" s="33">
        <f t="shared" si="2"/>
        <v>0</v>
      </c>
      <c r="O56" s="34">
        <f t="shared" si="3"/>
        <v>0</v>
      </c>
      <c r="P56" s="39"/>
    </row>
    <row r="57" spans="1:16" s="37" customFormat="1" ht="30" customHeight="1" x14ac:dyDescent="0.2">
      <c r="A57" s="20">
        <v>2</v>
      </c>
      <c r="B57" s="21">
        <v>0</v>
      </c>
      <c r="C57" s="21">
        <v>3</v>
      </c>
      <c r="D57" s="22">
        <v>51</v>
      </c>
      <c r="E57" s="22">
        <v>1</v>
      </c>
      <c r="F57" s="22">
        <v>20</v>
      </c>
      <c r="G57" s="46" t="s">
        <v>132</v>
      </c>
      <c r="H57" s="25" t="s">
        <v>133</v>
      </c>
      <c r="I57" s="19">
        <v>11100073</v>
      </c>
      <c r="J57" s="19">
        <v>0</v>
      </c>
      <c r="K57" s="19">
        <v>0</v>
      </c>
      <c r="L57" s="19">
        <v>0</v>
      </c>
      <c r="M57" s="19">
        <v>0</v>
      </c>
      <c r="N57" s="33">
        <f t="shared" si="2"/>
        <v>0</v>
      </c>
      <c r="O57" s="34">
        <f t="shared" si="3"/>
        <v>0</v>
      </c>
      <c r="P57" s="36"/>
    </row>
    <row r="58" spans="1:16" s="40" customFormat="1" ht="30" customHeight="1" x14ac:dyDescent="0.2">
      <c r="A58" s="26">
        <v>2</v>
      </c>
      <c r="B58" s="27">
        <v>0</v>
      </c>
      <c r="C58" s="27">
        <v>4</v>
      </c>
      <c r="D58" s="29"/>
      <c r="E58" s="29"/>
      <c r="F58" s="29"/>
      <c r="G58" s="45" t="s">
        <v>134</v>
      </c>
      <c r="H58" s="31" t="s">
        <v>135</v>
      </c>
      <c r="I58" s="32">
        <f>+I59+I61+I63+I69+I77+I81+I84+I89+I92+I95+I97+I101+I103</f>
        <v>7641226000</v>
      </c>
      <c r="J58" s="32">
        <f t="shared" ref="J58:K58" si="22">+J59+J61+J63+J69+J77+J81+J84+J89+J92+J95+J97+J101+J103</f>
        <v>7220775079.3999996</v>
      </c>
      <c r="K58" s="32">
        <f t="shared" si="22"/>
        <v>5323452918.3999996</v>
      </c>
      <c r="L58" s="32">
        <f t="shared" ref="L58" si="23">+L59+L61+L63+L69+L77+L81+L84+L89+L92+L95+L97+L101+L103</f>
        <v>3816946199.27</v>
      </c>
      <c r="M58" s="32">
        <f t="shared" ref="M58" si="24">+M59+M61+M63+M69+M77+M81+M84+M89+M92+M95+M97+M101+M103</f>
        <v>3796289544.27</v>
      </c>
      <c r="N58" s="33">
        <f t="shared" si="2"/>
        <v>0.69667523489031724</v>
      </c>
      <c r="O58" s="34">
        <f t="shared" si="3"/>
        <v>0.49952012926590578</v>
      </c>
      <c r="P58" s="39"/>
    </row>
    <row r="59" spans="1:16" s="40" customFormat="1" ht="30" customHeight="1" x14ac:dyDescent="0.2">
      <c r="A59" s="26">
        <v>2</v>
      </c>
      <c r="B59" s="27">
        <v>0</v>
      </c>
      <c r="C59" s="27">
        <v>4</v>
      </c>
      <c r="D59" s="28">
        <v>1</v>
      </c>
      <c r="E59" s="29"/>
      <c r="F59" s="29"/>
      <c r="G59" s="45" t="s">
        <v>136</v>
      </c>
      <c r="H59" s="31" t="s">
        <v>137</v>
      </c>
      <c r="I59" s="32">
        <f>SUM(I60)</f>
        <v>485000</v>
      </c>
      <c r="J59" s="32">
        <f t="shared" ref="J59:M59" si="25">SUM(J60)</f>
        <v>185000</v>
      </c>
      <c r="K59" s="32">
        <f t="shared" si="25"/>
        <v>185000</v>
      </c>
      <c r="L59" s="32">
        <f t="shared" si="25"/>
        <v>185000</v>
      </c>
      <c r="M59" s="32">
        <f t="shared" si="25"/>
        <v>185000</v>
      </c>
      <c r="N59" s="33">
        <f t="shared" si="2"/>
        <v>0.38144329896907214</v>
      </c>
      <c r="O59" s="34">
        <f t="shared" si="3"/>
        <v>0.38144329896907214</v>
      </c>
      <c r="P59" s="39"/>
    </row>
    <row r="60" spans="1:16" s="37" customFormat="1" ht="30" customHeight="1" x14ac:dyDescent="0.2">
      <c r="A60" s="20">
        <v>2</v>
      </c>
      <c r="B60" s="21">
        <v>0</v>
      </c>
      <c r="C60" s="21">
        <v>4</v>
      </c>
      <c r="D60" s="22">
        <v>1</v>
      </c>
      <c r="E60" s="22">
        <v>25</v>
      </c>
      <c r="F60" s="22">
        <v>20</v>
      </c>
      <c r="G60" s="46" t="s">
        <v>138</v>
      </c>
      <c r="H60" s="25" t="s">
        <v>139</v>
      </c>
      <c r="I60" s="19">
        <v>485000</v>
      </c>
      <c r="J60" s="19">
        <v>185000</v>
      </c>
      <c r="K60" s="19">
        <v>185000</v>
      </c>
      <c r="L60" s="19">
        <v>185000</v>
      </c>
      <c r="M60" s="19">
        <v>185000</v>
      </c>
      <c r="N60" s="33">
        <f t="shared" si="2"/>
        <v>0.38144329896907214</v>
      </c>
      <c r="O60" s="34">
        <f t="shared" si="3"/>
        <v>0.38144329896907214</v>
      </c>
      <c r="P60" s="36"/>
    </row>
    <row r="61" spans="1:16" s="40" customFormat="1" ht="30" customHeight="1" x14ac:dyDescent="0.2">
      <c r="A61" s="26">
        <v>2</v>
      </c>
      <c r="B61" s="27">
        <v>0</v>
      </c>
      <c r="C61" s="27">
        <v>4</v>
      </c>
      <c r="D61" s="28">
        <v>2</v>
      </c>
      <c r="E61" s="29"/>
      <c r="F61" s="29"/>
      <c r="G61" s="45" t="s">
        <v>140</v>
      </c>
      <c r="H61" s="31" t="s">
        <v>141</v>
      </c>
      <c r="I61" s="32">
        <f>SUM(I62)</f>
        <v>69196444</v>
      </c>
      <c r="J61" s="32">
        <f>SUM(J62)</f>
        <v>54908816</v>
      </c>
      <c r="K61" s="32">
        <f t="shared" ref="K61:M61" si="26">SUM(K62)</f>
        <v>54908816</v>
      </c>
      <c r="L61" s="32">
        <f t="shared" si="26"/>
        <v>54908816</v>
      </c>
      <c r="M61" s="32">
        <f t="shared" si="26"/>
        <v>54908816</v>
      </c>
      <c r="N61" s="33">
        <f t="shared" si="2"/>
        <v>0.7935207768769158</v>
      </c>
      <c r="O61" s="34">
        <f t="shared" si="3"/>
        <v>0.7935207768769158</v>
      </c>
      <c r="P61" s="39"/>
    </row>
    <row r="62" spans="1:16" s="37" customFormat="1" ht="30" customHeight="1" x14ac:dyDescent="0.2">
      <c r="A62" s="20">
        <v>2</v>
      </c>
      <c r="B62" s="21">
        <v>0</v>
      </c>
      <c r="C62" s="21">
        <v>4</v>
      </c>
      <c r="D62" s="22">
        <v>2</v>
      </c>
      <c r="E62" s="22">
        <v>2</v>
      </c>
      <c r="F62" s="22">
        <v>20</v>
      </c>
      <c r="G62" s="46" t="s">
        <v>142</v>
      </c>
      <c r="H62" s="25" t="s">
        <v>143</v>
      </c>
      <c r="I62" s="19">
        <v>69196444</v>
      </c>
      <c r="J62" s="19">
        <v>54908816</v>
      </c>
      <c r="K62" s="19">
        <v>54908816</v>
      </c>
      <c r="L62" s="19">
        <v>54908816</v>
      </c>
      <c r="M62" s="19">
        <v>54908816</v>
      </c>
      <c r="N62" s="33">
        <f t="shared" si="2"/>
        <v>0.7935207768769158</v>
      </c>
      <c r="O62" s="34">
        <f t="shared" si="3"/>
        <v>0.7935207768769158</v>
      </c>
      <c r="P62" s="36"/>
    </row>
    <row r="63" spans="1:16" s="40" customFormat="1" ht="30" customHeight="1" x14ac:dyDescent="0.2">
      <c r="A63" s="26">
        <v>2</v>
      </c>
      <c r="B63" s="27">
        <v>0</v>
      </c>
      <c r="C63" s="27">
        <v>4</v>
      </c>
      <c r="D63" s="28">
        <v>4</v>
      </c>
      <c r="E63" s="29"/>
      <c r="F63" s="29"/>
      <c r="G63" s="45" t="s">
        <v>144</v>
      </c>
      <c r="H63" s="31" t="s">
        <v>145</v>
      </c>
      <c r="I63" s="32">
        <f>SUM(I64:I68)</f>
        <v>152057405</v>
      </c>
      <c r="J63" s="32">
        <f>SUM(J64:J68)</f>
        <v>145948445.19999999</v>
      </c>
      <c r="K63" s="32">
        <f t="shared" ref="K63:M63" si="27">SUM(K64:K68)</f>
        <v>128439169.2</v>
      </c>
      <c r="L63" s="32">
        <f t="shared" si="27"/>
        <v>71901053.409999996</v>
      </c>
      <c r="M63" s="32">
        <f t="shared" si="27"/>
        <v>71901053.409999996</v>
      </c>
      <c r="N63" s="33">
        <f t="shared" si="2"/>
        <v>0.84467553027095266</v>
      </c>
      <c r="O63" s="34">
        <f t="shared" si="3"/>
        <v>0.47285466570996654</v>
      </c>
      <c r="P63" s="39"/>
    </row>
    <row r="64" spans="1:16" s="37" customFormat="1" ht="30" customHeight="1" x14ac:dyDescent="0.2">
      <c r="A64" s="20">
        <v>2</v>
      </c>
      <c r="B64" s="21">
        <v>0</v>
      </c>
      <c r="C64" s="21">
        <v>4</v>
      </c>
      <c r="D64" s="22">
        <v>4</v>
      </c>
      <c r="E64" s="22">
        <v>1</v>
      </c>
      <c r="F64" s="22">
        <v>20</v>
      </c>
      <c r="G64" s="46" t="s">
        <v>146</v>
      </c>
      <c r="H64" s="25" t="s">
        <v>147</v>
      </c>
      <c r="I64" s="19">
        <v>39410474</v>
      </c>
      <c r="J64" s="19">
        <v>38810474</v>
      </c>
      <c r="K64" s="19">
        <v>30010474</v>
      </c>
      <c r="L64" s="19">
        <v>26131829</v>
      </c>
      <c r="M64" s="19">
        <v>26131829</v>
      </c>
      <c r="N64" s="33">
        <f t="shared" si="2"/>
        <v>0.76148472611620965</v>
      </c>
      <c r="O64" s="34">
        <f t="shared" si="3"/>
        <v>0.66306812244886981</v>
      </c>
      <c r="P64" s="36"/>
    </row>
    <row r="65" spans="1:16" s="37" customFormat="1" ht="30" customHeight="1" x14ac:dyDescent="0.2">
      <c r="A65" s="20">
        <v>2</v>
      </c>
      <c r="B65" s="21">
        <v>0</v>
      </c>
      <c r="C65" s="21">
        <v>4</v>
      </c>
      <c r="D65" s="22">
        <v>4</v>
      </c>
      <c r="E65" s="22">
        <v>15</v>
      </c>
      <c r="F65" s="22">
        <v>20</v>
      </c>
      <c r="G65" s="46" t="s">
        <v>148</v>
      </c>
      <c r="H65" s="25" t="s">
        <v>149</v>
      </c>
      <c r="I65" s="19">
        <v>37472969</v>
      </c>
      <c r="J65" s="19">
        <v>37472969</v>
      </c>
      <c r="K65" s="19">
        <v>32365193</v>
      </c>
      <c r="L65" s="19">
        <v>7636802</v>
      </c>
      <c r="M65" s="19">
        <v>7636802</v>
      </c>
      <c r="N65" s="33">
        <f t="shared" si="2"/>
        <v>0.86369438727953474</v>
      </c>
      <c r="O65" s="34">
        <f t="shared" si="3"/>
        <v>0.20379495417083179</v>
      </c>
      <c r="P65" s="36"/>
    </row>
    <row r="66" spans="1:16" s="37" customFormat="1" ht="30" customHeight="1" x14ac:dyDescent="0.2">
      <c r="A66" s="20">
        <v>2</v>
      </c>
      <c r="B66" s="21">
        <v>0</v>
      </c>
      <c r="C66" s="21">
        <v>4</v>
      </c>
      <c r="D66" s="22">
        <v>4</v>
      </c>
      <c r="E66" s="22">
        <v>17</v>
      </c>
      <c r="F66" s="22">
        <v>20</v>
      </c>
      <c r="G66" s="46" t="s">
        <v>150</v>
      </c>
      <c r="H66" s="25" t="s">
        <v>151</v>
      </c>
      <c r="I66" s="19">
        <v>22175395</v>
      </c>
      <c r="J66" s="47">
        <v>22175387.199999999</v>
      </c>
      <c r="K66" s="19">
        <v>20374637.199999999</v>
      </c>
      <c r="L66" s="19">
        <v>5983971.4299999997</v>
      </c>
      <c r="M66" s="19">
        <v>5983971.4299999997</v>
      </c>
      <c r="N66" s="33">
        <f t="shared" si="2"/>
        <v>0.91879478133309456</v>
      </c>
      <c r="O66" s="34">
        <f t="shared" si="3"/>
        <v>0.26984734341823446</v>
      </c>
      <c r="P66" s="36"/>
    </row>
    <row r="67" spans="1:16" s="37" customFormat="1" ht="30" customHeight="1" x14ac:dyDescent="0.2">
      <c r="A67" s="20">
        <v>2</v>
      </c>
      <c r="B67" s="21">
        <v>0</v>
      </c>
      <c r="C67" s="21">
        <v>4</v>
      </c>
      <c r="D67" s="22">
        <v>4</v>
      </c>
      <c r="E67" s="22">
        <v>18</v>
      </c>
      <c r="F67" s="22">
        <v>20</v>
      </c>
      <c r="G67" s="46" t="s">
        <v>152</v>
      </c>
      <c r="H67" s="25" t="s">
        <v>153</v>
      </c>
      <c r="I67" s="19">
        <v>16157778</v>
      </c>
      <c r="J67" s="19">
        <v>16126570.02</v>
      </c>
      <c r="K67" s="19">
        <v>14325820.02</v>
      </c>
      <c r="L67" s="19">
        <v>6058420</v>
      </c>
      <c r="M67" s="19">
        <v>6058420</v>
      </c>
      <c r="N67" s="33">
        <f t="shared" si="2"/>
        <v>0.88662067395653044</v>
      </c>
      <c r="O67" s="34">
        <f t="shared" si="3"/>
        <v>0.37495378386805411</v>
      </c>
      <c r="P67" s="36"/>
    </row>
    <row r="68" spans="1:16" s="37" customFormat="1" ht="30" customHeight="1" x14ac:dyDescent="0.2">
      <c r="A68" s="20">
        <v>2</v>
      </c>
      <c r="B68" s="21">
        <v>0</v>
      </c>
      <c r="C68" s="21">
        <v>4</v>
      </c>
      <c r="D68" s="22">
        <v>4</v>
      </c>
      <c r="E68" s="22">
        <v>23</v>
      </c>
      <c r="F68" s="22">
        <v>20</v>
      </c>
      <c r="G68" s="46" t="s">
        <v>154</v>
      </c>
      <c r="H68" s="25" t="s">
        <v>155</v>
      </c>
      <c r="I68" s="19">
        <v>36840789</v>
      </c>
      <c r="J68" s="19">
        <v>31363044.98</v>
      </c>
      <c r="K68" s="19">
        <v>31363044.98</v>
      </c>
      <c r="L68" s="19">
        <v>26090030.98</v>
      </c>
      <c r="M68" s="19">
        <v>26090030.98</v>
      </c>
      <c r="N68" s="33">
        <f t="shared" si="2"/>
        <v>0.85131306444061228</v>
      </c>
      <c r="O68" s="34">
        <f t="shared" si="3"/>
        <v>0.70818328510825324</v>
      </c>
      <c r="P68" s="36"/>
    </row>
    <row r="69" spans="1:16" s="40" customFormat="1" ht="30" customHeight="1" x14ac:dyDescent="0.2">
      <c r="A69" s="26">
        <v>2</v>
      </c>
      <c r="B69" s="27">
        <v>0</v>
      </c>
      <c r="C69" s="27">
        <v>4</v>
      </c>
      <c r="D69" s="28">
        <v>5</v>
      </c>
      <c r="E69" s="29"/>
      <c r="F69" s="29"/>
      <c r="G69" s="45" t="s">
        <v>156</v>
      </c>
      <c r="H69" s="31" t="s">
        <v>157</v>
      </c>
      <c r="I69" s="32">
        <f>SUM(I70:I76)</f>
        <v>1247473136</v>
      </c>
      <c r="J69" s="32">
        <f>SUM(J70:J76)</f>
        <v>1143540201.5799999</v>
      </c>
      <c r="K69" s="32">
        <f t="shared" ref="K69:M69" si="28">SUM(K70:K76)</f>
        <v>1075870418.5799999</v>
      </c>
      <c r="L69" s="32">
        <f t="shared" si="28"/>
        <v>807569804.24000001</v>
      </c>
      <c r="M69" s="32">
        <f t="shared" si="28"/>
        <v>786913149.24000001</v>
      </c>
      <c r="N69" s="33">
        <f t="shared" si="2"/>
        <v>0.8624397492275937</v>
      </c>
      <c r="O69" s="34">
        <f t="shared" si="3"/>
        <v>0.64736448500162336</v>
      </c>
      <c r="P69" s="39"/>
    </row>
    <row r="70" spans="1:16" s="37" customFormat="1" ht="30" customHeight="1" x14ac:dyDescent="0.2">
      <c r="A70" s="20">
        <v>2</v>
      </c>
      <c r="B70" s="21">
        <v>0</v>
      </c>
      <c r="C70" s="21">
        <v>4</v>
      </c>
      <c r="D70" s="22">
        <v>5</v>
      </c>
      <c r="E70" s="22">
        <v>1</v>
      </c>
      <c r="F70" s="22">
        <v>20</v>
      </c>
      <c r="G70" s="46" t="s">
        <v>158</v>
      </c>
      <c r="H70" s="48" t="s">
        <v>159</v>
      </c>
      <c r="I70" s="19">
        <v>576427765</v>
      </c>
      <c r="J70" s="47">
        <v>575317894.99000001</v>
      </c>
      <c r="K70" s="19">
        <v>569917275.99000001</v>
      </c>
      <c r="L70" s="19">
        <v>468482674.04000002</v>
      </c>
      <c r="M70" s="19">
        <v>468482674.04000002</v>
      </c>
      <c r="N70" s="33">
        <f t="shared" si="2"/>
        <v>0.98870545555695089</v>
      </c>
      <c r="O70" s="34">
        <f t="shared" si="3"/>
        <v>0.81273440053672641</v>
      </c>
      <c r="P70" s="36"/>
    </row>
    <row r="71" spans="1:16" s="37" customFormat="1" ht="30" customHeight="1" x14ac:dyDescent="0.2">
      <c r="A71" s="20">
        <v>2</v>
      </c>
      <c r="B71" s="21">
        <v>0</v>
      </c>
      <c r="C71" s="21">
        <v>4</v>
      </c>
      <c r="D71" s="22">
        <v>5</v>
      </c>
      <c r="E71" s="22">
        <v>2</v>
      </c>
      <c r="F71" s="22">
        <v>20</v>
      </c>
      <c r="G71" s="46" t="s">
        <v>160</v>
      </c>
      <c r="H71" s="48" t="s">
        <v>161</v>
      </c>
      <c r="I71" s="19">
        <v>22996356</v>
      </c>
      <c r="J71" s="19">
        <v>20926356</v>
      </c>
      <c r="K71" s="19">
        <v>20926356</v>
      </c>
      <c r="L71" s="19">
        <v>6485904</v>
      </c>
      <c r="M71" s="19">
        <v>6485904</v>
      </c>
      <c r="N71" s="33">
        <f t="shared" si="2"/>
        <v>0.90998573861006504</v>
      </c>
      <c r="O71" s="34">
        <f t="shared" si="3"/>
        <v>0.28204051111402173</v>
      </c>
      <c r="P71" s="36"/>
    </row>
    <row r="72" spans="1:16" s="37" customFormat="1" ht="30" customHeight="1" x14ac:dyDescent="0.2">
      <c r="A72" s="20">
        <v>2</v>
      </c>
      <c r="B72" s="21">
        <v>0</v>
      </c>
      <c r="C72" s="21">
        <v>4</v>
      </c>
      <c r="D72" s="22">
        <v>5</v>
      </c>
      <c r="E72" s="22">
        <v>6</v>
      </c>
      <c r="F72" s="22">
        <v>20</v>
      </c>
      <c r="G72" s="46" t="s">
        <v>162</v>
      </c>
      <c r="H72" s="48" t="s">
        <v>163</v>
      </c>
      <c r="I72" s="19">
        <v>87255000</v>
      </c>
      <c r="J72" s="19">
        <v>85389678</v>
      </c>
      <c r="K72" s="19">
        <v>78723011</v>
      </c>
      <c r="L72" s="19">
        <v>46148207</v>
      </c>
      <c r="M72" s="19">
        <v>46148207</v>
      </c>
      <c r="N72" s="33">
        <f t="shared" si="2"/>
        <v>0.90221776402498421</v>
      </c>
      <c r="O72" s="34">
        <f t="shared" si="3"/>
        <v>0.5288889691135179</v>
      </c>
      <c r="P72" s="36"/>
    </row>
    <row r="73" spans="1:16" s="37" customFormat="1" ht="30" customHeight="1" x14ac:dyDescent="0.2">
      <c r="A73" s="20">
        <v>2</v>
      </c>
      <c r="B73" s="21">
        <v>0</v>
      </c>
      <c r="C73" s="21">
        <v>4</v>
      </c>
      <c r="D73" s="22">
        <v>5</v>
      </c>
      <c r="E73" s="22">
        <v>8</v>
      </c>
      <c r="F73" s="22">
        <v>20</v>
      </c>
      <c r="G73" s="46" t="s">
        <v>164</v>
      </c>
      <c r="H73" s="48" t="s">
        <v>165</v>
      </c>
      <c r="I73" s="19">
        <v>109032806</v>
      </c>
      <c r="J73" s="19">
        <v>109032804.70999999</v>
      </c>
      <c r="K73" s="19">
        <v>100758884.71000001</v>
      </c>
      <c r="L73" s="19">
        <v>60654213.039999999</v>
      </c>
      <c r="M73" s="19">
        <v>60654213.039999999</v>
      </c>
      <c r="N73" s="33">
        <f t="shared" si="2"/>
        <v>0.92411530443415357</v>
      </c>
      <c r="O73" s="34">
        <f t="shared" si="3"/>
        <v>0.55629324113698408</v>
      </c>
      <c r="P73" s="36"/>
    </row>
    <row r="74" spans="1:16" s="37" customFormat="1" ht="30" customHeight="1" x14ac:dyDescent="0.2">
      <c r="A74" s="20">
        <v>2</v>
      </c>
      <c r="B74" s="21">
        <v>0</v>
      </c>
      <c r="C74" s="21">
        <v>4</v>
      </c>
      <c r="D74" s="22">
        <v>5</v>
      </c>
      <c r="E74" s="22">
        <v>9</v>
      </c>
      <c r="F74" s="22">
        <v>20</v>
      </c>
      <c r="G74" s="46" t="s">
        <v>166</v>
      </c>
      <c r="H74" s="48" t="s">
        <v>167</v>
      </c>
      <c r="I74" s="19">
        <v>111811831</v>
      </c>
      <c r="J74" s="47">
        <v>93300089.879999995</v>
      </c>
      <c r="K74" s="19">
        <v>85026169.879999995</v>
      </c>
      <c r="L74" s="19">
        <v>47743409.159999996</v>
      </c>
      <c r="M74" s="19">
        <v>47743409.159999996</v>
      </c>
      <c r="N74" s="33">
        <f t="shared" si="2"/>
        <v>0.76043983109443936</v>
      </c>
      <c r="O74" s="34">
        <f t="shared" si="3"/>
        <v>0.42699782959461596</v>
      </c>
      <c r="P74" s="36"/>
    </row>
    <row r="75" spans="1:16" s="37" customFormat="1" ht="30" customHeight="1" x14ac:dyDescent="0.2">
      <c r="A75" s="20">
        <v>2</v>
      </c>
      <c r="B75" s="21">
        <v>0</v>
      </c>
      <c r="C75" s="21">
        <v>4</v>
      </c>
      <c r="D75" s="22">
        <v>5</v>
      </c>
      <c r="E75" s="22">
        <v>10</v>
      </c>
      <c r="F75" s="22">
        <v>20</v>
      </c>
      <c r="G75" s="46" t="s">
        <v>168</v>
      </c>
      <c r="H75" s="48" t="s">
        <v>169</v>
      </c>
      <c r="I75" s="19">
        <v>339318478</v>
      </c>
      <c r="J75" s="47">
        <v>259318478</v>
      </c>
      <c r="K75" s="19">
        <v>220263821</v>
      </c>
      <c r="L75" s="19">
        <v>177800497</v>
      </c>
      <c r="M75" s="19">
        <v>157143842</v>
      </c>
      <c r="N75" s="33">
        <f t="shared" ref="N75:N138" si="29">+K75/I75</f>
        <v>0.64913594537577757</v>
      </c>
      <c r="O75" s="34">
        <f t="shared" ref="O75:O138" si="30">+L75/I75</f>
        <v>0.52399296981403998</v>
      </c>
      <c r="P75" s="36"/>
    </row>
    <row r="76" spans="1:16" s="37" customFormat="1" ht="30" customHeight="1" x14ac:dyDescent="0.2">
      <c r="A76" s="20">
        <v>2</v>
      </c>
      <c r="B76" s="21">
        <v>0</v>
      </c>
      <c r="C76" s="21">
        <v>4</v>
      </c>
      <c r="D76" s="22">
        <v>5</v>
      </c>
      <c r="E76" s="22">
        <v>12</v>
      </c>
      <c r="F76" s="22">
        <v>20</v>
      </c>
      <c r="G76" s="46" t="s">
        <v>170</v>
      </c>
      <c r="H76" s="48" t="s">
        <v>171</v>
      </c>
      <c r="I76" s="19">
        <v>630900</v>
      </c>
      <c r="J76" s="19">
        <v>254900</v>
      </c>
      <c r="K76" s="19">
        <v>254900</v>
      </c>
      <c r="L76" s="19">
        <v>254900</v>
      </c>
      <c r="M76" s="19">
        <v>254900</v>
      </c>
      <c r="N76" s="33">
        <f t="shared" si="29"/>
        <v>0.40402599461087335</v>
      </c>
      <c r="O76" s="34">
        <f t="shared" si="30"/>
        <v>0.40402599461087335</v>
      </c>
      <c r="P76" s="36"/>
    </row>
    <row r="77" spans="1:16" s="40" customFormat="1" ht="30" customHeight="1" x14ac:dyDescent="0.2">
      <c r="A77" s="26">
        <v>2</v>
      </c>
      <c r="B77" s="27">
        <v>0</v>
      </c>
      <c r="C77" s="27">
        <v>4</v>
      </c>
      <c r="D77" s="28">
        <v>6</v>
      </c>
      <c r="E77" s="29"/>
      <c r="F77" s="29"/>
      <c r="G77" s="45" t="s">
        <v>172</v>
      </c>
      <c r="H77" s="31" t="s">
        <v>173</v>
      </c>
      <c r="I77" s="32">
        <f>SUM(I78:I80)</f>
        <v>49507066</v>
      </c>
      <c r="J77" s="32">
        <f>SUM(J78:J80)</f>
        <v>47957266</v>
      </c>
      <c r="K77" s="32">
        <f>SUM(K78:K80)</f>
        <v>43865932</v>
      </c>
      <c r="L77" s="32">
        <f>SUM(L78:L80)</f>
        <v>1827150</v>
      </c>
      <c r="M77" s="32">
        <f>SUM(M78:M80)</f>
        <v>1827150</v>
      </c>
      <c r="N77" s="33">
        <f t="shared" si="29"/>
        <v>0.88605396247881063</v>
      </c>
      <c r="O77" s="34">
        <f t="shared" si="30"/>
        <v>3.6906852852075699E-2</v>
      </c>
      <c r="P77" s="39"/>
    </row>
    <row r="78" spans="1:16" s="37" customFormat="1" ht="30" customHeight="1" x14ac:dyDescent="0.2">
      <c r="A78" s="20">
        <v>2</v>
      </c>
      <c r="B78" s="21">
        <v>0</v>
      </c>
      <c r="C78" s="21">
        <v>4</v>
      </c>
      <c r="D78" s="22">
        <v>6</v>
      </c>
      <c r="E78" s="22">
        <v>2</v>
      </c>
      <c r="F78" s="22">
        <v>20</v>
      </c>
      <c r="G78" s="46" t="s">
        <v>174</v>
      </c>
      <c r="H78" s="25" t="s">
        <v>175</v>
      </c>
      <c r="I78" s="19">
        <v>46810616</v>
      </c>
      <c r="J78" s="19">
        <v>46470616</v>
      </c>
      <c r="K78" s="19">
        <v>42379282</v>
      </c>
      <c r="L78" s="19">
        <v>340500</v>
      </c>
      <c r="M78" s="19">
        <v>340500</v>
      </c>
      <c r="N78" s="33">
        <f t="shared" si="29"/>
        <v>0.9053348496845246</v>
      </c>
      <c r="O78" s="34">
        <f t="shared" si="30"/>
        <v>7.2739910109279483E-3</v>
      </c>
      <c r="P78" s="36"/>
    </row>
    <row r="79" spans="1:16" s="37" customFormat="1" ht="30" customHeight="1" x14ac:dyDescent="0.2">
      <c r="A79" s="20">
        <v>2</v>
      </c>
      <c r="B79" s="21">
        <v>0</v>
      </c>
      <c r="C79" s="21">
        <v>4</v>
      </c>
      <c r="D79" s="22">
        <v>6</v>
      </c>
      <c r="E79" s="22">
        <v>3</v>
      </c>
      <c r="F79" s="22">
        <v>20</v>
      </c>
      <c r="G79" s="46" t="s">
        <v>176</v>
      </c>
      <c r="H79" s="25" t="s">
        <v>177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3">
        <v>0</v>
      </c>
      <c r="O79" s="34">
        <v>0</v>
      </c>
      <c r="P79" s="36"/>
    </row>
    <row r="80" spans="1:16" s="37" customFormat="1" ht="30" customHeight="1" x14ac:dyDescent="0.2">
      <c r="A80" s="20">
        <v>2</v>
      </c>
      <c r="B80" s="21">
        <v>0</v>
      </c>
      <c r="C80" s="21">
        <v>4</v>
      </c>
      <c r="D80" s="22">
        <v>6</v>
      </c>
      <c r="E80" s="22">
        <v>7</v>
      </c>
      <c r="F80" s="22">
        <v>20</v>
      </c>
      <c r="G80" s="46" t="s">
        <v>178</v>
      </c>
      <c r="H80" s="25" t="s">
        <v>179</v>
      </c>
      <c r="I80" s="19">
        <v>2696450</v>
      </c>
      <c r="J80" s="19">
        <v>1486650</v>
      </c>
      <c r="K80" s="19">
        <v>1486650</v>
      </c>
      <c r="L80" s="19">
        <v>1486650</v>
      </c>
      <c r="M80" s="19">
        <v>1486650</v>
      </c>
      <c r="N80" s="33">
        <f t="shared" si="29"/>
        <v>0.55133601587272152</v>
      </c>
      <c r="O80" s="34">
        <f t="shared" si="30"/>
        <v>0.55133601587272152</v>
      </c>
      <c r="P80" s="36"/>
    </row>
    <row r="81" spans="1:16" s="40" customFormat="1" ht="30" customHeight="1" x14ac:dyDescent="0.2">
      <c r="A81" s="26">
        <v>2</v>
      </c>
      <c r="B81" s="27">
        <v>0</v>
      </c>
      <c r="C81" s="27">
        <v>4</v>
      </c>
      <c r="D81" s="28">
        <v>7</v>
      </c>
      <c r="E81" s="29"/>
      <c r="F81" s="29"/>
      <c r="G81" s="45" t="s">
        <v>180</v>
      </c>
      <c r="H81" s="31" t="s">
        <v>181</v>
      </c>
      <c r="I81" s="32">
        <f>SUM(I82:I83)</f>
        <v>31438644</v>
      </c>
      <c r="J81" s="32">
        <f>SUM(J82:J83)</f>
        <v>8778633</v>
      </c>
      <c r="K81" s="32">
        <f>SUM(K82:K83)</f>
        <v>5878633</v>
      </c>
      <c r="L81" s="32">
        <f>SUM(L82:L83)</f>
        <v>3201000</v>
      </c>
      <c r="M81" s="32">
        <f>SUM(M82:M83)</f>
        <v>3201000</v>
      </c>
      <c r="N81" s="33">
        <f t="shared" si="29"/>
        <v>0.18698748584703589</v>
      </c>
      <c r="O81" s="34">
        <f t="shared" si="30"/>
        <v>0.10181736845902133</v>
      </c>
      <c r="P81" s="39"/>
    </row>
    <row r="82" spans="1:16" s="37" customFormat="1" ht="30" customHeight="1" x14ac:dyDescent="0.2">
      <c r="A82" s="20">
        <v>2</v>
      </c>
      <c r="B82" s="21">
        <v>0</v>
      </c>
      <c r="C82" s="21">
        <v>4</v>
      </c>
      <c r="D82" s="22">
        <v>7</v>
      </c>
      <c r="E82" s="22">
        <v>5</v>
      </c>
      <c r="F82" s="22">
        <v>20</v>
      </c>
      <c r="G82" s="46" t="s">
        <v>182</v>
      </c>
      <c r="H82" s="25" t="s">
        <v>183</v>
      </c>
      <c r="I82" s="19">
        <v>17635900</v>
      </c>
      <c r="J82" s="19">
        <v>0</v>
      </c>
      <c r="K82" s="19">
        <v>0</v>
      </c>
      <c r="L82" s="19">
        <v>0</v>
      </c>
      <c r="M82" s="19">
        <v>0</v>
      </c>
      <c r="N82" s="33">
        <f t="shared" si="29"/>
        <v>0</v>
      </c>
      <c r="O82" s="34">
        <f t="shared" si="30"/>
        <v>0</v>
      </c>
      <c r="P82" s="36"/>
    </row>
    <row r="83" spans="1:16" s="37" customFormat="1" ht="30" customHeight="1" x14ac:dyDescent="0.2">
      <c r="A83" s="20">
        <v>2</v>
      </c>
      <c r="B83" s="21">
        <v>0</v>
      </c>
      <c r="C83" s="21">
        <v>4</v>
      </c>
      <c r="D83" s="22">
        <v>7</v>
      </c>
      <c r="E83" s="22">
        <v>6</v>
      </c>
      <c r="F83" s="22">
        <v>20</v>
      </c>
      <c r="G83" s="46" t="s">
        <v>184</v>
      </c>
      <c r="H83" s="25" t="s">
        <v>185</v>
      </c>
      <c r="I83" s="19">
        <f>11757266+2045478</f>
        <v>13802744</v>
      </c>
      <c r="J83" s="19">
        <v>8778633</v>
      </c>
      <c r="K83" s="19">
        <v>5878633</v>
      </c>
      <c r="L83" s="19">
        <v>3201000</v>
      </c>
      <c r="M83" s="19">
        <v>3201000</v>
      </c>
      <c r="N83" s="33">
        <f t="shared" si="29"/>
        <v>0.42590321170920797</v>
      </c>
      <c r="O83" s="34">
        <f t="shared" si="30"/>
        <v>0.2319104085390557</v>
      </c>
      <c r="P83" s="36"/>
    </row>
    <row r="84" spans="1:16" s="40" customFormat="1" ht="30" customHeight="1" x14ac:dyDescent="0.2">
      <c r="A84" s="26">
        <v>2</v>
      </c>
      <c r="B84" s="27">
        <v>0</v>
      </c>
      <c r="C84" s="27">
        <v>4</v>
      </c>
      <c r="D84" s="28">
        <v>8</v>
      </c>
      <c r="E84" s="29"/>
      <c r="F84" s="29"/>
      <c r="G84" s="45" t="s">
        <v>186</v>
      </c>
      <c r="H84" s="31" t="s">
        <v>187</v>
      </c>
      <c r="I84" s="32">
        <f>SUM(I85:I88)</f>
        <v>463560500</v>
      </c>
      <c r="J84" s="32">
        <f t="shared" ref="J84:M84" si="31">SUM(J85:J88)</f>
        <v>463560500</v>
      </c>
      <c r="K84" s="32">
        <f t="shared" si="31"/>
        <v>463560500</v>
      </c>
      <c r="L84" s="32">
        <f t="shared" si="31"/>
        <v>337867554</v>
      </c>
      <c r="M84" s="32">
        <f t="shared" si="31"/>
        <v>337867554</v>
      </c>
      <c r="N84" s="33">
        <f t="shared" si="29"/>
        <v>1</v>
      </c>
      <c r="O84" s="34">
        <f t="shared" si="30"/>
        <v>0.72885320039131896</v>
      </c>
      <c r="P84" s="39"/>
    </row>
    <row r="85" spans="1:16" s="37" customFormat="1" ht="30" customHeight="1" x14ac:dyDescent="0.2">
      <c r="A85" s="20">
        <v>2</v>
      </c>
      <c r="B85" s="21">
        <v>0</v>
      </c>
      <c r="C85" s="21">
        <v>4</v>
      </c>
      <c r="D85" s="22">
        <v>8</v>
      </c>
      <c r="E85" s="22">
        <v>1</v>
      </c>
      <c r="F85" s="22">
        <v>20</v>
      </c>
      <c r="G85" s="46" t="s">
        <v>188</v>
      </c>
      <c r="H85" s="25" t="s">
        <v>189</v>
      </c>
      <c r="I85" s="19">
        <v>31320555</v>
      </c>
      <c r="J85" s="19">
        <v>31320555</v>
      </c>
      <c r="K85" s="19">
        <v>31320555</v>
      </c>
      <c r="L85" s="19">
        <v>17836150</v>
      </c>
      <c r="M85" s="19">
        <v>17836150</v>
      </c>
      <c r="N85" s="33">
        <f t="shared" si="29"/>
        <v>1</v>
      </c>
      <c r="O85" s="34">
        <f t="shared" si="30"/>
        <v>0.56947107099475092</v>
      </c>
      <c r="P85" s="36"/>
    </row>
    <row r="86" spans="1:16" s="37" customFormat="1" ht="30" customHeight="1" x14ac:dyDescent="0.2">
      <c r="A86" s="20">
        <v>2</v>
      </c>
      <c r="B86" s="21">
        <v>0</v>
      </c>
      <c r="C86" s="21">
        <v>4</v>
      </c>
      <c r="D86" s="22">
        <v>8</v>
      </c>
      <c r="E86" s="22">
        <v>2</v>
      </c>
      <c r="F86" s="22">
        <v>20</v>
      </c>
      <c r="G86" s="46" t="s">
        <v>190</v>
      </c>
      <c r="H86" s="25" t="s">
        <v>191</v>
      </c>
      <c r="I86" s="19">
        <v>356585001</v>
      </c>
      <c r="J86" s="19">
        <v>356585001</v>
      </c>
      <c r="K86" s="19">
        <v>356585001</v>
      </c>
      <c r="L86" s="19">
        <v>265358120</v>
      </c>
      <c r="M86" s="19">
        <v>265358120</v>
      </c>
      <c r="N86" s="33">
        <f t="shared" si="29"/>
        <v>1</v>
      </c>
      <c r="O86" s="34">
        <f t="shared" si="30"/>
        <v>0.74416511983351763</v>
      </c>
      <c r="P86" s="36"/>
    </row>
    <row r="87" spans="1:16" s="37" customFormat="1" ht="30" customHeight="1" x14ac:dyDescent="0.2">
      <c r="A87" s="20">
        <v>2</v>
      </c>
      <c r="B87" s="21">
        <v>0</v>
      </c>
      <c r="C87" s="21">
        <v>4</v>
      </c>
      <c r="D87" s="22">
        <v>8</v>
      </c>
      <c r="E87" s="22">
        <v>5</v>
      </c>
      <c r="F87" s="22">
        <v>20</v>
      </c>
      <c r="G87" s="46" t="s">
        <v>192</v>
      </c>
      <c r="H87" s="25" t="s">
        <v>193</v>
      </c>
      <c r="I87" s="19">
        <v>26658500</v>
      </c>
      <c r="J87" s="19">
        <v>26658500</v>
      </c>
      <c r="K87" s="19">
        <v>26658500</v>
      </c>
      <c r="L87" s="19">
        <v>20791887</v>
      </c>
      <c r="M87" s="19">
        <v>20791887</v>
      </c>
      <c r="N87" s="33">
        <f t="shared" si="29"/>
        <v>1</v>
      </c>
      <c r="O87" s="34">
        <f t="shared" si="30"/>
        <v>0.7799346174766022</v>
      </c>
      <c r="P87" s="36"/>
    </row>
    <row r="88" spans="1:16" s="37" customFormat="1" ht="30" customHeight="1" x14ac:dyDescent="0.2">
      <c r="A88" s="20">
        <v>2</v>
      </c>
      <c r="B88" s="21">
        <v>0</v>
      </c>
      <c r="C88" s="21">
        <v>4</v>
      </c>
      <c r="D88" s="22">
        <v>8</v>
      </c>
      <c r="E88" s="22">
        <v>6</v>
      </c>
      <c r="F88" s="22">
        <v>20</v>
      </c>
      <c r="G88" s="46" t="s">
        <v>194</v>
      </c>
      <c r="H88" s="25" t="s">
        <v>195</v>
      </c>
      <c r="I88" s="19">
        <v>48996444</v>
      </c>
      <c r="J88" s="19">
        <v>48996444</v>
      </c>
      <c r="K88" s="19">
        <v>48996444</v>
      </c>
      <c r="L88" s="19">
        <v>33881397</v>
      </c>
      <c r="M88" s="19">
        <v>33881397</v>
      </c>
      <c r="N88" s="33">
        <f t="shared" si="29"/>
        <v>1</v>
      </c>
      <c r="O88" s="34">
        <f t="shared" si="30"/>
        <v>0.69150726530276363</v>
      </c>
      <c r="P88" s="36"/>
    </row>
    <row r="89" spans="1:16" s="40" customFormat="1" ht="30" customHeight="1" x14ac:dyDescent="0.2">
      <c r="A89" s="26">
        <v>2</v>
      </c>
      <c r="B89" s="27">
        <v>0</v>
      </c>
      <c r="C89" s="27">
        <v>4</v>
      </c>
      <c r="D89" s="28">
        <v>9</v>
      </c>
      <c r="E89" s="29"/>
      <c r="F89" s="29"/>
      <c r="G89" s="45" t="s">
        <v>196</v>
      </c>
      <c r="H89" s="31" t="s">
        <v>197</v>
      </c>
      <c r="I89" s="32">
        <f>SUM(I90:I91)</f>
        <v>2051690537</v>
      </c>
      <c r="J89" s="32">
        <f t="shared" ref="J89:M89" si="32">SUM(J90:J91)</f>
        <v>2033939166</v>
      </c>
      <c r="K89" s="32">
        <f t="shared" si="32"/>
        <v>518661909</v>
      </c>
      <c r="L89" s="32">
        <f t="shared" si="32"/>
        <v>312036882</v>
      </c>
      <c r="M89" s="32">
        <f t="shared" si="32"/>
        <v>312036882</v>
      </c>
      <c r="N89" s="33">
        <f t="shared" si="29"/>
        <v>0.25279733938744586</v>
      </c>
      <c r="O89" s="34">
        <f t="shared" si="30"/>
        <v>0.15208769372025427</v>
      </c>
      <c r="P89" s="36"/>
    </row>
    <row r="90" spans="1:16" s="37" customFormat="1" ht="30" customHeight="1" x14ac:dyDescent="0.2">
      <c r="A90" s="20">
        <v>2</v>
      </c>
      <c r="B90" s="21">
        <v>0</v>
      </c>
      <c r="C90" s="21">
        <v>4</v>
      </c>
      <c r="D90" s="22">
        <v>9</v>
      </c>
      <c r="E90" s="22">
        <v>5</v>
      </c>
      <c r="F90" s="22">
        <v>20</v>
      </c>
      <c r="G90" s="46" t="s">
        <v>198</v>
      </c>
      <c r="H90" s="25" t="s">
        <v>199</v>
      </c>
      <c r="I90" s="19">
        <v>397731644</v>
      </c>
      <c r="J90" s="19">
        <v>382739863</v>
      </c>
      <c r="K90" s="19">
        <v>117369863</v>
      </c>
      <c r="L90" s="19">
        <v>70421918</v>
      </c>
      <c r="M90" s="19">
        <v>70421918</v>
      </c>
      <c r="N90" s="33">
        <f t="shared" si="29"/>
        <v>0.29509812651467077</v>
      </c>
      <c r="O90" s="34">
        <f t="shared" si="30"/>
        <v>0.17705887641165408</v>
      </c>
      <c r="P90" s="36"/>
    </row>
    <row r="91" spans="1:16" s="37" customFormat="1" ht="30" customHeight="1" x14ac:dyDescent="0.2">
      <c r="A91" s="20">
        <v>2</v>
      </c>
      <c r="B91" s="21">
        <v>0</v>
      </c>
      <c r="C91" s="21">
        <v>4</v>
      </c>
      <c r="D91" s="22">
        <v>9</v>
      </c>
      <c r="E91" s="22">
        <v>13</v>
      </c>
      <c r="F91" s="22">
        <v>20</v>
      </c>
      <c r="G91" s="46" t="s">
        <v>200</v>
      </c>
      <c r="H91" s="25" t="s">
        <v>201</v>
      </c>
      <c r="I91" s="19">
        <v>1653958893</v>
      </c>
      <c r="J91" s="19">
        <v>1651199303</v>
      </c>
      <c r="K91" s="19">
        <v>401292046</v>
      </c>
      <c r="L91" s="19">
        <v>241614964</v>
      </c>
      <c r="M91" s="19">
        <v>241614964</v>
      </c>
      <c r="N91" s="33">
        <f t="shared" si="29"/>
        <v>0.24262516299430181</v>
      </c>
      <c r="O91" s="34">
        <f t="shared" si="30"/>
        <v>0.14608281077757113</v>
      </c>
      <c r="P91" s="36"/>
    </row>
    <row r="92" spans="1:16" s="40" customFormat="1" ht="30" customHeight="1" x14ac:dyDescent="0.2">
      <c r="A92" s="26">
        <v>2</v>
      </c>
      <c r="B92" s="27">
        <v>0</v>
      </c>
      <c r="C92" s="27">
        <v>4</v>
      </c>
      <c r="D92" s="28">
        <v>11</v>
      </c>
      <c r="E92" s="29"/>
      <c r="F92" s="29"/>
      <c r="G92" s="45" t="s">
        <v>202</v>
      </c>
      <c r="H92" s="31" t="s">
        <v>203</v>
      </c>
      <c r="I92" s="32">
        <f>SUM(I93:I94)</f>
        <v>111430000</v>
      </c>
      <c r="J92" s="32">
        <f t="shared" ref="J92:M92" si="33">SUM(J93:J94)</f>
        <v>111430000</v>
      </c>
      <c r="K92" s="32">
        <f t="shared" si="33"/>
        <v>107236192</v>
      </c>
      <c r="L92" s="32">
        <f t="shared" si="33"/>
        <v>100892406</v>
      </c>
      <c r="M92" s="32">
        <f t="shared" si="33"/>
        <v>100892406</v>
      </c>
      <c r="N92" s="33">
        <f t="shared" si="29"/>
        <v>0.96236374405456337</v>
      </c>
      <c r="O92" s="34">
        <f t="shared" si="30"/>
        <v>0.90543306111460109</v>
      </c>
      <c r="P92" s="39"/>
    </row>
    <row r="93" spans="1:16" s="40" customFormat="1" ht="30" customHeight="1" x14ac:dyDescent="0.2">
      <c r="A93" s="20">
        <v>2</v>
      </c>
      <c r="B93" s="21">
        <v>0</v>
      </c>
      <c r="C93" s="21">
        <v>4</v>
      </c>
      <c r="D93" s="22">
        <v>11</v>
      </c>
      <c r="E93" s="22">
        <v>1</v>
      </c>
      <c r="F93" s="22">
        <v>20</v>
      </c>
      <c r="G93" s="46" t="s">
        <v>204</v>
      </c>
      <c r="H93" s="25" t="s">
        <v>205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3" t="e">
        <f t="shared" si="29"/>
        <v>#DIV/0!</v>
      </c>
      <c r="O93" s="34" t="e">
        <f t="shared" si="30"/>
        <v>#DIV/0!</v>
      </c>
      <c r="P93" s="39"/>
    </row>
    <row r="94" spans="1:16" s="37" customFormat="1" ht="30" customHeight="1" x14ac:dyDescent="0.2">
      <c r="A94" s="20">
        <v>2</v>
      </c>
      <c r="B94" s="21">
        <v>0</v>
      </c>
      <c r="C94" s="21">
        <v>4</v>
      </c>
      <c r="D94" s="22">
        <v>11</v>
      </c>
      <c r="E94" s="22">
        <v>2</v>
      </c>
      <c r="F94" s="22">
        <v>20</v>
      </c>
      <c r="G94" s="46" t="s">
        <v>206</v>
      </c>
      <c r="H94" s="25" t="s">
        <v>207</v>
      </c>
      <c r="I94" s="19">
        <v>111430000</v>
      </c>
      <c r="J94" s="19">
        <v>111430000</v>
      </c>
      <c r="K94" s="19">
        <v>107236192</v>
      </c>
      <c r="L94" s="19">
        <v>100892406</v>
      </c>
      <c r="M94" s="19">
        <v>100892406</v>
      </c>
      <c r="N94" s="33">
        <f t="shared" si="29"/>
        <v>0.96236374405456337</v>
      </c>
      <c r="O94" s="34">
        <f t="shared" si="30"/>
        <v>0.90543306111460109</v>
      </c>
      <c r="P94" s="36"/>
    </row>
    <row r="95" spans="1:16" s="37" customFormat="1" ht="30" customHeight="1" x14ac:dyDescent="0.2">
      <c r="A95" s="26">
        <v>2</v>
      </c>
      <c r="B95" s="27">
        <v>0</v>
      </c>
      <c r="C95" s="27">
        <v>4</v>
      </c>
      <c r="D95" s="28">
        <v>14</v>
      </c>
      <c r="E95" s="29"/>
      <c r="F95" s="29"/>
      <c r="G95" s="45" t="s">
        <v>208</v>
      </c>
      <c r="H95" s="31" t="s">
        <v>209</v>
      </c>
      <c r="I95" s="32">
        <f>SUM(I96)</f>
        <v>11886167</v>
      </c>
      <c r="J95" s="32">
        <f>SUM(J96)</f>
        <v>0</v>
      </c>
      <c r="K95" s="19">
        <v>0</v>
      </c>
      <c r="L95" s="19">
        <v>0</v>
      </c>
      <c r="M95" s="19">
        <v>0</v>
      </c>
      <c r="N95" s="33">
        <f t="shared" si="29"/>
        <v>0</v>
      </c>
      <c r="O95" s="34">
        <f t="shared" si="30"/>
        <v>0</v>
      </c>
      <c r="P95" s="36"/>
    </row>
    <row r="96" spans="1:16" s="37" customFormat="1" ht="30" customHeight="1" x14ac:dyDescent="0.2">
      <c r="A96" s="20">
        <v>2</v>
      </c>
      <c r="B96" s="21">
        <v>0</v>
      </c>
      <c r="C96" s="21">
        <v>4</v>
      </c>
      <c r="D96" s="22">
        <v>14</v>
      </c>
      <c r="E96" s="22"/>
      <c r="F96" s="22"/>
      <c r="G96" s="46" t="s">
        <v>208</v>
      </c>
      <c r="H96" s="25" t="s">
        <v>209</v>
      </c>
      <c r="I96" s="19">
        <v>11886167</v>
      </c>
      <c r="J96" s="19">
        <v>0</v>
      </c>
      <c r="K96" s="19">
        <v>0</v>
      </c>
      <c r="L96" s="19">
        <v>0</v>
      </c>
      <c r="M96" s="19">
        <v>0</v>
      </c>
      <c r="N96" s="33">
        <f t="shared" si="29"/>
        <v>0</v>
      </c>
      <c r="O96" s="34">
        <f t="shared" si="30"/>
        <v>0</v>
      </c>
      <c r="P96" s="36"/>
    </row>
    <row r="97" spans="1:16" s="40" customFormat="1" ht="30" customHeight="1" x14ac:dyDescent="0.2">
      <c r="A97" s="26">
        <v>2</v>
      </c>
      <c r="B97" s="27">
        <v>0</v>
      </c>
      <c r="C97" s="27">
        <v>4</v>
      </c>
      <c r="D97" s="28">
        <v>21</v>
      </c>
      <c r="E97" s="29"/>
      <c r="F97" s="29"/>
      <c r="G97" s="45" t="s">
        <v>210</v>
      </c>
      <c r="H97" s="31" t="s">
        <v>211</v>
      </c>
      <c r="I97" s="32">
        <f>SUM(I98:I100)</f>
        <v>789427831</v>
      </c>
      <c r="J97" s="32">
        <f>SUM(J98:J100)</f>
        <v>562880494</v>
      </c>
      <c r="K97" s="32">
        <f>SUM(K98:K100)</f>
        <v>402697994</v>
      </c>
      <c r="L97" s="32">
        <f>SUM(L98:L100)</f>
        <v>169449726</v>
      </c>
      <c r="M97" s="32">
        <f>SUM(M98:M100)</f>
        <v>169449726</v>
      </c>
      <c r="N97" s="33">
        <f t="shared" si="29"/>
        <v>0.51011375351422084</v>
      </c>
      <c r="O97" s="34">
        <f t="shared" si="30"/>
        <v>0.21464878655893246</v>
      </c>
      <c r="P97" s="39"/>
    </row>
    <row r="98" spans="1:16" s="37" customFormat="1" ht="30" customHeight="1" x14ac:dyDescent="0.2">
      <c r="A98" s="20">
        <v>2</v>
      </c>
      <c r="B98" s="21">
        <v>0</v>
      </c>
      <c r="C98" s="21">
        <v>4</v>
      </c>
      <c r="D98" s="22">
        <v>21</v>
      </c>
      <c r="E98" s="22">
        <v>1</v>
      </c>
      <c r="F98" s="22">
        <v>20</v>
      </c>
      <c r="G98" s="46" t="s">
        <v>212</v>
      </c>
      <c r="H98" s="25" t="s">
        <v>213</v>
      </c>
      <c r="I98" s="19">
        <v>24824293</v>
      </c>
      <c r="J98" s="19">
        <v>0</v>
      </c>
      <c r="K98" s="19">
        <v>0</v>
      </c>
      <c r="L98" s="19">
        <v>0</v>
      </c>
      <c r="M98" s="19">
        <v>0</v>
      </c>
      <c r="N98" s="33">
        <f t="shared" si="29"/>
        <v>0</v>
      </c>
      <c r="O98" s="34">
        <f t="shared" si="30"/>
        <v>0</v>
      </c>
      <c r="P98" s="36"/>
    </row>
    <row r="99" spans="1:16" s="37" customFormat="1" ht="30" customHeight="1" x14ac:dyDescent="0.2">
      <c r="A99" s="20">
        <v>2</v>
      </c>
      <c r="B99" s="21">
        <v>0</v>
      </c>
      <c r="C99" s="21">
        <v>4</v>
      </c>
      <c r="D99" s="22">
        <v>21</v>
      </c>
      <c r="E99" s="22">
        <v>4</v>
      </c>
      <c r="F99" s="22">
        <v>20</v>
      </c>
      <c r="G99" s="46" t="s">
        <v>214</v>
      </c>
      <c r="H99" s="25" t="s">
        <v>215</v>
      </c>
      <c r="I99" s="19">
        <v>573332140</v>
      </c>
      <c r="J99" s="19">
        <v>523332140</v>
      </c>
      <c r="K99" s="19">
        <v>363332140</v>
      </c>
      <c r="L99" s="19">
        <v>130083872</v>
      </c>
      <c r="M99" s="19">
        <v>130083872</v>
      </c>
      <c r="N99" s="33">
        <f t="shared" si="29"/>
        <v>0.6337201678594192</v>
      </c>
      <c r="O99" s="34">
        <f t="shared" si="30"/>
        <v>0.22689094666836573</v>
      </c>
      <c r="P99" s="36"/>
    </row>
    <row r="100" spans="1:16" s="37" customFormat="1" ht="30" customHeight="1" x14ac:dyDescent="0.2">
      <c r="A100" s="20">
        <v>2</v>
      </c>
      <c r="B100" s="21">
        <v>0</v>
      </c>
      <c r="C100" s="21">
        <v>4</v>
      </c>
      <c r="D100" s="22">
        <v>21</v>
      </c>
      <c r="E100" s="22">
        <v>5</v>
      </c>
      <c r="F100" s="22">
        <v>20</v>
      </c>
      <c r="G100" s="46" t="s">
        <v>216</v>
      </c>
      <c r="H100" s="25" t="s">
        <v>217</v>
      </c>
      <c r="I100" s="19">
        <v>191271398</v>
      </c>
      <c r="J100" s="19">
        <v>39548354</v>
      </c>
      <c r="K100" s="19">
        <v>39365854</v>
      </c>
      <c r="L100" s="19">
        <v>39365854</v>
      </c>
      <c r="M100" s="19">
        <v>39365854</v>
      </c>
      <c r="N100" s="33">
        <f t="shared" si="29"/>
        <v>0.20581150350561039</v>
      </c>
      <c r="O100" s="34">
        <f t="shared" si="30"/>
        <v>0.20581150350561039</v>
      </c>
      <c r="P100" s="36"/>
    </row>
    <row r="101" spans="1:16" s="40" customFormat="1" ht="30" customHeight="1" x14ac:dyDescent="0.2">
      <c r="A101" s="26">
        <v>2</v>
      </c>
      <c r="B101" s="27">
        <v>0</v>
      </c>
      <c r="C101" s="27">
        <v>4</v>
      </c>
      <c r="D101" s="28">
        <v>40</v>
      </c>
      <c r="E101" s="29"/>
      <c r="F101" s="28">
        <v>20</v>
      </c>
      <c r="G101" s="45" t="s">
        <v>218</v>
      </c>
      <c r="H101" s="31" t="s">
        <v>219</v>
      </c>
      <c r="I101" s="49">
        <f>SUM(I102)</f>
        <v>1047480</v>
      </c>
      <c r="J101" s="49">
        <f>SUM(J102)</f>
        <v>647480</v>
      </c>
      <c r="K101" s="49">
        <f>SUM(K102)</f>
        <v>647480</v>
      </c>
      <c r="L101" s="49">
        <v>647480</v>
      </c>
      <c r="M101" s="49">
        <v>647480</v>
      </c>
      <c r="N101" s="33">
        <f t="shared" si="29"/>
        <v>0.6181311337686638</v>
      </c>
      <c r="O101" s="34">
        <f t="shared" si="30"/>
        <v>0.6181311337686638</v>
      </c>
      <c r="P101" s="50"/>
    </row>
    <row r="102" spans="1:16" s="37" customFormat="1" ht="30" customHeight="1" x14ac:dyDescent="0.2">
      <c r="A102" s="20">
        <v>2</v>
      </c>
      <c r="B102" s="21">
        <v>0</v>
      </c>
      <c r="C102" s="21">
        <v>4</v>
      </c>
      <c r="D102" s="22">
        <v>40</v>
      </c>
      <c r="E102" s="23" t="s">
        <v>8</v>
      </c>
      <c r="F102" s="22">
        <v>20</v>
      </c>
      <c r="G102" s="46" t="s">
        <v>220</v>
      </c>
      <c r="H102" s="25" t="s">
        <v>219</v>
      </c>
      <c r="I102" s="19">
        <v>1047480</v>
      </c>
      <c r="J102" s="19">
        <v>647480</v>
      </c>
      <c r="K102" s="19">
        <v>647480</v>
      </c>
      <c r="L102" s="19">
        <v>647480</v>
      </c>
      <c r="M102" s="19">
        <v>647480</v>
      </c>
      <c r="N102" s="33">
        <f t="shared" si="29"/>
        <v>0.6181311337686638</v>
      </c>
      <c r="O102" s="34">
        <f t="shared" si="30"/>
        <v>0.6181311337686638</v>
      </c>
      <c r="P102" s="36"/>
    </row>
    <row r="103" spans="1:16" s="40" customFormat="1" ht="30" customHeight="1" x14ac:dyDescent="0.2">
      <c r="A103" s="26">
        <v>2</v>
      </c>
      <c r="B103" s="27">
        <v>0</v>
      </c>
      <c r="C103" s="27">
        <v>4</v>
      </c>
      <c r="D103" s="28">
        <v>41</v>
      </c>
      <c r="E103" s="29"/>
      <c r="F103" s="29"/>
      <c r="G103" s="45" t="s">
        <v>221</v>
      </c>
      <c r="H103" s="31" t="s">
        <v>222</v>
      </c>
      <c r="I103" s="32">
        <f>SUM(I104)</f>
        <v>2662025790</v>
      </c>
      <c r="J103" s="32">
        <f>SUM(J104)</f>
        <v>2646999077.6199999</v>
      </c>
      <c r="K103" s="32">
        <f>SUM(K104)</f>
        <v>2521500874.6199999</v>
      </c>
      <c r="L103" s="32">
        <f>SUM(L104)</f>
        <v>1956459327.6199999</v>
      </c>
      <c r="M103" s="32">
        <f>SUM(M104)</f>
        <v>1956459327.6199999</v>
      </c>
      <c r="N103" s="33">
        <f t="shared" si="29"/>
        <v>0.94721128701762125</v>
      </c>
      <c r="O103" s="34">
        <f t="shared" si="30"/>
        <v>0.73495130474299419</v>
      </c>
      <c r="P103" s="39"/>
    </row>
    <row r="104" spans="1:16" s="37" customFormat="1" ht="30" customHeight="1" x14ac:dyDescent="0.2">
      <c r="A104" s="20">
        <v>2</v>
      </c>
      <c r="B104" s="21">
        <v>0</v>
      </c>
      <c r="C104" s="21">
        <v>4</v>
      </c>
      <c r="D104" s="22">
        <v>41</v>
      </c>
      <c r="E104" s="22">
        <v>13</v>
      </c>
      <c r="F104" s="22">
        <v>20</v>
      </c>
      <c r="G104" s="46" t="s">
        <v>223</v>
      </c>
      <c r="H104" s="25" t="s">
        <v>222</v>
      </c>
      <c r="I104" s="19">
        <v>2662025790</v>
      </c>
      <c r="J104" s="19">
        <v>2646999077.6199999</v>
      </c>
      <c r="K104" s="19">
        <v>2521500874.6199999</v>
      </c>
      <c r="L104" s="19">
        <v>1956459327.6199999</v>
      </c>
      <c r="M104" s="19">
        <v>1956459327.6199999</v>
      </c>
      <c r="N104" s="33">
        <f t="shared" si="29"/>
        <v>0.94721128701762125</v>
      </c>
      <c r="O104" s="34">
        <f t="shared" si="30"/>
        <v>0.73495130474299419</v>
      </c>
      <c r="P104" s="36"/>
    </row>
    <row r="105" spans="1:16" s="40" customFormat="1" ht="30" customHeight="1" x14ac:dyDescent="0.2">
      <c r="A105" s="26">
        <v>3</v>
      </c>
      <c r="B105" s="27"/>
      <c r="C105" s="27"/>
      <c r="D105" s="29"/>
      <c r="E105" s="29"/>
      <c r="F105" s="28">
        <v>20</v>
      </c>
      <c r="G105" s="45" t="s">
        <v>224</v>
      </c>
      <c r="H105" s="31" t="s">
        <v>11</v>
      </c>
      <c r="I105" s="32">
        <f>+I109+I114</f>
        <v>6579459000</v>
      </c>
      <c r="J105" s="32">
        <f t="shared" ref="J105:M105" si="34">+J109+J114</f>
        <v>3934195054</v>
      </c>
      <c r="K105" s="32">
        <f t="shared" si="34"/>
        <v>1249147189</v>
      </c>
      <c r="L105" s="32">
        <f t="shared" si="34"/>
        <v>1200339094</v>
      </c>
      <c r="M105" s="32">
        <f t="shared" si="34"/>
        <v>1200339094</v>
      </c>
      <c r="N105" s="33">
        <f t="shared" si="29"/>
        <v>0.18985560803707419</v>
      </c>
      <c r="O105" s="34">
        <f t="shared" si="30"/>
        <v>0.18243735449981527</v>
      </c>
      <c r="P105" s="39"/>
    </row>
    <row r="106" spans="1:16" s="40" customFormat="1" ht="30" customHeight="1" x14ac:dyDescent="0.2">
      <c r="A106" s="26">
        <v>3</v>
      </c>
      <c r="B106" s="27"/>
      <c r="C106" s="27"/>
      <c r="D106" s="29"/>
      <c r="E106" s="29"/>
      <c r="F106" s="28">
        <v>21</v>
      </c>
      <c r="G106" s="45" t="s">
        <v>224</v>
      </c>
      <c r="H106" s="31" t="s">
        <v>11</v>
      </c>
      <c r="I106" s="32">
        <v>270000000000</v>
      </c>
      <c r="J106" s="32">
        <v>270000000000</v>
      </c>
      <c r="K106" s="32">
        <v>270000000000</v>
      </c>
      <c r="L106" s="32">
        <v>270000000000</v>
      </c>
      <c r="M106" s="32">
        <v>270000000000</v>
      </c>
      <c r="N106" s="33">
        <f t="shared" si="29"/>
        <v>1</v>
      </c>
      <c r="O106" s="34">
        <f t="shared" si="30"/>
        <v>1</v>
      </c>
      <c r="P106" s="39"/>
    </row>
    <row r="107" spans="1:16" s="40" customFormat="1" ht="30" customHeight="1" x14ac:dyDescent="0.2">
      <c r="A107" s="26">
        <v>3</v>
      </c>
      <c r="B107" s="27">
        <v>2</v>
      </c>
      <c r="C107" s="27"/>
      <c r="D107" s="29"/>
      <c r="E107" s="29"/>
      <c r="F107" s="51">
        <v>20</v>
      </c>
      <c r="G107" s="45" t="s">
        <v>225</v>
      </c>
      <c r="H107" s="31" t="s">
        <v>226</v>
      </c>
      <c r="I107" s="32">
        <v>2702144000</v>
      </c>
      <c r="J107" s="32">
        <v>2702144000</v>
      </c>
      <c r="K107" s="32">
        <v>1128939094</v>
      </c>
      <c r="L107" s="32">
        <v>1128939094</v>
      </c>
      <c r="M107" s="32">
        <v>1128939094</v>
      </c>
      <c r="N107" s="33">
        <f t="shared" si="29"/>
        <v>0.41779383112076929</v>
      </c>
      <c r="O107" s="34">
        <f t="shared" si="30"/>
        <v>0.41779383112076929</v>
      </c>
      <c r="P107" s="39"/>
    </row>
    <row r="108" spans="1:16" s="40" customFormat="1" ht="30" customHeight="1" x14ac:dyDescent="0.2">
      <c r="A108" s="26">
        <v>3</v>
      </c>
      <c r="B108" s="27">
        <v>2</v>
      </c>
      <c r="C108" s="27"/>
      <c r="D108" s="29"/>
      <c r="E108" s="29"/>
      <c r="F108" s="51">
        <v>21</v>
      </c>
      <c r="G108" s="45" t="s">
        <v>225</v>
      </c>
      <c r="H108" s="31" t="s">
        <v>226</v>
      </c>
      <c r="I108" s="32">
        <v>270000000000</v>
      </c>
      <c r="J108" s="32">
        <v>270000000000</v>
      </c>
      <c r="K108" s="32">
        <v>270000000000</v>
      </c>
      <c r="L108" s="32">
        <v>270000000000</v>
      </c>
      <c r="M108" s="32">
        <v>270000000000</v>
      </c>
      <c r="N108" s="33">
        <f t="shared" si="29"/>
        <v>1</v>
      </c>
      <c r="O108" s="34">
        <f t="shared" si="30"/>
        <v>1</v>
      </c>
      <c r="P108" s="39"/>
    </row>
    <row r="109" spans="1:16" s="40" customFormat="1" ht="30" customHeight="1" x14ac:dyDescent="0.2">
      <c r="A109" s="26">
        <v>3</v>
      </c>
      <c r="B109" s="27">
        <v>2</v>
      </c>
      <c r="C109" s="27">
        <v>1</v>
      </c>
      <c r="D109" s="52"/>
      <c r="E109" s="52"/>
      <c r="F109" s="51">
        <v>20</v>
      </c>
      <c r="G109" s="45" t="s">
        <v>227</v>
      </c>
      <c r="H109" s="53" t="s">
        <v>12</v>
      </c>
      <c r="I109" s="32">
        <v>2702144000</v>
      </c>
      <c r="J109" s="32">
        <v>2702144000</v>
      </c>
      <c r="K109" s="32">
        <v>1128939094</v>
      </c>
      <c r="L109" s="32">
        <v>1128939094</v>
      </c>
      <c r="M109" s="32">
        <v>1128939094</v>
      </c>
      <c r="N109" s="33">
        <f t="shared" si="29"/>
        <v>0.41779383112076929</v>
      </c>
      <c r="O109" s="34">
        <f t="shared" si="30"/>
        <v>0.41779383112076929</v>
      </c>
      <c r="P109" s="39"/>
    </row>
    <row r="110" spans="1:16" s="40" customFormat="1" ht="30" customHeight="1" x14ac:dyDescent="0.2">
      <c r="A110" s="26">
        <v>3</v>
      </c>
      <c r="B110" s="27">
        <v>2</v>
      </c>
      <c r="C110" s="27">
        <v>1</v>
      </c>
      <c r="D110" s="52"/>
      <c r="E110" s="52"/>
      <c r="F110" s="51">
        <v>21</v>
      </c>
      <c r="G110" s="45" t="s">
        <v>227</v>
      </c>
      <c r="H110" s="53" t="s">
        <v>12</v>
      </c>
      <c r="I110" s="32">
        <v>270000000000</v>
      </c>
      <c r="J110" s="32">
        <v>270000000000</v>
      </c>
      <c r="K110" s="32">
        <v>270000000000</v>
      </c>
      <c r="L110" s="32">
        <v>270000000000</v>
      </c>
      <c r="M110" s="32">
        <v>270000000000</v>
      </c>
      <c r="N110" s="33">
        <f t="shared" si="29"/>
        <v>1</v>
      </c>
      <c r="O110" s="34">
        <f t="shared" si="30"/>
        <v>1</v>
      </c>
      <c r="P110" s="39"/>
    </row>
    <row r="111" spans="1:16" s="37" customFormat="1" ht="30" customHeight="1" x14ac:dyDescent="0.2">
      <c r="A111" s="54">
        <v>3</v>
      </c>
      <c r="B111" s="22">
        <v>2</v>
      </c>
      <c r="C111" s="22">
        <v>1</v>
      </c>
      <c r="D111" s="22">
        <v>1</v>
      </c>
      <c r="E111" s="55" t="s">
        <v>0</v>
      </c>
      <c r="F111" s="22">
        <v>20</v>
      </c>
      <c r="G111" s="46" t="s">
        <v>228</v>
      </c>
      <c r="H111" s="56" t="s">
        <v>13</v>
      </c>
      <c r="I111" s="19">
        <v>2702144000</v>
      </c>
      <c r="J111" s="19">
        <v>2702144000</v>
      </c>
      <c r="K111" s="19">
        <v>1128939094</v>
      </c>
      <c r="L111" s="19">
        <v>1128939094</v>
      </c>
      <c r="M111" s="19">
        <v>1128939094</v>
      </c>
      <c r="N111" s="33">
        <f t="shared" si="29"/>
        <v>0.41779383112076929</v>
      </c>
      <c r="O111" s="34">
        <f t="shared" si="30"/>
        <v>0.41779383112076929</v>
      </c>
      <c r="P111" s="36"/>
    </row>
    <row r="112" spans="1:16" s="37" customFormat="1" ht="30" customHeight="1" x14ac:dyDescent="0.2">
      <c r="A112" s="54">
        <v>3</v>
      </c>
      <c r="B112" s="22">
        <v>2</v>
      </c>
      <c r="C112" s="22">
        <v>1</v>
      </c>
      <c r="D112" s="55">
        <v>17</v>
      </c>
      <c r="E112" s="55" t="s">
        <v>0</v>
      </c>
      <c r="F112" s="57">
        <v>21</v>
      </c>
      <c r="G112" s="58" t="s">
        <v>229</v>
      </c>
      <c r="H112" s="56" t="s">
        <v>230</v>
      </c>
      <c r="I112" s="19">
        <v>270000000000</v>
      </c>
      <c r="J112" s="19">
        <v>270000000000</v>
      </c>
      <c r="K112" s="19">
        <v>270000000000</v>
      </c>
      <c r="L112" s="19">
        <v>270000000000</v>
      </c>
      <c r="M112" s="19">
        <v>270000000000</v>
      </c>
      <c r="N112" s="33">
        <f t="shared" si="29"/>
        <v>1</v>
      </c>
      <c r="O112" s="34">
        <f t="shared" si="30"/>
        <v>1</v>
      </c>
      <c r="P112" s="36"/>
    </row>
    <row r="113" spans="1:16" s="40" customFormat="1" ht="30" customHeight="1" x14ac:dyDescent="0.2">
      <c r="A113" s="59">
        <v>3</v>
      </c>
      <c r="B113" s="28">
        <v>6</v>
      </c>
      <c r="C113" s="27"/>
      <c r="D113" s="29"/>
      <c r="E113" s="29"/>
      <c r="F113" s="51">
        <v>20</v>
      </c>
      <c r="G113" s="60" t="s">
        <v>231</v>
      </c>
      <c r="H113" s="31" t="s">
        <v>14</v>
      </c>
      <c r="I113" s="32">
        <f>+I114</f>
        <v>3877315000</v>
      </c>
      <c r="J113" s="32">
        <f>+J114</f>
        <v>1232051054</v>
      </c>
      <c r="K113" s="32">
        <f>+K114</f>
        <v>120208095</v>
      </c>
      <c r="L113" s="32">
        <f t="shared" ref="L113:M113" si="35">+L114</f>
        <v>71400000</v>
      </c>
      <c r="M113" s="32">
        <f t="shared" si="35"/>
        <v>71400000</v>
      </c>
      <c r="N113" s="33">
        <f t="shared" si="29"/>
        <v>3.1002922125233569E-2</v>
      </c>
      <c r="O113" s="34">
        <f t="shared" si="30"/>
        <v>1.8414805090636175E-2</v>
      </c>
      <c r="P113" s="39"/>
    </row>
    <row r="114" spans="1:16" s="40" customFormat="1" ht="30" customHeight="1" x14ac:dyDescent="0.2">
      <c r="A114" s="59">
        <v>3</v>
      </c>
      <c r="B114" s="28">
        <v>6</v>
      </c>
      <c r="C114" s="27">
        <v>1</v>
      </c>
      <c r="D114" s="29"/>
      <c r="E114" s="29"/>
      <c r="F114" s="51">
        <v>20</v>
      </c>
      <c r="G114" s="60" t="s">
        <v>232</v>
      </c>
      <c r="H114" s="31" t="s">
        <v>15</v>
      </c>
      <c r="I114" s="32">
        <f>SUM(I115)</f>
        <v>3877315000</v>
      </c>
      <c r="J114" s="32">
        <f>SUM(J115)</f>
        <v>1232051054</v>
      </c>
      <c r="K114" s="32">
        <f>SUM(K115)</f>
        <v>120208095</v>
      </c>
      <c r="L114" s="32">
        <f t="shared" ref="L114:M114" si="36">SUM(L115)</f>
        <v>71400000</v>
      </c>
      <c r="M114" s="32">
        <f t="shared" si="36"/>
        <v>71400000</v>
      </c>
      <c r="N114" s="33">
        <f t="shared" si="29"/>
        <v>3.1002922125233569E-2</v>
      </c>
      <c r="O114" s="34">
        <f t="shared" si="30"/>
        <v>1.8414805090636175E-2</v>
      </c>
      <c r="P114" s="39"/>
    </row>
    <row r="115" spans="1:16" s="40" customFormat="1" ht="30" customHeight="1" x14ac:dyDescent="0.2">
      <c r="A115" s="20">
        <v>3</v>
      </c>
      <c r="B115" s="21">
        <v>6</v>
      </c>
      <c r="C115" s="21">
        <v>1</v>
      </c>
      <c r="D115" s="22">
        <v>1</v>
      </c>
      <c r="E115" s="29"/>
      <c r="F115" s="51">
        <v>20</v>
      </c>
      <c r="G115" s="58" t="s">
        <v>233</v>
      </c>
      <c r="H115" s="25" t="s">
        <v>15</v>
      </c>
      <c r="I115" s="19">
        <v>3877315000</v>
      </c>
      <c r="J115" s="19">
        <v>1232051054</v>
      </c>
      <c r="K115" s="19">
        <v>120208095</v>
      </c>
      <c r="L115" s="19">
        <v>71400000</v>
      </c>
      <c r="M115" s="19">
        <v>71400000</v>
      </c>
      <c r="N115" s="33">
        <f t="shared" si="29"/>
        <v>3.1002922125233569E-2</v>
      </c>
      <c r="O115" s="34">
        <f t="shared" si="30"/>
        <v>1.8414805090636175E-2</v>
      </c>
      <c r="P115" s="36"/>
    </row>
    <row r="116" spans="1:16" s="40" customFormat="1" ht="30" customHeight="1" x14ac:dyDescent="0.2">
      <c r="A116" s="26">
        <v>5</v>
      </c>
      <c r="B116" s="27"/>
      <c r="C116" s="27"/>
      <c r="D116" s="52"/>
      <c r="E116" s="52"/>
      <c r="F116" s="51"/>
      <c r="G116" s="73" t="s">
        <v>234</v>
      </c>
      <c r="H116" s="53" t="s">
        <v>235</v>
      </c>
      <c r="I116" s="32">
        <f t="shared" ref="I116:M118" si="37">+I117</f>
        <v>57727518000</v>
      </c>
      <c r="J116" s="32">
        <f t="shared" si="37"/>
        <v>52441665498.980003</v>
      </c>
      <c r="K116" s="32">
        <f t="shared" si="37"/>
        <v>51165882868.639999</v>
      </c>
      <c r="L116" s="32">
        <f t="shared" si="37"/>
        <v>37280759249.43</v>
      </c>
      <c r="M116" s="32">
        <f t="shared" si="37"/>
        <v>37250290295.43</v>
      </c>
      <c r="N116" s="33">
        <f t="shared" si="29"/>
        <v>0.8863343625589446</v>
      </c>
      <c r="O116" s="34">
        <f t="shared" si="30"/>
        <v>0.64580568403148741</v>
      </c>
      <c r="P116" s="39"/>
    </row>
    <row r="117" spans="1:16" s="40" customFormat="1" ht="30" customHeight="1" x14ac:dyDescent="0.2">
      <c r="A117" s="59">
        <v>5</v>
      </c>
      <c r="B117" s="28">
        <v>1</v>
      </c>
      <c r="C117" s="27"/>
      <c r="D117" s="52"/>
      <c r="E117" s="52"/>
      <c r="F117" s="53"/>
      <c r="G117" s="73" t="s">
        <v>236</v>
      </c>
      <c r="H117" s="74" t="s">
        <v>16</v>
      </c>
      <c r="I117" s="32">
        <f t="shared" si="37"/>
        <v>57727518000</v>
      </c>
      <c r="J117" s="32">
        <f t="shared" si="37"/>
        <v>52441665498.980003</v>
      </c>
      <c r="K117" s="32">
        <f t="shared" si="37"/>
        <v>51165882868.639999</v>
      </c>
      <c r="L117" s="32">
        <f t="shared" si="37"/>
        <v>37280759249.43</v>
      </c>
      <c r="M117" s="32">
        <f t="shared" si="37"/>
        <v>37250290295.43</v>
      </c>
      <c r="N117" s="33">
        <f t="shared" si="29"/>
        <v>0.8863343625589446</v>
      </c>
      <c r="O117" s="34">
        <f t="shared" si="30"/>
        <v>0.64580568403148741</v>
      </c>
      <c r="P117" s="39"/>
    </row>
    <row r="118" spans="1:16" s="37" customFormat="1" ht="30" customHeight="1" x14ac:dyDescent="0.2">
      <c r="A118" s="26">
        <v>5</v>
      </c>
      <c r="B118" s="27">
        <v>1</v>
      </c>
      <c r="C118" s="27">
        <v>2</v>
      </c>
      <c r="D118" s="52"/>
      <c r="E118" s="52"/>
      <c r="F118" s="75">
        <v>20</v>
      </c>
      <c r="G118" s="73" t="s">
        <v>237</v>
      </c>
      <c r="H118" s="74" t="s">
        <v>17</v>
      </c>
      <c r="I118" s="32">
        <f t="shared" si="37"/>
        <v>57727518000</v>
      </c>
      <c r="J118" s="32">
        <f t="shared" si="37"/>
        <v>52441665498.980003</v>
      </c>
      <c r="K118" s="32">
        <f t="shared" si="37"/>
        <v>51165882868.639999</v>
      </c>
      <c r="L118" s="32">
        <f t="shared" si="37"/>
        <v>37280759249.43</v>
      </c>
      <c r="M118" s="32">
        <f t="shared" si="37"/>
        <v>37250290295.43</v>
      </c>
      <c r="N118" s="33">
        <f t="shared" si="29"/>
        <v>0.8863343625589446</v>
      </c>
      <c r="O118" s="34">
        <f t="shared" si="30"/>
        <v>0.64580568403148741</v>
      </c>
      <c r="P118" s="39"/>
    </row>
    <row r="119" spans="1:16" s="37" customFormat="1" ht="30" customHeight="1" x14ac:dyDescent="0.2">
      <c r="A119" s="26">
        <v>5</v>
      </c>
      <c r="B119" s="27">
        <v>1</v>
      </c>
      <c r="C119" s="27">
        <v>2</v>
      </c>
      <c r="D119" s="52">
        <v>1</v>
      </c>
      <c r="E119" s="52"/>
      <c r="F119" s="75">
        <v>20</v>
      </c>
      <c r="G119" s="73" t="s">
        <v>238</v>
      </c>
      <c r="H119" s="74" t="s">
        <v>17</v>
      </c>
      <c r="I119" s="32">
        <f>SUM(I120:I127)</f>
        <v>57727518000</v>
      </c>
      <c r="J119" s="32">
        <f t="shared" ref="J119:M119" si="38">SUM(J120:J127)</f>
        <v>52441665498.980003</v>
      </c>
      <c r="K119" s="32">
        <f t="shared" si="38"/>
        <v>51165882868.639999</v>
      </c>
      <c r="L119" s="32">
        <f t="shared" si="38"/>
        <v>37280759249.43</v>
      </c>
      <c r="M119" s="32">
        <f t="shared" si="38"/>
        <v>37250290295.43</v>
      </c>
      <c r="N119" s="33">
        <f t="shared" si="29"/>
        <v>0.8863343625589446</v>
      </c>
      <c r="O119" s="34">
        <f t="shared" si="30"/>
        <v>0.64580568403148741</v>
      </c>
      <c r="P119" s="39"/>
    </row>
    <row r="120" spans="1:16" s="37" customFormat="1" ht="30" customHeight="1" x14ac:dyDescent="0.2">
      <c r="A120" s="20">
        <v>5</v>
      </c>
      <c r="B120" s="21">
        <v>1</v>
      </c>
      <c r="C120" s="21">
        <v>2</v>
      </c>
      <c r="D120" s="55">
        <v>1</v>
      </c>
      <c r="E120" s="55">
        <v>6</v>
      </c>
      <c r="F120" s="61">
        <v>20</v>
      </c>
      <c r="G120" s="62" t="s">
        <v>239</v>
      </c>
      <c r="H120" s="63" t="s">
        <v>88</v>
      </c>
      <c r="I120" s="19">
        <v>38080492679</v>
      </c>
      <c r="J120" s="19">
        <v>34760677087.470001</v>
      </c>
      <c r="K120" s="19">
        <v>34035983435.129997</v>
      </c>
      <c r="L120" s="19">
        <v>23757343232.130001</v>
      </c>
      <c r="M120" s="19">
        <v>23747643232.130001</v>
      </c>
      <c r="N120" s="33">
        <f t="shared" si="29"/>
        <v>0.89379052214572841</v>
      </c>
      <c r="O120" s="34">
        <f t="shared" si="30"/>
        <v>0.6238717401162015</v>
      </c>
      <c r="P120" s="36"/>
    </row>
    <row r="121" spans="1:16" s="37" customFormat="1" ht="30" customHeight="1" x14ac:dyDescent="0.2">
      <c r="A121" s="20">
        <v>5</v>
      </c>
      <c r="B121" s="21">
        <v>1</v>
      </c>
      <c r="C121" s="21">
        <v>2</v>
      </c>
      <c r="D121" s="55">
        <v>1</v>
      </c>
      <c r="E121" s="55">
        <v>7</v>
      </c>
      <c r="F121" s="61">
        <v>20</v>
      </c>
      <c r="G121" s="62" t="s">
        <v>240</v>
      </c>
      <c r="H121" s="63" t="s">
        <v>241</v>
      </c>
      <c r="I121" s="19">
        <v>10740970473</v>
      </c>
      <c r="J121" s="19">
        <v>10485776009.51</v>
      </c>
      <c r="K121" s="19">
        <v>10192733709.51</v>
      </c>
      <c r="L121" s="19">
        <v>7673106647.8000002</v>
      </c>
      <c r="M121" s="19">
        <v>7673106647.8000002</v>
      </c>
      <c r="N121" s="33">
        <f t="shared" si="29"/>
        <v>0.9489583585702871</v>
      </c>
      <c r="O121" s="34">
        <f t="shared" si="30"/>
        <v>0.71437740817630868</v>
      </c>
      <c r="P121" s="36"/>
    </row>
    <row r="122" spans="1:16" s="37" customFormat="1" ht="30" customHeight="1" x14ac:dyDescent="0.2">
      <c r="A122" s="20">
        <v>5</v>
      </c>
      <c r="B122" s="21">
        <v>1</v>
      </c>
      <c r="C122" s="21">
        <v>2</v>
      </c>
      <c r="D122" s="55">
        <v>1</v>
      </c>
      <c r="E122" s="55">
        <v>9</v>
      </c>
      <c r="F122" s="61">
        <v>20</v>
      </c>
      <c r="G122" s="62" t="s">
        <v>242</v>
      </c>
      <c r="H122" s="63" t="s">
        <v>157</v>
      </c>
      <c r="I122" s="19">
        <v>5026743183</v>
      </c>
      <c r="J122" s="19">
        <v>5026743183</v>
      </c>
      <c r="K122" s="19">
        <v>5026743183</v>
      </c>
      <c r="L122" s="19">
        <v>4341320528.6000004</v>
      </c>
      <c r="M122" s="19">
        <v>4341320528.6000004</v>
      </c>
      <c r="N122" s="33">
        <f t="shared" si="29"/>
        <v>1</v>
      </c>
      <c r="O122" s="34">
        <f t="shared" si="30"/>
        <v>0.86364478362092612</v>
      </c>
      <c r="P122" s="36"/>
    </row>
    <row r="123" spans="1:16" s="37" customFormat="1" ht="30" customHeight="1" x14ac:dyDescent="0.2">
      <c r="A123" s="20">
        <v>5</v>
      </c>
      <c r="B123" s="21">
        <v>1</v>
      </c>
      <c r="C123" s="21">
        <v>2</v>
      </c>
      <c r="D123" s="55">
        <v>1</v>
      </c>
      <c r="E123" s="55">
        <v>16</v>
      </c>
      <c r="F123" s="61">
        <v>20</v>
      </c>
      <c r="G123" s="62" t="s">
        <v>243</v>
      </c>
      <c r="H123" s="63" t="s">
        <v>244</v>
      </c>
      <c r="I123" s="19">
        <v>1499491535</v>
      </c>
      <c r="J123" s="19">
        <v>0</v>
      </c>
      <c r="K123" s="19">
        <v>0</v>
      </c>
      <c r="L123" s="19">
        <v>0</v>
      </c>
      <c r="M123" s="19">
        <v>0</v>
      </c>
      <c r="N123" s="33">
        <f t="shared" si="29"/>
        <v>0</v>
      </c>
      <c r="O123" s="34">
        <f t="shared" si="30"/>
        <v>0</v>
      </c>
      <c r="P123" s="36"/>
    </row>
    <row r="124" spans="1:16" s="37" customFormat="1" ht="30" customHeight="1" x14ac:dyDescent="0.2">
      <c r="A124" s="20">
        <v>5</v>
      </c>
      <c r="B124" s="21">
        <v>1</v>
      </c>
      <c r="C124" s="21">
        <v>2</v>
      </c>
      <c r="D124" s="55">
        <v>1</v>
      </c>
      <c r="E124" s="55">
        <v>24</v>
      </c>
      <c r="F124" s="61">
        <v>20</v>
      </c>
      <c r="G124" s="62" t="s">
        <v>245</v>
      </c>
      <c r="H124" s="63" t="s">
        <v>246</v>
      </c>
      <c r="I124" s="19">
        <v>930276130</v>
      </c>
      <c r="J124" s="19">
        <v>745320000</v>
      </c>
      <c r="K124" s="19">
        <v>561488452</v>
      </c>
      <c r="L124" s="19">
        <v>512979690</v>
      </c>
      <c r="M124" s="19">
        <v>492210736</v>
      </c>
      <c r="N124" s="33">
        <f t="shared" si="29"/>
        <v>0.60357181474709021</v>
      </c>
      <c r="O124" s="34">
        <f t="shared" si="30"/>
        <v>0.55142733803134347</v>
      </c>
      <c r="P124" s="36"/>
    </row>
    <row r="125" spans="1:16" s="37" customFormat="1" ht="46.5" customHeight="1" x14ac:dyDescent="0.2">
      <c r="A125" s="20">
        <v>5</v>
      </c>
      <c r="B125" s="21">
        <v>1</v>
      </c>
      <c r="C125" s="21">
        <v>2</v>
      </c>
      <c r="D125" s="55">
        <v>1</v>
      </c>
      <c r="E125" s="55">
        <v>27</v>
      </c>
      <c r="F125" s="61">
        <v>20</v>
      </c>
      <c r="G125" s="62" t="s">
        <v>247</v>
      </c>
      <c r="H125" s="25" t="s">
        <v>248</v>
      </c>
      <c r="I125" s="19">
        <v>55544000</v>
      </c>
      <c r="J125" s="19">
        <v>40000000</v>
      </c>
      <c r="K125" s="19">
        <v>0</v>
      </c>
      <c r="L125" s="19">
        <v>0</v>
      </c>
      <c r="M125" s="19">
        <v>0</v>
      </c>
      <c r="N125" s="33">
        <f t="shared" si="29"/>
        <v>0</v>
      </c>
      <c r="O125" s="34">
        <f t="shared" si="30"/>
        <v>0</v>
      </c>
      <c r="P125" s="36"/>
    </row>
    <row r="126" spans="1:16" s="37" customFormat="1" ht="48" customHeight="1" x14ac:dyDescent="0.2">
      <c r="A126" s="20">
        <v>5</v>
      </c>
      <c r="B126" s="21">
        <v>1</v>
      </c>
      <c r="C126" s="21">
        <v>2</v>
      </c>
      <c r="D126" s="55">
        <v>1</v>
      </c>
      <c r="E126" s="55">
        <v>28</v>
      </c>
      <c r="F126" s="61">
        <v>20</v>
      </c>
      <c r="G126" s="62" t="s">
        <v>249</v>
      </c>
      <c r="H126" s="25" t="s">
        <v>112</v>
      </c>
      <c r="I126" s="19">
        <v>150000000</v>
      </c>
      <c r="J126" s="19">
        <v>150000000</v>
      </c>
      <c r="K126" s="19">
        <v>137057100</v>
      </c>
      <c r="L126" s="19">
        <v>137057100</v>
      </c>
      <c r="M126" s="19">
        <v>137057100</v>
      </c>
      <c r="N126" s="33">
        <f t="shared" si="29"/>
        <v>0.91371400000000003</v>
      </c>
      <c r="O126" s="34">
        <f t="shared" si="30"/>
        <v>0.91371400000000003</v>
      </c>
      <c r="P126" s="36"/>
    </row>
    <row r="127" spans="1:16" s="37" customFormat="1" ht="42" customHeight="1" thickBot="1" x14ac:dyDescent="0.25">
      <c r="A127" s="64">
        <v>5</v>
      </c>
      <c r="B127" s="65">
        <v>1</v>
      </c>
      <c r="C127" s="65">
        <v>2</v>
      </c>
      <c r="D127" s="66">
        <v>1</v>
      </c>
      <c r="E127" s="66">
        <v>29</v>
      </c>
      <c r="F127" s="67">
        <v>20</v>
      </c>
      <c r="G127" s="68" t="s">
        <v>250</v>
      </c>
      <c r="H127" s="69" t="s">
        <v>90</v>
      </c>
      <c r="I127" s="70">
        <v>1244000000</v>
      </c>
      <c r="J127" s="70">
        <v>1233149219</v>
      </c>
      <c r="K127" s="70">
        <v>1211876989</v>
      </c>
      <c r="L127" s="70">
        <v>858952050.89999998</v>
      </c>
      <c r="M127" s="70">
        <v>858952050.89999998</v>
      </c>
      <c r="N127" s="71">
        <f t="shared" si="29"/>
        <v>0.97417764389067529</v>
      </c>
      <c r="O127" s="72">
        <f t="shared" si="30"/>
        <v>0.69047592516077172</v>
      </c>
      <c r="P127" s="36"/>
    </row>
    <row r="128" spans="1:16" s="83" customFormat="1" ht="30" customHeight="1" thickBot="1" x14ac:dyDescent="0.25">
      <c r="A128" s="123" t="s">
        <v>251</v>
      </c>
      <c r="B128" s="124"/>
      <c r="C128" s="124"/>
      <c r="D128" s="124"/>
      <c r="E128" s="124"/>
      <c r="F128" s="124"/>
      <c r="G128" s="124"/>
      <c r="H128" s="124"/>
      <c r="I128" s="79">
        <f>+I129+I134+I137</f>
        <v>270371000000</v>
      </c>
      <c r="J128" s="79">
        <f t="shared" ref="J128:M128" si="39">+J129+J134+J137</f>
        <v>261371974658.53</v>
      </c>
      <c r="K128" s="79">
        <f t="shared" si="39"/>
        <v>229994339933.57999</v>
      </c>
      <c r="L128" s="79">
        <f t="shared" si="39"/>
        <v>66743779068.089996</v>
      </c>
      <c r="M128" s="79">
        <f t="shared" si="39"/>
        <v>66323151303.089996</v>
      </c>
      <c r="N128" s="80">
        <f t="shared" si="29"/>
        <v>0.85066201602087499</v>
      </c>
      <c r="O128" s="81">
        <f t="shared" si="30"/>
        <v>0.24685997783819269</v>
      </c>
      <c r="P128" s="82"/>
    </row>
    <row r="129" spans="1:16" s="43" customFormat="1" ht="46.15" customHeight="1" x14ac:dyDescent="0.25">
      <c r="A129" s="84">
        <v>2103</v>
      </c>
      <c r="B129" s="85">
        <v>1900</v>
      </c>
      <c r="C129" s="86"/>
      <c r="D129" s="87"/>
      <c r="E129" s="87"/>
      <c r="F129" s="88"/>
      <c r="G129" s="89" t="s">
        <v>252</v>
      </c>
      <c r="H129" s="90" t="s">
        <v>19</v>
      </c>
      <c r="I129" s="91">
        <f>SUM(I130:I133)</f>
        <v>69205000000</v>
      </c>
      <c r="J129" s="91">
        <f t="shared" ref="J129:M129" si="40">SUM(J130:J133)</f>
        <v>64331333128</v>
      </c>
      <c r="K129" s="91">
        <f t="shared" si="40"/>
        <v>51416401700.050003</v>
      </c>
      <c r="L129" s="91">
        <f t="shared" si="40"/>
        <v>34961124419.410004</v>
      </c>
      <c r="M129" s="91">
        <f t="shared" si="40"/>
        <v>34889485574.410004</v>
      </c>
      <c r="N129" s="92">
        <f t="shared" si="29"/>
        <v>0.74295790333140677</v>
      </c>
      <c r="O129" s="93">
        <f t="shared" si="30"/>
        <v>0.50518205938024718</v>
      </c>
      <c r="P129" s="44"/>
    </row>
    <row r="130" spans="1:16" s="77" customFormat="1" ht="46.15" customHeight="1" x14ac:dyDescent="0.25">
      <c r="A130" s="20">
        <v>2103</v>
      </c>
      <c r="B130" s="22">
        <v>1900</v>
      </c>
      <c r="C130" s="21">
        <v>1</v>
      </c>
      <c r="D130" s="55"/>
      <c r="E130" s="55"/>
      <c r="F130" s="57"/>
      <c r="G130" s="58" t="s">
        <v>253</v>
      </c>
      <c r="H130" s="56" t="s">
        <v>20</v>
      </c>
      <c r="I130" s="19">
        <v>10000000000</v>
      </c>
      <c r="J130" s="19">
        <v>9960159363</v>
      </c>
      <c r="K130" s="19">
        <v>0</v>
      </c>
      <c r="L130" s="19">
        <v>0</v>
      </c>
      <c r="M130" s="19">
        <v>0</v>
      </c>
      <c r="N130" s="33">
        <f t="shared" si="29"/>
        <v>0</v>
      </c>
      <c r="O130" s="34">
        <f t="shared" si="30"/>
        <v>0</v>
      </c>
      <c r="P130" s="76"/>
    </row>
    <row r="131" spans="1:16" s="77" customFormat="1" ht="46.15" customHeight="1" x14ac:dyDescent="0.25">
      <c r="A131" s="20">
        <v>2103</v>
      </c>
      <c r="B131" s="22">
        <v>1900</v>
      </c>
      <c r="C131" s="21">
        <v>2</v>
      </c>
      <c r="D131" s="55">
        <v>20</v>
      </c>
      <c r="E131" s="55"/>
      <c r="F131" s="57"/>
      <c r="G131" s="58" t="s">
        <v>254</v>
      </c>
      <c r="H131" s="56" t="s">
        <v>21</v>
      </c>
      <c r="I131" s="19">
        <v>19123000000</v>
      </c>
      <c r="J131" s="19">
        <v>19123000000</v>
      </c>
      <c r="K131" s="19">
        <v>19123000000</v>
      </c>
      <c r="L131" s="19">
        <v>14406375151</v>
      </c>
      <c r="M131" s="19">
        <v>14406375151</v>
      </c>
      <c r="N131" s="33">
        <f t="shared" si="29"/>
        <v>1</v>
      </c>
      <c r="O131" s="34">
        <f t="shared" si="30"/>
        <v>0.75335329974376408</v>
      </c>
      <c r="P131" s="76"/>
    </row>
    <row r="132" spans="1:16" s="77" customFormat="1" ht="46.15" customHeight="1" x14ac:dyDescent="0.25">
      <c r="A132" s="20">
        <v>2103</v>
      </c>
      <c r="B132" s="22">
        <v>1900</v>
      </c>
      <c r="C132" s="21">
        <v>2</v>
      </c>
      <c r="D132" s="55">
        <v>21</v>
      </c>
      <c r="E132" s="55"/>
      <c r="F132" s="57"/>
      <c r="G132" s="58" t="s">
        <v>255</v>
      </c>
      <c r="H132" s="56" t="s">
        <v>21</v>
      </c>
      <c r="I132" s="19">
        <v>30000000000</v>
      </c>
      <c r="J132" s="19">
        <v>28202037082</v>
      </c>
      <c r="K132" s="19">
        <v>25576243000</v>
      </c>
      <c r="L132" s="19">
        <v>16421633949</v>
      </c>
      <c r="M132" s="19">
        <v>16421633949</v>
      </c>
      <c r="N132" s="33">
        <f t="shared" si="29"/>
        <v>0.85254143333333332</v>
      </c>
      <c r="O132" s="34">
        <f t="shared" si="30"/>
        <v>0.54738779829999995</v>
      </c>
      <c r="P132" s="76"/>
    </row>
    <row r="133" spans="1:16" s="77" customFormat="1" ht="46.15" customHeight="1" x14ac:dyDescent="0.25">
      <c r="A133" s="20">
        <v>2103</v>
      </c>
      <c r="B133" s="22">
        <v>1900</v>
      </c>
      <c r="C133" s="21">
        <v>3</v>
      </c>
      <c r="D133" s="55"/>
      <c r="E133" s="55"/>
      <c r="F133" s="57"/>
      <c r="G133" s="58" t="s">
        <v>256</v>
      </c>
      <c r="H133" s="56" t="s">
        <v>22</v>
      </c>
      <c r="I133" s="19">
        <v>10082000000</v>
      </c>
      <c r="J133" s="19">
        <v>7046136683</v>
      </c>
      <c r="K133" s="19">
        <v>6717158700.0500002</v>
      </c>
      <c r="L133" s="19">
        <v>4133115319.4099998</v>
      </c>
      <c r="M133" s="19">
        <v>4061476474.4099998</v>
      </c>
      <c r="N133" s="33">
        <f t="shared" si="29"/>
        <v>0.66625259869569531</v>
      </c>
      <c r="O133" s="34">
        <f t="shared" si="30"/>
        <v>0.40994994241321164</v>
      </c>
      <c r="P133" s="76"/>
    </row>
    <row r="134" spans="1:16" s="43" customFormat="1" ht="60" customHeight="1" x14ac:dyDescent="0.25">
      <c r="A134" s="26">
        <v>2106</v>
      </c>
      <c r="B134" s="28">
        <v>1900</v>
      </c>
      <c r="C134" s="27"/>
      <c r="D134" s="52"/>
      <c r="E134" s="52"/>
      <c r="F134" s="51"/>
      <c r="G134" s="60" t="s">
        <v>257</v>
      </c>
      <c r="H134" s="53" t="s">
        <v>258</v>
      </c>
      <c r="I134" s="32">
        <f>SUM(I135:I136)</f>
        <v>187000000000</v>
      </c>
      <c r="J134" s="32">
        <f>SUM(J135:J136)</f>
        <v>182947984279</v>
      </c>
      <c r="K134" s="32">
        <f>SUM(K135:K136)</f>
        <v>170646654543</v>
      </c>
      <c r="L134" s="32">
        <f>SUM(L135:L136)</f>
        <v>27244784832.950001</v>
      </c>
      <c r="M134" s="32">
        <f>SUM(M135:M136)</f>
        <v>26895795912.950001</v>
      </c>
      <c r="N134" s="33">
        <f t="shared" si="29"/>
        <v>0.9125489547754011</v>
      </c>
      <c r="O134" s="34">
        <f t="shared" si="30"/>
        <v>0.14569403653983959</v>
      </c>
      <c r="P134" s="44"/>
    </row>
    <row r="135" spans="1:16" s="77" customFormat="1" ht="55.5" customHeight="1" x14ac:dyDescent="0.25">
      <c r="A135" s="20">
        <v>2106</v>
      </c>
      <c r="B135" s="22">
        <v>1900</v>
      </c>
      <c r="C135" s="21">
        <v>1</v>
      </c>
      <c r="D135" s="55"/>
      <c r="E135" s="55"/>
      <c r="F135" s="57"/>
      <c r="G135" s="58" t="s">
        <v>259</v>
      </c>
      <c r="H135" s="56" t="s">
        <v>23</v>
      </c>
      <c r="I135" s="19">
        <v>34277503000</v>
      </c>
      <c r="J135" s="19">
        <v>33437088040</v>
      </c>
      <c r="K135" s="19">
        <v>31270823631</v>
      </c>
      <c r="L135" s="19">
        <v>838277099.95000005</v>
      </c>
      <c r="M135" s="19">
        <v>838277099.95000005</v>
      </c>
      <c r="N135" s="33">
        <f t="shared" si="29"/>
        <v>0.91228417749682644</v>
      </c>
      <c r="O135" s="34">
        <f t="shared" si="30"/>
        <v>2.4455605764223842E-2</v>
      </c>
      <c r="P135" s="76"/>
    </row>
    <row r="136" spans="1:16" s="77" customFormat="1" ht="60.75" customHeight="1" x14ac:dyDescent="0.25">
      <c r="A136" s="20">
        <v>2106</v>
      </c>
      <c r="B136" s="22">
        <v>1900</v>
      </c>
      <c r="C136" s="21">
        <v>1</v>
      </c>
      <c r="D136" s="55"/>
      <c r="E136" s="55"/>
      <c r="F136" s="57"/>
      <c r="G136" s="58" t="s">
        <v>260</v>
      </c>
      <c r="H136" s="56" t="s">
        <v>23</v>
      </c>
      <c r="I136" s="19">
        <v>152722497000</v>
      </c>
      <c r="J136" s="19">
        <v>149510896239</v>
      </c>
      <c r="K136" s="19">
        <v>139375830912</v>
      </c>
      <c r="L136" s="19">
        <v>26406507733</v>
      </c>
      <c r="M136" s="19">
        <v>26057518813</v>
      </c>
      <c r="N136" s="33">
        <f t="shared" si="29"/>
        <v>0.91260838219532259</v>
      </c>
      <c r="O136" s="34">
        <f t="shared" si="30"/>
        <v>0.17290515969628234</v>
      </c>
      <c r="P136" s="76"/>
    </row>
    <row r="137" spans="1:16" s="43" customFormat="1" ht="60" customHeight="1" x14ac:dyDescent="0.25">
      <c r="A137" s="26">
        <v>2199</v>
      </c>
      <c r="B137" s="28">
        <v>1900</v>
      </c>
      <c r="C137" s="27">
        <v>1</v>
      </c>
      <c r="D137" s="52"/>
      <c r="E137" s="52"/>
      <c r="F137" s="51"/>
      <c r="G137" s="60" t="s">
        <v>261</v>
      </c>
      <c r="H137" s="53" t="s">
        <v>24</v>
      </c>
      <c r="I137" s="32">
        <f>+I138</f>
        <v>14166000000</v>
      </c>
      <c r="J137" s="32">
        <f t="shared" ref="J137:M137" si="41">+J138</f>
        <v>14092657251.530001</v>
      </c>
      <c r="K137" s="32">
        <f t="shared" si="41"/>
        <v>7931283690.5299997</v>
      </c>
      <c r="L137" s="32">
        <f t="shared" si="41"/>
        <v>4537869815.7299995</v>
      </c>
      <c r="M137" s="32">
        <f t="shared" si="41"/>
        <v>4537869815.7299995</v>
      </c>
      <c r="N137" s="33">
        <f t="shared" si="29"/>
        <v>0.55988166670408013</v>
      </c>
      <c r="O137" s="34">
        <f t="shared" si="30"/>
        <v>0.32033529688903006</v>
      </c>
      <c r="P137" s="44"/>
    </row>
    <row r="138" spans="1:16" s="77" customFormat="1" ht="57.75" customHeight="1" x14ac:dyDescent="0.25">
      <c r="A138" s="20">
        <v>2199</v>
      </c>
      <c r="B138" s="22">
        <v>1900</v>
      </c>
      <c r="C138" s="21">
        <v>1</v>
      </c>
      <c r="D138" s="55"/>
      <c r="E138" s="55"/>
      <c r="F138" s="57"/>
      <c r="G138" s="58" t="s">
        <v>262</v>
      </c>
      <c r="H138" s="56" t="s">
        <v>24</v>
      </c>
      <c r="I138" s="19">
        <v>14166000000</v>
      </c>
      <c r="J138" s="19">
        <v>14092657251.530001</v>
      </c>
      <c r="K138" s="19">
        <v>7931283690.5299997</v>
      </c>
      <c r="L138" s="19">
        <v>4537869815.7299995</v>
      </c>
      <c r="M138" s="19">
        <v>4537869815.7299995</v>
      </c>
      <c r="N138" s="33">
        <f t="shared" si="29"/>
        <v>0.55988166670408013</v>
      </c>
      <c r="O138" s="34">
        <f t="shared" si="30"/>
        <v>0.32033529688903006</v>
      </c>
      <c r="P138" s="76"/>
    </row>
    <row r="139" spans="1:16" s="105" customFormat="1" ht="30" customHeight="1" thickBot="1" x14ac:dyDescent="0.3">
      <c r="A139" s="125" t="s">
        <v>263</v>
      </c>
      <c r="B139" s="126"/>
      <c r="C139" s="126"/>
      <c r="D139" s="126"/>
      <c r="E139" s="126"/>
      <c r="F139" s="126"/>
      <c r="G139" s="126"/>
      <c r="H139" s="126"/>
      <c r="I139" s="102">
        <f>+I10+I128</f>
        <v>639782897000</v>
      </c>
      <c r="J139" s="102">
        <f t="shared" ref="J139:M139" si="42">+J10+J128</f>
        <v>619859997584.91003</v>
      </c>
      <c r="K139" s="102">
        <f t="shared" si="42"/>
        <v>576434984074.62</v>
      </c>
      <c r="L139" s="102">
        <f t="shared" si="42"/>
        <v>397273742833.25</v>
      </c>
      <c r="M139" s="102">
        <f t="shared" si="42"/>
        <v>396716502284.25</v>
      </c>
      <c r="N139" s="103">
        <f t="shared" ref="N139" si="43">+K139/I139</f>
        <v>0.90098529794650006</v>
      </c>
      <c r="O139" s="104">
        <f t="shared" ref="O139" si="44">+L139/I139</f>
        <v>0.62095086426364721</v>
      </c>
      <c r="P139" s="42"/>
    </row>
    <row r="140" spans="1:16" x14ac:dyDescent="0.2">
      <c r="A140" s="106"/>
      <c r="B140" s="107"/>
      <c r="C140" s="108"/>
      <c r="D140" s="108"/>
      <c r="E140" s="108"/>
      <c r="F140" s="108"/>
      <c r="G140" s="108"/>
      <c r="H140" s="109"/>
      <c r="I140" s="110"/>
      <c r="J140" s="78"/>
      <c r="K140" s="111"/>
      <c r="L140" s="112"/>
      <c r="M140" s="111"/>
      <c r="N140" s="113"/>
      <c r="O140" s="114"/>
      <c r="P140" s="113"/>
    </row>
    <row r="141" spans="1:16" ht="29.25" customHeight="1" x14ac:dyDescent="0.2">
      <c r="I141" s="118"/>
      <c r="J141" s="118"/>
      <c r="K141" s="118"/>
      <c r="L141" s="118"/>
      <c r="M141" s="118"/>
      <c r="O141" s="119"/>
    </row>
    <row r="142" spans="1:16" x14ac:dyDescent="0.2">
      <c r="I142" s="118"/>
      <c r="J142" s="118"/>
      <c r="K142" s="118"/>
      <c r="L142" s="118"/>
      <c r="M142" s="118"/>
      <c r="N142" s="119"/>
      <c r="O142" s="119"/>
    </row>
    <row r="143" spans="1:16" x14ac:dyDescent="0.2">
      <c r="I143" s="118"/>
      <c r="J143" s="118"/>
      <c r="K143" s="120"/>
      <c r="L143" s="120"/>
      <c r="M143" s="120"/>
    </row>
    <row r="144" spans="1:16" x14ac:dyDescent="0.2">
      <c r="I144" s="118"/>
      <c r="J144" s="118"/>
      <c r="K144" s="118"/>
      <c r="L144" s="118"/>
      <c r="M144" s="118"/>
      <c r="N144" s="119"/>
      <c r="O144" s="119"/>
    </row>
    <row r="145" spans="1:13" x14ac:dyDescent="0.2">
      <c r="I145" s="118"/>
      <c r="J145" s="118"/>
      <c r="K145" s="118"/>
      <c r="L145" s="118"/>
      <c r="M145" s="118"/>
    </row>
    <row r="146" spans="1:13" x14ac:dyDescent="0.2">
      <c r="I146" s="118"/>
      <c r="J146" s="118"/>
      <c r="K146" s="118"/>
      <c r="L146" s="118"/>
      <c r="M146" s="118"/>
    </row>
    <row r="147" spans="1:13" x14ac:dyDescent="0.2">
      <c r="I147" s="118"/>
      <c r="J147" s="120"/>
      <c r="K147" s="120"/>
      <c r="L147" s="120"/>
      <c r="M147" s="120"/>
    </row>
    <row r="148" spans="1:13" x14ac:dyDescent="0.2">
      <c r="I148" s="118"/>
      <c r="J148" s="120"/>
      <c r="K148" s="120"/>
      <c r="L148" s="120"/>
      <c r="M148" s="120"/>
    </row>
    <row r="149" spans="1:13" x14ac:dyDescent="0.2">
      <c r="A149" s="115"/>
      <c r="B149" s="115"/>
      <c r="C149" s="115"/>
      <c r="D149" s="115"/>
      <c r="E149" s="115"/>
      <c r="F149" s="115"/>
      <c r="G149" s="115"/>
      <c r="H149" s="115"/>
      <c r="I149" s="120"/>
      <c r="J149" s="120"/>
      <c r="K149" s="120"/>
      <c r="L149" s="120"/>
      <c r="M149" s="120"/>
    </row>
    <row r="150" spans="1:13" x14ac:dyDescent="0.2">
      <c r="A150" s="115"/>
      <c r="B150" s="115"/>
      <c r="C150" s="115"/>
      <c r="D150" s="115"/>
      <c r="E150" s="115"/>
      <c r="F150" s="115"/>
      <c r="G150" s="115"/>
      <c r="H150" s="115"/>
      <c r="I150" s="120"/>
      <c r="J150" s="120"/>
      <c r="K150" s="120"/>
      <c r="L150" s="120"/>
      <c r="M150" s="120"/>
    </row>
  </sheetData>
  <autoFilter ref="A11:O140" xr:uid="{00000000-0009-0000-0000-000000000000}"/>
  <mergeCells count="19">
    <mergeCell ref="A1:O1"/>
    <mergeCell ref="A2:O2"/>
    <mergeCell ref="A3:O3"/>
    <mergeCell ref="A6:H6"/>
    <mergeCell ref="I6:I9"/>
    <mergeCell ref="J6:J9"/>
    <mergeCell ref="K6:K9"/>
    <mergeCell ref="L6:L9"/>
    <mergeCell ref="M6:M9"/>
    <mergeCell ref="N6:N9"/>
    <mergeCell ref="A10:H10"/>
    <mergeCell ref="A128:H128"/>
    <mergeCell ref="A139:H139"/>
    <mergeCell ref="O6:O9"/>
    <mergeCell ref="H7:H9"/>
    <mergeCell ref="A8:A9"/>
    <mergeCell ref="B8:B9"/>
    <mergeCell ref="C8:C9"/>
    <mergeCell ref="D8:D9"/>
  </mergeCells>
  <pageMargins left="0.7" right="0.7" top="0.75" bottom="0.75" header="0.3" footer="0.3"/>
  <pageSetup orientation="portrait" r:id="rId1"/>
  <ignoredErrors>
    <ignoredError sqref="I20 J4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Gastos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E48254B5-50AF-433F-BC58-6413F5172A27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Myriam Concepción Pinzón Téllez</cp:lastModifiedBy>
  <cp:lastPrinted>2018-09-24T16:01:11Z</cp:lastPrinted>
  <dcterms:created xsi:type="dcterms:W3CDTF">2018-09-03T11:52:35Z</dcterms:created>
  <dcterms:modified xsi:type="dcterms:W3CDTF">2018-11-19T12:37:30Z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</Properties>
</file>