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bookViews>
    <workbookView xWindow="0" yWindow="0" windowWidth="19260" windowHeight="6900" tabRatio="533"/>
  </bookViews>
  <sheets>
    <sheet name="VIGENCIA SIIF" sheetId="31" r:id="rId1"/>
  </sheets>
  <externalReferences>
    <externalReference r:id="rId2"/>
  </externalReferences>
  <definedNames>
    <definedName name="_xlnm._FilterDatabase" localSheetId="0" hidden="1">'VIGENCIA SIIF'!$A$8:$Q$138</definedName>
    <definedName name="_xlnm.Print_Area" localSheetId="0">'VIGENCIA SIIF'!$A$1:$O$140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O137" i="31" l="1"/>
  <c r="N137" i="31"/>
  <c r="J137" i="31"/>
  <c r="J136" i="31" s="1"/>
  <c r="M136" i="31"/>
  <c r="L136" i="31"/>
  <c r="K136" i="31"/>
  <c r="I136" i="31"/>
  <c r="O135" i="31"/>
  <c r="N135" i="31"/>
  <c r="M135" i="31"/>
  <c r="M134" i="31"/>
  <c r="M133" i="31" s="1"/>
  <c r="L134" i="31"/>
  <c r="O134" i="31" s="1"/>
  <c r="K133" i="31"/>
  <c r="J133" i="31"/>
  <c r="I133" i="31"/>
  <c r="O132" i="31"/>
  <c r="N132" i="31"/>
  <c r="O131" i="31"/>
  <c r="N131" i="31"/>
  <c r="N130" i="31"/>
  <c r="M130" i="31"/>
  <c r="L130" i="31"/>
  <c r="O130" i="31" s="1"/>
  <c r="M129" i="31"/>
  <c r="L129" i="31"/>
  <c r="O129" i="31" s="1"/>
  <c r="K129" i="31"/>
  <c r="N129" i="31" s="1"/>
  <c r="J129" i="31"/>
  <c r="J128" i="31" s="1"/>
  <c r="I128" i="31"/>
  <c r="M126" i="31"/>
  <c r="L126" i="31"/>
  <c r="K126" i="31"/>
  <c r="J126" i="31"/>
  <c r="I126" i="31"/>
  <c r="O125" i="31"/>
  <c r="N125" i="31"/>
  <c r="M124" i="31"/>
  <c r="L124" i="31"/>
  <c r="K124" i="31"/>
  <c r="J124" i="31"/>
  <c r="I124" i="31"/>
  <c r="M123" i="31"/>
  <c r="L123" i="31"/>
  <c r="K123" i="31"/>
  <c r="J123" i="31"/>
  <c r="I123" i="31"/>
  <c r="M122" i="31"/>
  <c r="L122" i="31"/>
  <c r="K122" i="31"/>
  <c r="J122" i="31"/>
  <c r="I122" i="31"/>
  <c r="M121" i="31"/>
  <c r="L121" i="31"/>
  <c r="K121" i="31"/>
  <c r="J121" i="31"/>
  <c r="I121" i="31"/>
  <c r="M120" i="31"/>
  <c r="L120" i="31"/>
  <c r="K120" i="31"/>
  <c r="J120" i="31"/>
  <c r="I120" i="31"/>
  <c r="M119" i="31"/>
  <c r="L119" i="31"/>
  <c r="K119" i="31"/>
  <c r="J119" i="31"/>
  <c r="I119" i="31"/>
  <c r="M114" i="31"/>
  <c r="M113" i="31" s="1"/>
  <c r="M112" i="31" s="1"/>
  <c r="L114" i="31"/>
  <c r="L113" i="31" s="1"/>
  <c r="L112" i="31" s="1"/>
  <c r="K114" i="31"/>
  <c r="J114" i="31"/>
  <c r="J113" i="31" s="1"/>
  <c r="J112" i="31" s="1"/>
  <c r="I114" i="31"/>
  <c r="I113" i="31" s="1"/>
  <c r="M111" i="31"/>
  <c r="M109" i="31" s="1"/>
  <c r="M107" i="31" s="1"/>
  <c r="M105" i="31" s="1"/>
  <c r="L111" i="31"/>
  <c r="L109" i="31" s="1"/>
  <c r="K111" i="31"/>
  <c r="J111" i="31"/>
  <c r="I111" i="31"/>
  <c r="I109" i="31" s="1"/>
  <c r="I107" i="31" s="1"/>
  <c r="I105" i="31" s="1"/>
  <c r="M110" i="31"/>
  <c r="M108" i="31" s="1"/>
  <c r="M106" i="31" s="1"/>
  <c r="L110" i="31"/>
  <c r="L108" i="31" s="1"/>
  <c r="K110" i="31"/>
  <c r="K108" i="31" s="1"/>
  <c r="K106" i="31" s="1"/>
  <c r="J110" i="31"/>
  <c r="J108" i="31" s="1"/>
  <c r="J106" i="31" s="1"/>
  <c r="I110" i="31"/>
  <c r="I108" i="31" s="1"/>
  <c r="I106" i="31" s="1"/>
  <c r="J109" i="31"/>
  <c r="J107" i="31" s="1"/>
  <c r="J105" i="31" s="1"/>
  <c r="M103" i="31"/>
  <c r="M102" i="31" s="1"/>
  <c r="L103" i="31"/>
  <c r="L102" i="31" s="1"/>
  <c r="K103" i="31"/>
  <c r="J103" i="31"/>
  <c r="J102" i="31" s="1"/>
  <c r="I103" i="31"/>
  <c r="I102" i="31" s="1"/>
  <c r="M101" i="31"/>
  <c r="M100" i="31" s="1"/>
  <c r="L101" i="31"/>
  <c r="L100" i="31" s="1"/>
  <c r="K101" i="31"/>
  <c r="J101" i="31"/>
  <c r="J100" i="31" s="1"/>
  <c r="I101" i="31"/>
  <c r="I100" i="31" s="1"/>
  <c r="M99" i="31"/>
  <c r="L99" i="31"/>
  <c r="K99" i="31"/>
  <c r="J99" i="31"/>
  <c r="I99" i="31"/>
  <c r="M98" i="31"/>
  <c r="L98" i="31"/>
  <c r="K98" i="31"/>
  <c r="J98" i="31"/>
  <c r="I98" i="31"/>
  <c r="M97" i="31"/>
  <c r="L97" i="31"/>
  <c r="K97" i="31"/>
  <c r="J97" i="31"/>
  <c r="I97" i="31"/>
  <c r="K95" i="31"/>
  <c r="J95" i="31"/>
  <c r="J94" i="31" s="1"/>
  <c r="I95" i="31"/>
  <c r="I94" i="31" s="1"/>
  <c r="K94" i="31"/>
  <c r="M93" i="31"/>
  <c r="L93" i="31"/>
  <c r="K93" i="31"/>
  <c r="J93" i="31"/>
  <c r="I93" i="31"/>
  <c r="M92" i="31"/>
  <c r="L92" i="31"/>
  <c r="K92" i="31"/>
  <c r="J92" i="31"/>
  <c r="I92" i="31"/>
  <c r="M90" i="31"/>
  <c r="L90" i="31"/>
  <c r="K90" i="31"/>
  <c r="J90" i="31"/>
  <c r="I90" i="31"/>
  <c r="M89" i="31"/>
  <c r="L89" i="31"/>
  <c r="K89" i="31"/>
  <c r="J89" i="31"/>
  <c r="I89" i="31"/>
  <c r="M87" i="31"/>
  <c r="L87" i="31"/>
  <c r="K87" i="31"/>
  <c r="J87" i="31"/>
  <c r="I87" i="31"/>
  <c r="M86" i="31"/>
  <c r="L86" i="31"/>
  <c r="K86" i="31"/>
  <c r="J86" i="31"/>
  <c r="I86" i="31"/>
  <c r="M85" i="31"/>
  <c r="L85" i="31"/>
  <c r="K85" i="31"/>
  <c r="J85" i="31"/>
  <c r="I85" i="31"/>
  <c r="M84" i="31"/>
  <c r="L84" i="31"/>
  <c r="K84" i="31"/>
  <c r="J84" i="31"/>
  <c r="I84" i="31"/>
  <c r="M82" i="31"/>
  <c r="L82" i="31"/>
  <c r="K82" i="31"/>
  <c r="J82" i="31"/>
  <c r="I82" i="31"/>
  <c r="M81" i="31"/>
  <c r="L81" i="31"/>
  <c r="K81" i="31"/>
  <c r="J81" i="31"/>
  <c r="I81" i="31"/>
  <c r="M79" i="31"/>
  <c r="L79" i="31"/>
  <c r="K79" i="31"/>
  <c r="J79" i="31"/>
  <c r="I79" i="31"/>
  <c r="M78" i="31"/>
  <c r="L78" i="31"/>
  <c r="K78" i="31"/>
  <c r="J78" i="31"/>
  <c r="I78" i="31"/>
  <c r="M77" i="31"/>
  <c r="L77" i="31"/>
  <c r="K77" i="31"/>
  <c r="J77" i="31"/>
  <c r="I77" i="31"/>
  <c r="M75" i="31"/>
  <c r="L75" i="31"/>
  <c r="K75" i="31"/>
  <c r="J75" i="31"/>
  <c r="I75" i="31"/>
  <c r="M74" i="31"/>
  <c r="L74" i="31"/>
  <c r="K74" i="31"/>
  <c r="J74" i="31"/>
  <c r="I74" i="31"/>
  <c r="M73" i="31"/>
  <c r="L73" i="31"/>
  <c r="K73" i="31"/>
  <c r="J73" i="31"/>
  <c r="I73" i="31"/>
  <c r="M72" i="31"/>
  <c r="L72" i="31"/>
  <c r="K72" i="31"/>
  <c r="J72" i="31"/>
  <c r="I72" i="31"/>
  <c r="M71" i="31"/>
  <c r="L71" i="31"/>
  <c r="K71" i="31"/>
  <c r="J71" i="31"/>
  <c r="I71" i="31"/>
  <c r="M70" i="31"/>
  <c r="L70" i="31"/>
  <c r="K70" i="31"/>
  <c r="J70" i="31"/>
  <c r="I70" i="31"/>
  <c r="M69" i="31"/>
  <c r="L69" i="31"/>
  <c r="K69" i="31"/>
  <c r="J69" i="31"/>
  <c r="I69" i="31"/>
  <c r="M67" i="31"/>
  <c r="L67" i="31"/>
  <c r="K67" i="31"/>
  <c r="J67" i="31"/>
  <c r="I67" i="31"/>
  <c r="M66" i="31"/>
  <c r="L66" i="31"/>
  <c r="K66" i="31"/>
  <c r="J66" i="31"/>
  <c r="I66" i="31"/>
  <c r="M65" i="31"/>
  <c r="L65" i="31"/>
  <c r="K65" i="31"/>
  <c r="J65" i="31"/>
  <c r="I65" i="31"/>
  <c r="M64" i="31"/>
  <c r="L64" i="31"/>
  <c r="K64" i="31"/>
  <c r="J64" i="31"/>
  <c r="I64" i="31"/>
  <c r="M63" i="31"/>
  <c r="L63" i="31"/>
  <c r="K63" i="31"/>
  <c r="J63" i="31"/>
  <c r="I63" i="31"/>
  <c r="M61" i="31"/>
  <c r="M60" i="31" s="1"/>
  <c r="L61" i="31"/>
  <c r="L60" i="31" s="1"/>
  <c r="K61" i="31"/>
  <c r="J61" i="31"/>
  <c r="J60" i="31" s="1"/>
  <c r="I61" i="31"/>
  <c r="I60" i="31" s="1"/>
  <c r="M59" i="31"/>
  <c r="M58" i="31" s="1"/>
  <c r="L59" i="31"/>
  <c r="L58" i="31" s="1"/>
  <c r="K59" i="31"/>
  <c r="K58" i="31" s="1"/>
  <c r="J59" i="31"/>
  <c r="J58" i="31" s="1"/>
  <c r="I59" i="31"/>
  <c r="M56" i="31"/>
  <c r="M55" i="31" s="1"/>
  <c r="L56" i="31"/>
  <c r="K56" i="31"/>
  <c r="J56" i="31"/>
  <c r="J55" i="31" s="1"/>
  <c r="I56" i="31"/>
  <c r="I55" i="31" s="1"/>
  <c r="M54" i="31"/>
  <c r="L54" i="31"/>
  <c r="K54" i="31"/>
  <c r="J54" i="31"/>
  <c r="I54" i="31"/>
  <c r="M53" i="31"/>
  <c r="L53" i="31"/>
  <c r="K53" i="31"/>
  <c r="J53" i="31"/>
  <c r="I53" i="31"/>
  <c r="M52" i="31"/>
  <c r="L52" i="31"/>
  <c r="K52" i="31"/>
  <c r="J52" i="31"/>
  <c r="I52" i="31"/>
  <c r="M51" i="31"/>
  <c r="L51" i="31"/>
  <c r="K51" i="31"/>
  <c r="J51" i="31"/>
  <c r="I51" i="31"/>
  <c r="M47" i="31"/>
  <c r="L47" i="31"/>
  <c r="K47" i="31"/>
  <c r="J47" i="31"/>
  <c r="I47" i="31"/>
  <c r="M46" i="31"/>
  <c r="L46" i="31"/>
  <c r="K46" i="31"/>
  <c r="J46" i="31"/>
  <c r="I46" i="31"/>
  <c r="O45" i="31"/>
  <c r="N45" i="31"/>
  <c r="M44" i="31"/>
  <c r="L44" i="31"/>
  <c r="O44" i="31" s="1"/>
  <c r="K44" i="31"/>
  <c r="N44" i="31" s="1"/>
  <c r="J44" i="31"/>
  <c r="M43" i="31"/>
  <c r="L43" i="31"/>
  <c r="K43" i="31"/>
  <c r="J43" i="31"/>
  <c r="I43" i="31"/>
  <c r="I42" i="31" s="1"/>
  <c r="M41" i="31"/>
  <c r="L41" i="31"/>
  <c r="O41" i="31" s="1"/>
  <c r="K41" i="31"/>
  <c r="N41" i="31" s="1"/>
  <c r="J41" i="31"/>
  <c r="M40" i="31"/>
  <c r="L40" i="31"/>
  <c r="K40" i="31"/>
  <c r="J40" i="31"/>
  <c r="I40" i="31"/>
  <c r="M39" i="31"/>
  <c r="L39" i="31"/>
  <c r="K39" i="31"/>
  <c r="J39" i="31"/>
  <c r="I39" i="31"/>
  <c r="M38" i="31"/>
  <c r="L38" i="31"/>
  <c r="K38" i="31"/>
  <c r="J38" i="31"/>
  <c r="I38" i="31"/>
  <c r="M35" i="31"/>
  <c r="L35" i="31"/>
  <c r="K35" i="31"/>
  <c r="J35" i="31"/>
  <c r="I35" i="31"/>
  <c r="M34" i="31"/>
  <c r="L34" i="31"/>
  <c r="K34" i="31"/>
  <c r="J34" i="31"/>
  <c r="I34" i="31"/>
  <c r="M33" i="31"/>
  <c r="L33" i="31"/>
  <c r="K33" i="31"/>
  <c r="J33" i="31"/>
  <c r="I33" i="31"/>
  <c r="M31" i="31"/>
  <c r="L31" i="31"/>
  <c r="K31" i="31"/>
  <c r="J31" i="31"/>
  <c r="I31" i="31"/>
  <c r="M30" i="31"/>
  <c r="L30" i="31"/>
  <c r="K30" i="31"/>
  <c r="J30" i="31"/>
  <c r="I30" i="31"/>
  <c r="M28" i="31"/>
  <c r="M27" i="31" s="1"/>
  <c r="L28" i="31"/>
  <c r="L27" i="31" s="1"/>
  <c r="K28" i="31"/>
  <c r="K27" i="31" s="1"/>
  <c r="J28" i="31"/>
  <c r="J27" i="31" s="1"/>
  <c r="I28" i="31"/>
  <c r="I27" i="31" s="1"/>
  <c r="M26" i="31"/>
  <c r="L26" i="31"/>
  <c r="K26" i="31"/>
  <c r="J26" i="31"/>
  <c r="I26" i="31"/>
  <c r="M25" i="31"/>
  <c r="L25" i="31"/>
  <c r="K25" i="31"/>
  <c r="J25" i="31"/>
  <c r="I25" i="31"/>
  <c r="M24" i="31"/>
  <c r="L24" i="31"/>
  <c r="K24" i="31"/>
  <c r="J24" i="31"/>
  <c r="I24" i="31"/>
  <c r="M23" i="31"/>
  <c r="L23" i="31"/>
  <c r="K23" i="31"/>
  <c r="J23" i="31"/>
  <c r="I23" i="31"/>
  <c r="M22" i="31"/>
  <c r="L22" i="31"/>
  <c r="K22" i="31"/>
  <c r="J22" i="31"/>
  <c r="I22" i="31"/>
  <c r="M21" i="31"/>
  <c r="L21" i="31"/>
  <c r="K21" i="31"/>
  <c r="J21" i="31"/>
  <c r="I21" i="31"/>
  <c r="M20" i="31"/>
  <c r="L20" i="31"/>
  <c r="K20" i="31"/>
  <c r="J20" i="31"/>
  <c r="I20" i="31"/>
  <c r="M18" i="31"/>
  <c r="L18" i="31"/>
  <c r="K18" i="31"/>
  <c r="J18" i="31"/>
  <c r="I18" i="31"/>
  <c r="M17" i="31"/>
  <c r="L17" i="31"/>
  <c r="K17" i="31"/>
  <c r="J17" i="31"/>
  <c r="I17" i="31"/>
  <c r="M15" i="31"/>
  <c r="L15" i="31"/>
  <c r="K15" i="31"/>
  <c r="J15" i="31"/>
  <c r="I15" i="31"/>
  <c r="M14" i="31"/>
  <c r="L14" i="31"/>
  <c r="K14" i="31"/>
  <c r="J14" i="31"/>
  <c r="I14" i="31"/>
  <c r="M13" i="31"/>
  <c r="L13" i="31"/>
  <c r="K13" i="31"/>
  <c r="J13" i="31"/>
  <c r="I13" i="31"/>
  <c r="I29" i="31" l="1"/>
  <c r="M29" i="31"/>
  <c r="N59" i="31"/>
  <c r="N28" i="31"/>
  <c r="N66" i="31"/>
  <c r="I80" i="31"/>
  <c r="N82" i="31"/>
  <c r="K128" i="31"/>
  <c r="K127" i="31" s="1"/>
  <c r="J16" i="31"/>
  <c r="L29" i="31"/>
  <c r="O29" i="31" s="1"/>
  <c r="N43" i="31"/>
  <c r="M80" i="31"/>
  <c r="M128" i="31"/>
  <c r="O21" i="31"/>
  <c r="O92" i="31"/>
  <c r="J29" i="31"/>
  <c r="J91" i="31"/>
  <c r="J127" i="31"/>
  <c r="O33" i="31"/>
  <c r="O39" i="31"/>
  <c r="O43" i="31"/>
  <c r="N71" i="31"/>
  <c r="N136" i="31"/>
  <c r="L16" i="31"/>
  <c r="N22" i="31"/>
  <c r="O22" i="31"/>
  <c r="J32" i="31"/>
  <c r="J42" i="31"/>
  <c r="N63" i="31"/>
  <c r="N74" i="31"/>
  <c r="O87" i="31"/>
  <c r="J88" i="31"/>
  <c r="N120" i="31"/>
  <c r="L88" i="31"/>
  <c r="O24" i="31"/>
  <c r="K42" i="31"/>
  <c r="I58" i="31"/>
  <c r="N58" i="31" s="1"/>
  <c r="O66" i="31"/>
  <c r="N78" i="31"/>
  <c r="O136" i="31"/>
  <c r="J19" i="31"/>
  <c r="O14" i="31"/>
  <c r="N33" i="31"/>
  <c r="N51" i="31"/>
  <c r="N54" i="31"/>
  <c r="O56" i="31"/>
  <c r="N87" i="31"/>
  <c r="N99" i="31"/>
  <c r="N126" i="31"/>
  <c r="N110" i="31"/>
  <c r="N111" i="31"/>
  <c r="I127" i="31"/>
  <c r="M127" i="31"/>
  <c r="N20" i="31"/>
  <c r="L42" i="31"/>
  <c r="O42" i="31" s="1"/>
  <c r="N67" i="31"/>
  <c r="N90" i="31"/>
  <c r="N123" i="31"/>
  <c r="N18" i="31"/>
  <c r="N24" i="31"/>
  <c r="O26" i="31"/>
  <c r="O35" i="31"/>
  <c r="O47" i="31"/>
  <c r="O53" i="31"/>
  <c r="N75" i="31"/>
  <c r="N79" i="31"/>
  <c r="O84" i="31"/>
  <c r="N86" i="31"/>
  <c r="J96" i="31"/>
  <c r="K118" i="31"/>
  <c r="M118" i="31"/>
  <c r="M117" i="31" s="1"/>
  <c r="M116" i="31" s="1"/>
  <c r="M115" i="31" s="1"/>
  <c r="O122" i="31"/>
  <c r="O123" i="31"/>
  <c r="O126" i="31"/>
  <c r="N14" i="31"/>
  <c r="N25" i="31"/>
  <c r="N31" i="31"/>
  <c r="L32" i="31"/>
  <c r="J37" i="31"/>
  <c r="O38" i="31"/>
  <c r="N40" i="31"/>
  <c r="M42" i="31"/>
  <c r="N46" i="31"/>
  <c r="O54" i="31"/>
  <c r="N70" i="31"/>
  <c r="O78" i="31"/>
  <c r="J80" i="31"/>
  <c r="O81" i="31"/>
  <c r="M96" i="31"/>
  <c r="O99" i="31"/>
  <c r="O102" i="31"/>
  <c r="O103" i="31"/>
  <c r="N106" i="31"/>
  <c r="O27" i="31"/>
  <c r="N23" i="31"/>
  <c r="N34" i="31"/>
  <c r="L37" i="31"/>
  <c r="J50" i="31"/>
  <c r="J49" i="31" s="1"/>
  <c r="L50" i="31"/>
  <c r="N52" i="31"/>
  <c r="N64" i="31"/>
  <c r="J68" i="31"/>
  <c r="L68" i="31"/>
  <c r="N72" i="31"/>
  <c r="O74" i="31"/>
  <c r="I76" i="31"/>
  <c r="M76" i="31"/>
  <c r="O82" i="31"/>
  <c r="L83" i="31"/>
  <c r="O89" i="31"/>
  <c r="L91" i="31"/>
  <c r="O109" i="31"/>
  <c r="O108" i="31"/>
  <c r="N121" i="31"/>
  <c r="O124" i="31"/>
  <c r="O128" i="31"/>
  <c r="N133" i="31"/>
  <c r="I12" i="31"/>
  <c r="M12" i="31"/>
  <c r="O15" i="31"/>
  <c r="O18" i="31"/>
  <c r="O20" i="31"/>
  <c r="I19" i="31"/>
  <c r="K19" i="31"/>
  <c r="M19" i="31"/>
  <c r="O25" i="31"/>
  <c r="O30" i="31"/>
  <c r="I32" i="31"/>
  <c r="M32" i="31"/>
  <c r="N38" i="31"/>
  <c r="O40" i="31"/>
  <c r="O46" i="31"/>
  <c r="N47" i="31"/>
  <c r="I50" i="31"/>
  <c r="I49" i="31" s="1"/>
  <c r="M50" i="31"/>
  <c r="M49" i="31" s="1"/>
  <c r="N56" i="31"/>
  <c r="J62" i="31"/>
  <c r="L62" i="31"/>
  <c r="I62" i="31"/>
  <c r="M62" i="31"/>
  <c r="N73" i="31"/>
  <c r="J76" i="31"/>
  <c r="L76" i="31"/>
  <c r="I83" i="31"/>
  <c r="N84" i="31"/>
  <c r="M83" i="31"/>
  <c r="O86" i="31"/>
  <c r="O90" i="31"/>
  <c r="N92" i="31"/>
  <c r="M91" i="31"/>
  <c r="O97" i="31"/>
  <c r="O111" i="31"/>
  <c r="L133" i="31"/>
  <c r="O133" i="31" s="1"/>
  <c r="N15" i="31"/>
  <c r="L55" i="31"/>
  <c r="O55" i="31" s="1"/>
  <c r="N13" i="31"/>
  <c r="J12" i="31"/>
  <c r="L12" i="31"/>
  <c r="I16" i="31"/>
  <c r="O16" i="31" s="1"/>
  <c r="N17" i="31"/>
  <c r="M16" i="31"/>
  <c r="L19" i="31"/>
  <c r="O23" i="31"/>
  <c r="N27" i="31"/>
  <c r="O34" i="31"/>
  <c r="M37" i="31"/>
  <c r="M36" i="31" s="1"/>
  <c r="O52" i="31"/>
  <c r="O59" i="31"/>
  <c r="O60" i="31"/>
  <c r="O61" i="31"/>
  <c r="O64" i="31"/>
  <c r="O67" i="31"/>
  <c r="O70" i="31"/>
  <c r="O72" i="31"/>
  <c r="O75" i="31"/>
  <c r="I88" i="31"/>
  <c r="M88" i="31"/>
  <c r="L96" i="31"/>
  <c r="O98" i="31"/>
  <c r="K109" i="31"/>
  <c r="I118" i="31"/>
  <c r="I117" i="31" s="1"/>
  <c r="I116" i="31" s="1"/>
  <c r="I115" i="31" s="1"/>
  <c r="O121" i="31"/>
  <c r="N124" i="31"/>
  <c r="L80" i="31"/>
  <c r="J83" i="31"/>
  <c r="N97" i="31"/>
  <c r="O120" i="31"/>
  <c r="N77" i="31"/>
  <c r="K76" i="31"/>
  <c r="K12" i="31"/>
  <c r="K16" i="31"/>
  <c r="N16" i="31" s="1"/>
  <c r="N21" i="31"/>
  <c r="O31" i="31"/>
  <c r="I37" i="31"/>
  <c r="L49" i="31"/>
  <c r="O51" i="31"/>
  <c r="O58" i="31"/>
  <c r="K62" i="31"/>
  <c r="N65" i="31"/>
  <c r="I68" i="31"/>
  <c r="N69" i="31"/>
  <c r="K68" i="31"/>
  <c r="M68" i="31"/>
  <c r="O79" i="31"/>
  <c r="N85" i="31"/>
  <c r="O93" i="31"/>
  <c r="I96" i="31"/>
  <c r="O100" i="31"/>
  <c r="O101" i="31"/>
  <c r="I112" i="31"/>
  <c r="I104" i="31" s="1"/>
  <c r="O113" i="31"/>
  <c r="N114" i="31"/>
  <c r="K113" i="31"/>
  <c r="O17" i="31"/>
  <c r="N30" i="31"/>
  <c r="K29" i="31"/>
  <c r="N29" i="31" s="1"/>
  <c r="K32" i="31"/>
  <c r="N35" i="31"/>
  <c r="K37" i="31"/>
  <c r="N39" i="31"/>
  <c r="N61" i="31"/>
  <c r="K60" i="31"/>
  <c r="O71" i="31"/>
  <c r="O73" i="31"/>
  <c r="O77" i="31"/>
  <c r="N81" i="31"/>
  <c r="K80" i="31"/>
  <c r="N89" i="31"/>
  <c r="K88" i="31"/>
  <c r="I91" i="31"/>
  <c r="N98" i="31"/>
  <c r="M104" i="31"/>
  <c r="K117" i="31"/>
  <c r="O13" i="31"/>
  <c r="N26" i="31"/>
  <c r="O28" i="31"/>
  <c r="N42" i="31"/>
  <c r="K50" i="31"/>
  <c r="N53" i="31"/>
  <c r="O63" i="31"/>
  <c r="O65" i="31"/>
  <c r="O69" i="31"/>
  <c r="O85" i="31"/>
  <c r="N93" i="31"/>
  <c r="K100" i="31"/>
  <c r="N100" i="31" s="1"/>
  <c r="N101" i="31"/>
  <c r="N108" i="31"/>
  <c r="O110" i="31"/>
  <c r="O119" i="31"/>
  <c r="L118" i="31"/>
  <c r="K55" i="31"/>
  <c r="N55" i="31" s="1"/>
  <c r="K83" i="31"/>
  <c r="K91" i="31"/>
  <c r="K96" i="31"/>
  <c r="L106" i="31"/>
  <c r="L107" i="31"/>
  <c r="O114" i="31"/>
  <c r="J118" i="31"/>
  <c r="J117" i="31" s="1"/>
  <c r="J116" i="31" s="1"/>
  <c r="J115" i="31" s="1"/>
  <c r="N122" i="31"/>
  <c r="N128" i="31"/>
  <c r="N103" i="31"/>
  <c r="K102" i="31"/>
  <c r="N102" i="31" s="1"/>
  <c r="J104" i="31"/>
  <c r="N119" i="31"/>
  <c r="N134" i="31"/>
  <c r="L128" i="31"/>
  <c r="L127" i="31" s="1"/>
  <c r="L11" i="31" l="1"/>
  <c r="O80" i="31"/>
  <c r="O50" i="31"/>
  <c r="O19" i="31"/>
  <c r="O127" i="31"/>
  <c r="L36" i="31"/>
  <c r="L10" i="31" s="1"/>
  <c r="N32" i="31"/>
  <c r="N19" i="31"/>
  <c r="N88" i="31"/>
  <c r="N80" i="31"/>
  <c r="N96" i="31"/>
  <c r="O12" i="31"/>
  <c r="J36" i="31"/>
  <c r="J11" i="31"/>
  <c r="O32" i="31"/>
  <c r="O91" i="31"/>
  <c r="O88" i="31"/>
  <c r="N118" i="31"/>
  <c r="O68" i="31"/>
  <c r="N91" i="31"/>
  <c r="N127" i="31"/>
  <c r="L57" i="31"/>
  <c r="N83" i="31"/>
  <c r="M57" i="31"/>
  <c r="M48" i="31" s="1"/>
  <c r="J57" i="31"/>
  <c r="J48" i="31" s="1"/>
  <c r="O76" i="31"/>
  <c r="N76" i="31"/>
  <c r="O96" i="31"/>
  <c r="N68" i="31"/>
  <c r="N62" i="31"/>
  <c r="N109" i="31"/>
  <c r="K107" i="31"/>
  <c r="O62" i="31"/>
  <c r="I11" i="31"/>
  <c r="O11" i="31" s="1"/>
  <c r="O83" i="31"/>
  <c r="I57" i="31"/>
  <c r="I48" i="31" s="1"/>
  <c r="M11" i="31"/>
  <c r="M10" i="31" s="1"/>
  <c r="O118" i="31"/>
  <c r="L117" i="31"/>
  <c r="N50" i="31"/>
  <c r="K49" i="31"/>
  <c r="N117" i="31"/>
  <c r="K116" i="31"/>
  <c r="N113" i="31"/>
  <c r="K112" i="31"/>
  <c r="L105" i="31"/>
  <c r="O105" i="31" s="1"/>
  <c r="O107" i="31"/>
  <c r="N60" i="31"/>
  <c r="K57" i="31"/>
  <c r="N37" i="31"/>
  <c r="K36" i="31"/>
  <c r="I36" i="31"/>
  <c r="O37" i="31"/>
  <c r="N12" i="31"/>
  <c r="K11" i="31"/>
  <c r="L104" i="31"/>
  <c r="O104" i="31" s="1"/>
  <c r="O106" i="31"/>
  <c r="O49" i="31"/>
  <c r="O112" i="31"/>
  <c r="J10" i="31" l="1"/>
  <c r="J9" i="31" s="1"/>
  <c r="J138" i="31" s="1"/>
  <c r="O57" i="31"/>
  <c r="L48" i="31"/>
  <c r="O48" i="31" s="1"/>
  <c r="N57" i="31"/>
  <c r="M9" i="31"/>
  <c r="M138" i="31" s="1"/>
  <c r="N107" i="31"/>
  <c r="K105" i="31"/>
  <c r="N105" i="31" s="1"/>
  <c r="N11" i="31"/>
  <c r="K10" i="31"/>
  <c r="N36" i="31"/>
  <c r="N116" i="31"/>
  <c r="K115" i="31"/>
  <c r="N115" i="31" s="1"/>
  <c r="L116" i="31"/>
  <c r="O117" i="31"/>
  <c r="I10" i="31"/>
  <c r="I9" i="31" s="1"/>
  <c r="I138" i="31" s="1"/>
  <c r="O36" i="31"/>
  <c r="N112" i="31"/>
  <c r="K104" i="31"/>
  <c r="N104" i="31" s="1"/>
  <c r="N49" i="31"/>
  <c r="K48" i="31"/>
  <c r="N48" i="31" s="1"/>
  <c r="L115" i="31" l="1"/>
  <c r="O116" i="31"/>
  <c r="K9" i="31"/>
  <c r="N10" i="31"/>
  <c r="O10" i="31"/>
  <c r="O115" i="31" l="1"/>
  <c r="L9" i="31"/>
  <c r="K138" i="31"/>
  <c r="N138" i="31" s="1"/>
  <c r="N9" i="31"/>
  <c r="L138" i="31" l="1"/>
  <c r="O138" i="31" s="1"/>
  <c r="O9" i="31"/>
</calcChain>
</file>

<file path=xl/sharedStrings.xml><?xml version="1.0" encoding="utf-8"?>
<sst xmlns="http://schemas.openxmlformats.org/spreadsheetml/2006/main" count="300" uniqueCount="265">
  <si>
    <t>AGENCIA NACIONAL DE HIDROCARBUROS</t>
  </si>
  <si>
    <t/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</si>
  <si>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</si>
  <si>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</si>
  <si>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</si>
  <si>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</si>
  <si>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</si>
  <si>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</si>
  <si>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</si>
  <si>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</si>
  <si>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</si>
  <si>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</si>
  <si>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</si>
  <si>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</si>
  <si>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</si>
  <si>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</si>
  <si>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</si>
  <si>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</si>
  <si>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</si>
  <si>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</si>
  <si>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</si>
  <si>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</si>
  <si>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</si>
  <si>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</si>
  <si>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A-1</t>
  </si>
  <si>
    <t>GASTOS DE PERSONAL</t>
  </si>
  <si>
    <t>A-1-0-1</t>
  </si>
  <si>
    <t>SERVICIOS PERSONALES ASOCIADOS A LA NOMINA</t>
  </si>
  <si>
    <t>1</t>
  </si>
  <si>
    <t>A-1-0-1-1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</si>
  <si>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</si>
  <si>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</si>
  <si>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</si>
  <si>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</si>
  <si>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</si>
  <si>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</si>
  <si>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</si>
  <si>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</si>
  <si>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A-1-0-1-4</t>
  </si>
  <si>
    <t>Prima Técnica</t>
  </si>
  <si>
    <t>A-1-0-1-4-1</t>
  </si>
  <si>
    <t>Prima Técnica Salarial</t>
  </si>
  <si>
    <t>A-1-0-1-4-2</t>
  </si>
  <si>
    <t>Prima Técnica no Salarial</t>
  </si>
  <si>
    <t>A-1-0-1-5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</si>
  <si>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</si>
  <si>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</si>
  <si>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</si>
  <si>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</si>
  <si>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</si>
  <si>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</si>
  <si>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</si>
  <si>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</si>
  <si>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</si>
  <si>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</si>
  <si>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</si>
  <si>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</si>
  <si>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</si>
  <si>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</si>
  <si>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</si>
  <si>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</si>
  <si>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</si>
  <si>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</si>
  <si>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A-1-0-1-9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</si>
  <si>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</si>
  <si>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</si>
  <si>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</si>
  <si>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</si>
  <si>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</si>
  <si>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A-1-0-2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</si>
  <si>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</si>
  <si>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</si>
  <si>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</si>
  <si>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</si>
  <si>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</si>
  <si>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</si>
  <si>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</si>
  <si>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A-1-0-5</t>
  </si>
  <si>
    <t>CONTRIBUCIONES INHERENTES A LA NÓMINA SECTOR PRIVADO Y PÚBLICO</t>
  </si>
  <si>
    <t>A-1-0-5-1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</si>
  <si>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</si>
  <si>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</si>
  <si>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</si>
  <si>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</si>
  <si>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</si>
  <si>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</si>
  <si>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</si>
  <si>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</si>
  <si>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</si>
  <si>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A-1-0-5-2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</si>
  <si>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</si>
  <si>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</si>
  <si>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</si>
  <si>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</si>
  <si>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</si>
  <si>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</si>
  <si>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</si>
  <si>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</si>
  <si>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</si>
  <si>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</si>
  <si>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</si>
  <si>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</t>
  </si>
  <si>
    <t>GASTOS GENERALES</t>
  </si>
  <si>
    <t>A-2-0-3</t>
  </si>
  <si>
    <t>Impuestos y Multas</t>
  </si>
  <si>
    <t>A-2-0-3-50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</si>
  <si>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</si>
  <si>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</si>
  <si>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</si>
  <si>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</si>
  <si>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</si>
  <si>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</si>
  <si>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</si>
  <si>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</si>
  <si>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Impuestos</t>
  </si>
  <si>
    <t>A-2-0-3-51</t>
  </si>
  <si>
    <t>Multas y Sanciones</t>
  </si>
  <si>
    <t>A-2-0-3-51-1</t>
  </si>
  <si>
    <t xml:space="preserve">Multas  </t>
  </si>
  <si>
    <t>A-2-0-4</t>
  </si>
  <si>
    <t>Adquisición de Bienes y Servicios</t>
  </si>
  <si>
    <t>A-2-0-4-1</t>
  </si>
  <si>
    <t>Compra de Equipo</t>
  </si>
  <si>
    <t>A-2-0-4-1-25</t>
  </si>
  <si>
    <t>Otras Compras de Equipos</t>
  </si>
  <si>
    <t>A-2-0-4-2</t>
  </si>
  <si>
    <t>Enseres y Equipos de Oficina</t>
  </si>
  <si>
    <t>A-2-0-4-2-2</t>
  </si>
  <si>
    <t>Mobiliario y Enseres</t>
  </si>
  <si>
    <t>A-2-0-4-4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</si>
  <si>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</si>
  <si>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</si>
  <si>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</si>
  <si>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</si>
  <si>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</si>
  <si>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</si>
  <si>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</si>
  <si>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</si>
  <si>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</si>
  <si>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</si>
  <si>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</si>
  <si>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A-2-0-4-5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</si>
  <si>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</si>
  <si>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</si>
  <si>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</si>
  <si>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</si>
  <si>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</si>
  <si>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</si>
  <si>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</si>
  <si>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</si>
  <si>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</si>
  <si>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</si>
  <si>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</si>
  <si>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</si>
  <si>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</si>
  <si>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</si>
  <si>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</si>
  <si>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</t>
  </si>
  <si>
    <t>Comunicaciones y Transporte</t>
  </si>
  <si>
    <t>A-2-0-4-6-2</t>
  </si>
  <si>
    <t>Correo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</si>
  <si>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</si>
  <si>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</si>
  <si>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</si>
  <si>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</si>
  <si>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</si>
  <si>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</si>
  <si>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A-2-0-4-7-5</t>
  </si>
  <si>
    <t>Suscripciones</t>
  </si>
  <si>
    <t>A-2-0-4-7-6</t>
  </si>
  <si>
    <t>Otros Gastos por Impresos y Publicaciones</t>
  </si>
  <si>
    <t>A-2-0-4-8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</si>
  <si>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</si>
  <si>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</si>
  <si>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</si>
  <si>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</si>
  <si>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</si>
  <si>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</si>
  <si>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</si>
  <si>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</si>
  <si>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</si>
  <si>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A-2-0-4-9</t>
  </si>
  <si>
    <t>Seguros</t>
  </si>
  <si>
    <t>A-2-0-4-9-5</t>
  </si>
  <si>
    <t>Seguro de Infidelidad y Riesgos</t>
  </si>
  <si>
    <t>A-2-0-4-9-13</t>
  </si>
  <si>
    <t>Otros Seguros</t>
  </si>
  <si>
    <t>A-2-0-4-11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</si>
  <si>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</si>
  <si>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</si>
  <si>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</si>
  <si>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</si>
  <si>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</si>
  <si>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</si>
  <si>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</si>
  <si>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A-2-0-4-21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</si>
  <si>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</si>
  <si>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</si>
  <si>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</si>
  <si>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</si>
  <si>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</si>
  <si>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</si>
  <si>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</si>
  <si>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</si>
  <si>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</si>
  <si>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15</t>
  </si>
  <si>
    <t>A-2-0-4-40-15</t>
  </si>
  <si>
    <t>A-2-0-4-41</t>
  </si>
  <si>
    <t>Otros Gastos por adquisición de Servicios</t>
  </si>
  <si>
    <t>A-2-0-4-41-13</t>
  </si>
  <si>
    <t>A-3</t>
  </si>
  <si>
    <t>TRANSFERENCIAS CORRIENTES</t>
  </si>
  <si>
    <t>A-3-2</t>
  </si>
  <si>
    <t xml:space="preserve">TRANSFERENCIAS AL SECTOR PÚBLICO </t>
  </si>
  <si>
    <t>A-3-2-1</t>
  </si>
  <si>
    <t>ORDEN NACIONAL</t>
  </si>
  <si>
    <t>A-3-2-1-1</t>
  </si>
  <si>
    <t>CUOTA DE AUDITAJE CONTRANAL</t>
  </si>
  <si>
    <t>A-3-2-1-17</t>
  </si>
  <si>
    <t>EXCEDENTES</t>
  </si>
  <si>
    <t>A-3-6</t>
  </si>
  <si>
    <t>OTRAS TRANSFERENCIAS</t>
  </si>
  <si>
    <t>A-3-6-1</t>
  </si>
  <si>
    <t>SENTENCIAS Y CONCILIACIONES</t>
  </si>
  <si>
    <t>A-3-6-1-1</t>
  </si>
  <si>
    <t>A-5</t>
  </si>
  <si>
    <t>GASTOS DE COMERCIALIZACION Y PRODUCCIÓN</t>
  </si>
  <si>
    <t>A-5-1</t>
  </si>
  <si>
    <t>COMERCIAL</t>
  </si>
  <si>
    <t>A-5-1-2</t>
  </si>
  <si>
    <t>OTROS GASTOS</t>
  </si>
  <si>
    <t>A-5-1-2-1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</si>
  <si>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</si>
  <si>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</si>
  <si>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</si>
  <si>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</si>
  <si>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</si>
  <si>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</si>
  <si>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</si>
  <si>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</si>
  <si>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</si>
  <si>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</si>
  <si>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A-5-1-2-1-0-28</t>
  </si>
  <si>
    <t>A-5-1-2-1-0-29</t>
  </si>
  <si>
    <t>C - INVERSION</t>
  </si>
  <si>
    <t>C-2103-1900</t>
  </si>
  <si>
    <t>INTERSUBSECTORIAL MINAS Y ENERGÍA</t>
  </si>
  <si>
    <t xml:space="preserve">C-2103-1900-1  </t>
  </si>
  <si>
    <t>DESARROLLO DE CIENCIA Y TECNOLOGÍA PARA EL SECTOR DE HIDROCARBUROS</t>
  </si>
  <si>
    <t>C-2103-1900-2-20</t>
  </si>
  <si>
    <t>FORTALECIMIENTO DE LA GESTIÓN ARTICULADA PARA LA SOSTENIBILIDAD DEL SECTOR DE HIDROCARBUROS</t>
  </si>
  <si>
    <t xml:space="preserve">C-2103-1900-2-21  </t>
  </si>
  <si>
    <t xml:space="preserve">C-2103-1900-3 </t>
  </si>
  <si>
    <t>ADECUACIÓN DEL MODELO DE PROMOCIÓN DE LOS RECURSOS HIDROCARBURIFEROS FRENTE A LOS FACTORES EXTERNOS</t>
  </si>
  <si>
    <t>C-2106-1900-1-</t>
  </si>
  <si>
    <t>GESTION DE LA INFORMACIÓN EN EL SECTOR MINERO ENERGETICO</t>
  </si>
  <si>
    <t>C-2106-1900-1-20</t>
  </si>
  <si>
    <t>DESARROLLO DE LA EVALUACIÓN DEL POTENCIAL DE HIDROCARBUROS DEL PAÍS</t>
  </si>
  <si>
    <t>C-2106-1900-1-21</t>
  </si>
  <si>
    <t>C-2106-1900-1</t>
  </si>
  <si>
    <t>GESTION DE TECNOLOGIAS DE INFORMACION Y COMUNICACIONES</t>
  </si>
  <si>
    <t>C-2199-1900-1-20</t>
  </si>
  <si>
    <t xml:space="preserve">TOTAL </t>
  </si>
  <si>
    <t>ABRIL</t>
  </si>
  <si>
    <t>EJECUCION PRESUPUESTAL DE GASTOS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</si>
</sst>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2" applyFont="1" applyFill="1"/>
    <xf numFmtId="0" fontId="3" fillId="0" borderId="0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left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0" fontId="4" fillId="0" borderId="24" xfId="2" applyNumberFormat="1" applyFont="1" applyFill="1" applyBorder="1" applyAlignment="1">
      <alignment horizontal="left" vertical="center"/>
    </xf>
    <xf numFmtId="40" fontId="4" fillId="0" borderId="24" xfId="2" applyNumberFormat="1" applyFont="1" applyFill="1" applyBorder="1" applyAlignment="1">
      <alignment horizontal="right" vertical="center"/>
    </xf>
    <xf numFmtId="0" fontId="9" fillId="0" borderId="24" xfId="2" applyNumberFormat="1" applyFont="1" applyFill="1" applyBorder="1" applyAlignment="1">
      <alignment horizontal="left" vertical="center"/>
    </xf>
    <xf numFmtId="40" fontId="9" fillId="0" borderId="24" xfId="2" applyNumberFormat="1" applyFont="1" applyFill="1" applyBorder="1" applyAlignment="1">
      <alignment horizontal="right" vertical="center"/>
    </xf>
    <xf numFmtId="0" fontId="9" fillId="0" borderId="24" xfId="2" applyNumberFormat="1" applyFont="1" applyFill="1" applyBorder="1" applyAlignment="1">
      <alignment vertical="center" wrapText="1"/>
    </xf>
    <xf numFmtId="10" fontId="9" fillId="0" borderId="25" xfId="3" applyNumberFormat="1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6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6" fontId="9" fillId="0" borderId="24" xfId="2" applyNumberFormat="1" applyFont="1" applyFill="1" applyBorder="1" applyAlignment="1">
      <alignment horizontal="center" vertical="center"/>
    </xf>
    <xf numFmtId="166" fontId="9" fillId="0" borderId="24" xfId="2" applyNumberFormat="1" applyFont="1" applyFill="1" applyBorder="1" applyAlignment="1">
      <alignment horizontal="left" vertical="center"/>
    </xf>
    <xf numFmtId="0" fontId="4" fillId="0" borderId="23" xfId="2" applyNumberFormat="1" applyFont="1" applyFill="1" applyBorder="1" applyAlignment="1">
      <alignment horizontal="center" vertical="center"/>
    </xf>
    <xf numFmtId="166" fontId="4" fillId="0" borderId="24" xfId="2" applyNumberFormat="1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 vertical="center" wrapText="1"/>
    </xf>
    <xf numFmtId="40" fontId="4" fillId="0" borderId="24" xfId="2" applyNumberFormat="1" applyFont="1" applyFill="1" applyBorder="1" applyAlignment="1">
      <alignment vertical="center"/>
    </xf>
    <xf numFmtId="0" fontId="4" fillId="0" borderId="24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left" vertical="center" wrapText="1"/>
    </xf>
    <xf numFmtId="40" fontId="9" fillId="0" borderId="24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0" fontId="1" fillId="0" borderId="0" xfId="3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9" fillId="0" borderId="24" xfId="3" applyNumberFormat="1" applyFont="1" applyFill="1" applyBorder="1" applyAlignment="1">
      <alignment horizontal="right" vertical="center"/>
    </xf>
    <xf numFmtId="38" fontId="4" fillId="0" borderId="29" xfId="2" applyNumberFormat="1" applyFont="1" applyFill="1" applyBorder="1" applyAlignment="1">
      <alignment horizontal="right" vertical="center"/>
    </xf>
    <xf numFmtId="40" fontId="4" fillId="0" borderId="29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9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2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3" xfId="2" applyFont="1" applyFill="1" applyBorder="1"/>
    <xf numFmtId="0" fontId="12" fillId="0" borderId="0" xfId="2" applyFont="1" applyFill="1"/>
    <xf numFmtId="49" fontId="2" fillId="0" borderId="5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wrapText="1"/>
    </xf>
    <xf numFmtId="40" fontId="2" fillId="0" borderId="5" xfId="2" applyNumberFormat="1" applyFont="1" applyFill="1" applyBorder="1" applyAlignment="1"/>
    <xf numFmtId="167" fontId="2" fillId="0" borderId="5" xfId="2" applyNumberFormat="1" applyFont="1" applyFill="1" applyBorder="1"/>
    <xf numFmtId="0" fontId="12" fillId="0" borderId="5" xfId="2" applyFont="1" applyFill="1" applyBorder="1"/>
    <xf numFmtId="0" fontId="12" fillId="0" borderId="6" xfId="2" applyFont="1" applyFill="1" applyBorder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left" vertical="center"/>
    </xf>
    <xf numFmtId="49" fontId="2" fillId="0" borderId="5" xfId="2" applyNumberFormat="1" applyFont="1" applyFill="1" applyBorder="1" applyAlignment="1">
      <alignment horizontal="left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left" vertical="center" wrapText="1"/>
    </xf>
    <xf numFmtId="49" fontId="4" fillId="0" borderId="20" xfId="2" applyNumberFormat="1" applyFont="1" applyFill="1" applyBorder="1" applyAlignment="1">
      <alignment horizontal="left" vertical="center" wrapText="1"/>
    </xf>
    <xf numFmtId="49" fontId="4" fillId="0" borderId="21" xfId="2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7" fontId="3" fillId="0" borderId="2" xfId="2" applyNumberFormat="1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2A312E1-0B57-4E49-9AF4-73C407CE4821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A72370D-5A60-4E14-A1F3-360E296FFD4F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F48C38B5-C5F2-48CD-B24B-BA834D9A5294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8806CB22-09D2-42F0-9586-615A74644A31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FE0941C-FF8A-43CB-9E7C-CE08BCC11813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52B9F047-648E-43E9-B3AE-C4FE182B3739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62921187-0D14-42C8-9E5D-C4000245B917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FFD6CBA5-7BCC-478B-B9E5-2C2F22C496DE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54EE44B9-F898-4D25-ABDA-43199432FFCA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EF202131-D6D8-4A1A-8D04-050668CBA9D4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B9852F52-A5A4-4050-B038-1A43966A372D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3497375F-EB8A-49D1-86D7-D6D381AD9452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330EE7A5-9BFD-4A39-A91B-79EC486DB366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4A1FE017-DE7A-4E98-BC63-B6345B716FD0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B9ED8832-CEFF-49E8-A1FE-3078ABB31AE2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EF9A9F7-711F-4BEA-97ED-2C2E106575CB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E267C419-67ED-4B3D-A87C-BC6B001DC66B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BF7D1E26-4C11-4278-BA5E-C08C59B2A0FC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6FD26D8B-7DE3-40C7-A8F4-36D96E1D46B3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6E645175-28F2-4D25-B6D8-02490358674A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3D60BF68-22F8-45AF-B9E3-E54DD1DF878A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6DEE3858-4572-4B33-966E-F08E37B693B0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311EE1D-3FCE-4658-A3C5-154C0B2F8459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B892E5AD-FBA0-4811-9352-1E043D678D5B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471E8DE4-8E5C-44D5-BD4E-4CF787CBF5DD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81CEF547-5B04-47EB-BCC3-71C051F9C540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8C03794D-C23C-4C1D-A9BF-C4271B388CD4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5FCA6912-1203-4B65-AE6F-B6C86920FED0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59623AAF-213B-4F67-8D4D-2B296CD179AB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2996010E-8935-4FB6-B2F3-12DBBB5F4F38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D7DAB9C-E3E4-4B9B-A4EF-4362377B429D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E77303E0-9E44-41FE-8DDC-3A73315C3582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BE222B1-AC9D-4215-8644-AD9DD8F4A3E5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C71C2B8-1446-49BC-996D-AE08EEC0B042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ECDB7A5F-7F7C-4C34-A1CD-35C3B0C691AB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34B8C4A2-FCBF-4FAC-B109-C89A2CF9DC35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45DD8C8F-62FB-4D08-B1ED-E0A29DD3BCED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41CB65DD-0586-4D7B-85E6-FA35D0A62214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8DF7EB75-D25C-488C-9DAB-79EECE482030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77AE0C25-C76F-4DAD-B1E9-CADC3DF40D6D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ivera\AppData\Local\Microsoft\Windows\INetCache\Content.Outlook\CS4J4X60\BASE%20INFORME%20EJECUCION%20PRESUPUESTAL%20RUBRO%20MAY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-SIIFF"/>
      <sheetName val="ING ZBOX VIG ACT"/>
      <sheetName val="INGRESOS VIG ANT ZBOX "/>
      <sheetName val="VIGENCIA SIIF"/>
      <sheetName val="RESERVA SIIF"/>
      <sheetName val="CUENTAS POR PAGAR SIIF"/>
      <sheetName val="CONSOLIDADO VIGENCIA"/>
      <sheetName val="CONSOLIDADO RESERVA"/>
      <sheetName val="CONSOLIDADO C X P"/>
      <sheetName val="MES VIGENCIA"/>
      <sheetName val="MES RESERVA"/>
      <sheetName val="MES C X 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>
        <row r="5">
          <cell r="C5" t="str">
            <v>A-1-0-1-1</v>
          </cell>
          <cell r="D5" t="str">
            <v>A</v>
          </cell>
          <cell r="E5" t="str">
            <v>1</v>
          </cell>
          <cell r="F5" t="str">
            <v>0</v>
          </cell>
          <cell r="G5" t="str">
            <v>1</v>
          </cell>
          <cell r="H5" t="str">
            <v>1</v>
          </cell>
          <cell r="L5" t="str">
            <v>Propios</v>
          </cell>
          <cell r="M5" t="str">
            <v>20</v>
          </cell>
          <cell r="N5" t="str">
            <v>CSF</v>
          </cell>
          <cell r="O5" t="str">
            <v>SUELDOS DE PERSONAL DE NOMINA</v>
          </cell>
          <cell r="P5">
            <v>11058557000</v>
          </cell>
          <cell r="Q5">
            <v>0</v>
          </cell>
          <cell r="R5">
            <v>0</v>
          </cell>
          <cell r="S5">
            <v>11058557000</v>
          </cell>
          <cell r="T5">
            <v>0</v>
          </cell>
          <cell r="U5">
            <v>8415561877</v>
          </cell>
          <cell r="V5">
            <v>2642995123</v>
          </cell>
          <cell r="W5">
            <v>3874896173</v>
          </cell>
          <cell r="X5">
            <v>3860868357</v>
          </cell>
          <cell r="Y5">
            <v>3860868357</v>
          </cell>
          <cell r="Z5">
            <v>3860868357</v>
          </cell>
        </row>
        <row r="6">
          <cell r="C6" t="str">
            <v>A-1-0-1-4</v>
          </cell>
          <cell r="D6" t="str">
            <v>A</v>
          </cell>
          <cell r="E6" t="str">
            <v>1</v>
          </cell>
          <cell r="F6" t="str">
            <v>0</v>
          </cell>
          <cell r="G6" t="str">
            <v>1</v>
          </cell>
          <cell r="H6" t="str">
            <v>4</v>
          </cell>
          <cell r="L6" t="str">
            <v>Propios</v>
          </cell>
          <cell r="M6" t="str">
            <v>20</v>
          </cell>
          <cell r="N6" t="str">
            <v>CSF</v>
          </cell>
          <cell r="O6" t="str">
            <v>PRIMA TECNICA</v>
          </cell>
          <cell r="P6">
            <v>3568225000</v>
          </cell>
          <cell r="Q6">
            <v>0</v>
          </cell>
          <cell r="R6">
            <v>0</v>
          </cell>
          <cell r="S6">
            <v>3568225000</v>
          </cell>
          <cell r="T6">
            <v>0</v>
          </cell>
          <cell r="U6">
            <v>2226572400</v>
          </cell>
          <cell r="V6">
            <v>1341652600</v>
          </cell>
          <cell r="W6">
            <v>661037670</v>
          </cell>
          <cell r="X6">
            <v>659055224</v>
          </cell>
          <cell r="Y6">
            <v>659055224</v>
          </cell>
          <cell r="Z6">
            <v>659055224</v>
          </cell>
        </row>
        <row r="7">
          <cell r="C7" t="str">
            <v>A-1-0-1-5</v>
          </cell>
          <cell r="D7" t="str">
            <v>A</v>
          </cell>
          <cell r="E7" t="str">
            <v>1</v>
          </cell>
          <cell r="F7" t="str">
            <v>0</v>
          </cell>
          <cell r="G7" t="str">
            <v>1</v>
          </cell>
          <cell r="H7" t="str">
            <v>5</v>
          </cell>
          <cell r="L7" t="str">
            <v>Propios</v>
          </cell>
          <cell r="M7" t="str">
            <v>20</v>
          </cell>
          <cell r="N7" t="str">
            <v>CSF</v>
          </cell>
          <cell r="O7" t="str">
            <v>OTROS</v>
          </cell>
          <cell r="P7">
            <v>3405790000</v>
          </cell>
          <cell r="Q7">
            <v>0</v>
          </cell>
          <cell r="R7">
            <v>0</v>
          </cell>
          <cell r="S7">
            <v>3405790000</v>
          </cell>
          <cell r="T7">
            <v>0</v>
          </cell>
          <cell r="U7">
            <v>2463658355</v>
          </cell>
          <cell r="V7">
            <v>942131645</v>
          </cell>
          <cell r="W7">
            <v>312556538</v>
          </cell>
          <cell r="X7">
            <v>309620670</v>
          </cell>
          <cell r="Y7">
            <v>309620670</v>
          </cell>
          <cell r="Z7">
            <v>309620670</v>
          </cell>
        </row>
        <row r="8">
          <cell r="C8" t="str">
            <v>A-1-0-1-9</v>
          </cell>
          <cell r="D8" t="str">
            <v>A</v>
          </cell>
          <cell r="E8" t="str">
            <v>1</v>
          </cell>
          <cell r="F8" t="str">
            <v>0</v>
          </cell>
          <cell r="G8" t="str">
            <v>1</v>
          </cell>
          <cell r="H8" t="str">
            <v>9</v>
          </cell>
          <cell r="L8" t="str">
            <v>Propios</v>
          </cell>
          <cell r="M8" t="str">
            <v>20</v>
          </cell>
          <cell r="N8" t="str">
            <v>CSF</v>
          </cell>
          <cell r="O8" t="str">
            <v>HORAS EXTRAS, DIAS FESTIVOS E INDEMNIZACION POR VACACIONES</v>
          </cell>
          <cell r="P8">
            <v>114763000</v>
          </cell>
          <cell r="Q8">
            <v>0</v>
          </cell>
          <cell r="R8">
            <v>0</v>
          </cell>
          <cell r="S8">
            <v>114763000</v>
          </cell>
          <cell r="T8">
            <v>0</v>
          </cell>
          <cell r="U8">
            <v>114400920</v>
          </cell>
          <cell r="V8">
            <v>362080</v>
          </cell>
          <cell r="W8">
            <v>103164073</v>
          </cell>
          <cell r="X8">
            <v>99951149</v>
          </cell>
          <cell r="Y8">
            <v>99951149</v>
          </cell>
          <cell r="Z8">
            <v>99951149</v>
          </cell>
        </row>
        <row r="9">
          <cell r="C9" t="str">
            <v>A-1-0-1-10</v>
          </cell>
          <cell r="D9" t="str">
            <v>A</v>
          </cell>
          <cell r="E9" t="str">
            <v>1</v>
          </cell>
          <cell r="F9" t="str">
            <v>0</v>
          </cell>
          <cell r="G9" t="str">
            <v>1</v>
          </cell>
          <cell r="H9" t="str">
            <v>10</v>
          </cell>
          <cell r="L9" t="str">
            <v>Propios</v>
          </cell>
          <cell r="M9" t="str">
            <v>20</v>
          </cell>
          <cell r="N9" t="str">
            <v>CSF</v>
          </cell>
          <cell r="O9" t="str">
            <v>OTROS GASTOS PERSONALES - PREVIO CONCEPTO DGPPN</v>
          </cell>
          <cell r="P9">
            <v>1204165000</v>
          </cell>
          <cell r="Q9">
            <v>0</v>
          </cell>
          <cell r="R9">
            <v>0</v>
          </cell>
          <cell r="S9">
            <v>1204165000</v>
          </cell>
          <cell r="T9">
            <v>1204165000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A-1-0-2</v>
          </cell>
          <cell r="D10" t="str">
            <v>A</v>
          </cell>
          <cell r="E10" t="str">
            <v>1</v>
          </cell>
          <cell r="F10" t="str">
            <v>0</v>
          </cell>
          <cell r="G10" t="str">
            <v>2</v>
          </cell>
          <cell r="L10" t="str">
            <v>Propios</v>
          </cell>
          <cell r="M10" t="str">
            <v>20</v>
          </cell>
          <cell r="N10" t="str">
            <v>CSF</v>
          </cell>
          <cell r="O10" t="str">
            <v>SERVICIOS PERSONALES INDIRECTOS</v>
          </cell>
          <cell r="P10">
            <v>1621052000</v>
          </cell>
          <cell r="Q10">
            <v>0</v>
          </cell>
          <cell r="R10">
            <v>0</v>
          </cell>
          <cell r="S10">
            <v>1621052000</v>
          </cell>
          <cell r="T10">
            <v>0</v>
          </cell>
          <cell r="U10">
            <v>1585523197</v>
          </cell>
          <cell r="V10">
            <v>35528803</v>
          </cell>
          <cell r="W10">
            <v>1550151385</v>
          </cell>
          <cell r="X10">
            <v>351950116</v>
          </cell>
          <cell r="Y10">
            <v>351950116</v>
          </cell>
          <cell r="Z10">
            <v>351950116</v>
          </cell>
        </row>
        <row r="11">
          <cell r="C11" t="str">
            <v>A-1-0-5</v>
          </cell>
          <cell r="D11" t="str">
            <v>A</v>
          </cell>
          <cell r="E11" t="str">
            <v>1</v>
          </cell>
          <cell r="F11" t="str">
            <v>0</v>
          </cell>
          <cell r="G11" t="str">
            <v>5</v>
          </cell>
          <cell r="L11" t="str">
            <v>Propios</v>
          </cell>
          <cell r="M11" t="str">
            <v>20</v>
          </cell>
          <cell r="N11" t="str">
            <v>CSF</v>
          </cell>
          <cell r="O11" t="str">
            <v>CONTRIBUCIONES INHERENTES A LA NOMINA SECTOR PRIVADO Y PUBLICO</v>
          </cell>
          <cell r="P11">
            <v>5578494000</v>
          </cell>
          <cell r="Q11">
            <v>0</v>
          </cell>
          <cell r="R11">
            <v>0</v>
          </cell>
          <cell r="S11">
            <v>5578494000</v>
          </cell>
          <cell r="T11">
            <v>0</v>
          </cell>
          <cell r="U11">
            <v>4512795200</v>
          </cell>
          <cell r="V11">
            <v>1065698800</v>
          </cell>
          <cell r="W11">
            <v>1647050268</v>
          </cell>
          <cell r="X11">
            <v>1647050268</v>
          </cell>
          <cell r="Y11">
            <v>1647050268</v>
          </cell>
          <cell r="Z11">
            <v>1647050268</v>
          </cell>
        </row>
        <row r="12">
          <cell r="C12" t="str">
            <v>A-2-0-3</v>
          </cell>
          <cell r="D12" t="str">
            <v>A</v>
          </cell>
          <cell r="E12" t="str">
            <v>2</v>
          </cell>
          <cell r="F12" t="str">
            <v>0</v>
          </cell>
          <cell r="G12" t="str">
            <v>3</v>
          </cell>
          <cell r="L12" t="str">
            <v>Propios</v>
          </cell>
          <cell r="M12" t="str">
            <v>20</v>
          </cell>
          <cell r="N12" t="str">
            <v>CSF</v>
          </cell>
          <cell r="O12" t="str">
            <v>IMPUESTOS Y MULTAS</v>
          </cell>
          <cell r="P12">
            <v>912648000</v>
          </cell>
          <cell r="Q12">
            <v>0</v>
          </cell>
          <cell r="R12">
            <v>0</v>
          </cell>
          <cell r="S12">
            <v>912648000</v>
          </cell>
          <cell r="T12">
            <v>0</v>
          </cell>
          <cell r="U12">
            <v>426906972</v>
          </cell>
          <cell r="V12">
            <v>485741028</v>
          </cell>
          <cell r="W12">
            <v>423923972</v>
          </cell>
          <cell r="X12">
            <v>347932707.45999998</v>
          </cell>
          <cell r="Y12">
            <v>347932707.45999998</v>
          </cell>
          <cell r="Z12">
            <v>347928186.45999998</v>
          </cell>
        </row>
        <row r="13">
          <cell r="C13" t="str">
            <v>A-2-0-4</v>
          </cell>
          <cell r="D13" t="str">
            <v>A</v>
          </cell>
          <cell r="E13" t="str">
            <v>2</v>
          </cell>
          <cell r="F13" t="str">
            <v>0</v>
          </cell>
          <cell r="G13" t="str">
            <v>4</v>
          </cell>
          <cell r="L13" t="str">
            <v>Propios</v>
          </cell>
          <cell r="M13" t="str">
            <v>20</v>
          </cell>
          <cell r="N13" t="str">
            <v>CSF</v>
          </cell>
          <cell r="O13" t="str">
            <v>ADQUISICION DE BIENES Y SERVICIOS</v>
          </cell>
          <cell r="P13">
            <v>7641226000</v>
          </cell>
          <cell r="Q13">
            <v>0</v>
          </cell>
          <cell r="R13">
            <v>0</v>
          </cell>
          <cell r="S13">
            <v>7641226000</v>
          </cell>
          <cell r="T13">
            <v>0</v>
          </cell>
          <cell r="U13">
            <v>5573550695.6899996</v>
          </cell>
          <cell r="V13">
            <v>2067675304.3099999</v>
          </cell>
          <cell r="W13">
            <v>3851277034.6900001</v>
          </cell>
          <cell r="X13">
            <v>1168280198</v>
          </cell>
          <cell r="Y13">
            <v>1168280198</v>
          </cell>
          <cell r="Z13">
            <v>1140529225</v>
          </cell>
        </row>
        <row r="14">
          <cell r="C14" t="str">
            <v>A-3-2-1-1</v>
          </cell>
          <cell r="D14" t="str">
            <v>A</v>
          </cell>
          <cell r="E14" t="str">
            <v>3</v>
          </cell>
          <cell r="F14" t="str">
            <v>2</v>
          </cell>
          <cell r="G14" t="str">
            <v>1</v>
          </cell>
          <cell r="H14" t="str">
            <v>1</v>
          </cell>
          <cell r="L14" t="str">
            <v>Propios</v>
          </cell>
          <cell r="M14" t="str">
            <v>20</v>
          </cell>
          <cell r="N14" t="str">
            <v>CSF</v>
          </cell>
          <cell r="O14" t="str">
            <v>CUOTA DE AUDITAJE CONTRANAL</v>
          </cell>
          <cell r="P14">
            <v>2702144000</v>
          </cell>
          <cell r="Q14">
            <v>0</v>
          </cell>
          <cell r="R14">
            <v>0</v>
          </cell>
          <cell r="S14">
            <v>2702144000</v>
          </cell>
          <cell r="T14">
            <v>0</v>
          </cell>
          <cell r="U14">
            <v>0</v>
          </cell>
          <cell r="V14">
            <v>2702144000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A-3-2-1-17</v>
          </cell>
          <cell r="D15" t="str">
            <v>A</v>
          </cell>
          <cell r="E15" t="str">
            <v>3</v>
          </cell>
          <cell r="F15" t="str">
            <v>2</v>
          </cell>
          <cell r="G15" t="str">
            <v>1</v>
          </cell>
          <cell r="H15" t="str">
            <v>17</v>
          </cell>
          <cell r="L15" t="str">
            <v>Propios</v>
          </cell>
          <cell r="M15" t="str">
            <v>21</v>
          </cell>
          <cell r="N15" t="str">
            <v>CSF</v>
          </cell>
          <cell r="O15" t="str">
            <v>EXCEDENTES FINANCIEROS -TRANSFERIR A LA NACION</v>
          </cell>
          <cell r="P15">
            <v>270000000000</v>
          </cell>
          <cell r="Q15">
            <v>0</v>
          </cell>
          <cell r="R15">
            <v>0</v>
          </cell>
          <cell r="S15">
            <v>270000000000</v>
          </cell>
          <cell r="T15">
            <v>0</v>
          </cell>
          <cell r="U15">
            <v>270000000000</v>
          </cell>
          <cell r="V15">
            <v>0</v>
          </cell>
          <cell r="W15">
            <v>270000000000</v>
          </cell>
          <cell r="X15">
            <v>270000000000</v>
          </cell>
          <cell r="Y15">
            <v>270000000000</v>
          </cell>
          <cell r="Z15">
            <v>270000000000</v>
          </cell>
        </row>
        <row r="16">
          <cell r="C16" t="str">
            <v>A-3-6-1-1</v>
          </cell>
          <cell r="D16" t="str">
            <v>A</v>
          </cell>
          <cell r="E16" t="str">
            <v>3</v>
          </cell>
          <cell r="F16" t="str">
            <v>6</v>
          </cell>
          <cell r="G16" t="str">
            <v>1</v>
          </cell>
          <cell r="H16" t="str">
            <v>1</v>
          </cell>
          <cell r="L16" t="str">
            <v>Propios</v>
          </cell>
          <cell r="M16" t="str">
            <v>20</v>
          </cell>
          <cell r="N16" t="str">
            <v>CSF</v>
          </cell>
          <cell r="O16" t="str">
            <v>SENTENCIAS Y CONCILIACIONES</v>
          </cell>
          <cell r="P16">
            <v>3877315000</v>
          </cell>
          <cell r="Q16">
            <v>0</v>
          </cell>
          <cell r="R16">
            <v>0</v>
          </cell>
          <cell r="S16">
            <v>3877315000</v>
          </cell>
          <cell r="T16">
            <v>0</v>
          </cell>
          <cell r="U16">
            <v>1104870375</v>
          </cell>
          <cell r="V16">
            <v>2772444625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 t="str">
            <v>A-5-1-2-1</v>
          </cell>
          <cell r="D17" t="str">
            <v>A</v>
          </cell>
          <cell r="E17" t="str">
            <v>5</v>
          </cell>
          <cell r="F17" t="str">
            <v>1</v>
          </cell>
          <cell r="G17" t="str">
            <v>2</v>
          </cell>
          <cell r="H17" t="str">
            <v>1</v>
          </cell>
          <cell r="L17" t="str">
            <v>Propios</v>
          </cell>
          <cell r="M17" t="str">
            <v>20</v>
          </cell>
          <cell r="N17" t="str">
            <v>CSF</v>
          </cell>
          <cell r="O17" t="str">
            <v>OTROS GASTOS</v>
          </cell>
          <cell r="P17">
            <v>57727518000</v>
          </cell>
          <cell r="Q17">
            <v>0</v>
          </cell>
          <cell r="R17">
            <v>0</v>
          </cell>
          <cell r="S17">
            <v>57727518000</v>
          </cell>
          <cell r="T17">
            <v>0</v>
          </cell>
          <cell r="U17">
            <v>44372266306</v>
          </cell>
          <cell r="V17">
            <v>13355251694</v>
          </cell>
          <cell r="W17">
            <v>43900356599</v>
          </cell>
          <cell r="X17">
            <v>13754615122.469999</v>
          </cell>
          <cell r="Y17">
            <v>13754615122.469999</v>
          </cell>
          <cell r="Z17">
            <v>13001404732</v>
          </cell>
        </row>
        <row r="18">
          <cell r="C18" t="str">
            <v>C-2103-1900-1</v>
          </cell>
          <cell r="D18" t="str">
            <v>C</v>
          </cell>
          <cell r="E18" t="str">
            <v>2103</v>
          </cell>
          <cell r="F18" t="str">
            <v>1900</v>
          </cell>
          <cell r="G18" t="str">
            <v>1</v>
          </cell>
          <cell r="L18" t="str">
            <v>Propios</v>
          </cell>
          <cell r="M18" t="str">
            <v>20</v>
          </cell>
          <cell r="N18" t="str">
            <v>CSF</v>
          </cell>
          <cell r="O18" t="str">
            <v>DESARROLLO DE CIENCIA Y TECNOLOGÍA PARA EL SECTOR DE HIDROCARBUROS</v>
          </cell>
          <cell r="P18">
            <v>10000000000</v>
          </cell>
          <cell r="Q18">
            <v>0</v>
          </cell>
          <cell r="R18">
            <v>0</v>
          </cell>
          <cell r="S18">
            <v>10000000000</v>
          </cell>
          <cell r="T18">
            <v>0</v>
          </cell>
          <cell r="U18">
            <v>0</v>
          </cell>
          <cell r="V18">
            <v>10000000000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 t="str">
            <v>C-2103-1900-2</v>
          </cell>
          <cell r="D19" t="str">
            <v>C</v>
          </cell>
          <cell r="E19" t="str">
            <v>2103</v>
          </cell>
          <cell r="F19" t="str">
            <v>1900</v>
          </cell>
          <cell r="G19" t="str">
            <v>2</v>
          </cell>
          <cell r="L19" t="str">
            <v>Propios</v>
          </cell>
          <cell r="M19" t="str">
            <v>20</v>
          </cell>
          <cell r="N19" t="str">
            <v>CSF</v>
          </cell>
          <cell r="O19" t="str">
            <v>FORTALECIMIENTO DE LA GESTIÓN ARTICULADA PARA LA SOSTENIBILIDAD DEL SECTOR DE HIDROCARBUROS</v>
          </cell>
          <cell r="P19">
            <v>19123000000</v>
          </cell>
          <cell r="Q19">
            <v>0</v>
          </cell>
          <cell r="R19">
            <v>0</v>
          </cell>
          <cell r="S19">
            <v>19123000000</v>
          </cell>
          <cell r="T19">
            <v>0</v>
          </cell>
          <cell r="U19">
            <v>19123000000</v>
          </cell>
          <cell r="V19">
            <v>0</v>
          </cell>
          <cell r="W19">
            <v>19123000000</v>
          </cell>
          <cell r="X19">
            <v>0</v>
          </cell>
          <cell r="Y19">
            <v>0</v>
          </cell>
          <cell r="Z19">
            <v>0</v>
          </cell>
        </row>
        <row r="20">
          <cell r="C20" t="str">
            <v>C-2103-1900-2</v>
          </cell>
          <cell r="D20" t="str">
            <v>C</v>
          </cell>
          <cell r="E20" t="str">
            <v>2103</v>
          </cell>
          <cell r="F20" t="str">
            <v>1900</v>
          </cell>
          <cell r="G20" t="str">
            <v>2</v>
          </cell>
          <cell r="L20" t="str">
            <v>Propios</v>
          </cell>
          <cell r="M20" t="str">
            <v>21</v>
          </cell>
          <cell r="N20" t="str">
            <v>CSF</v>
          </cell>
          <cell r="O20" t="str">
            <v>FORTALECIMIENTO DE LA GESTIÓN ARTICULADA PARA LA SOSTENIBILIDAD DEL SECTOR DE HIDROCARBUROS</v>
          </cell>
          <cell r="P20">
            <v>30000000000</v>
          </cell>
          <cell r="Q20">
            <v>0</v>
          </cell>
          <cell r="R20">
            <v>0</v>
          </cell>
          <cell r="S20">
            <v>30000000000</v>
          </cell>
          <cell r="T20">
            <v>0</v>
          </cell>
          <cell r="U20">
            <v>25576243000</v>
          </cell>
          <cell r="V20">
            <v>4423757000</v>
          </cell>
          <cell r="W20">
            <v>25576243000</v>
          </cell>
          <cell r="X20">
            <v>1234800000</v>
          </cell>
          <cell r="Y20">
            <v>1234800000</v>
          </cell>
          <cell r="Z20">
            <v>1234800000</v>
          </cell>
        </row>
        <row r="21">
          <cell r="C21" t="str">
            <v>C-2103-1900-3</v>
          </cell>
          <cell r="D21" t="str">
            <v>C</v>
          </cell>
          <cell r="E21" t="str">
            <v>2103</v>
          </cell>
          <cell r="F21" t="str">
            <v>1900</v>
          </cell>
          <cell r="G21" t="str">
            <v>3</v>
          </cell>
          <cell r="L21" t="str">
            <v>Propios</v>
          </cell>
          <cell r="M21" t="str">
            <v>20</v>
          </cell>
          <cell r="N21" t="str">
            <v>CSF</v>
          </cell>
          <cell r="O21" t="str">
            <v>ADECUACIÓN DEL MODELO DE PROMOCIÓN DE LOS RECURSOS HIDROCARBURIFEROS FRENTE A LOS FACTORES EXTERNOS</v>
          </cell>
          <cell r="P21">
            <v>10082000000</v>
          </cell>
          <cell r="Q21">
            <v>0</v>
          </cell>
          <cell r="R21">
            <v>0</v>
          </cell>
          <cell r="S21">
            <v>10082000000</v>
          </cell>
          <cell r="T21">
            <v>0</v>
          </cell>
          <cell r="U21">
            <v>5646193205</v>
          </cell>
          <cell r="V21">
            <v>4435806795</v>
          </cell>
          <cell r="W21">
            <v>5246753367.6800003</v>
          </cell>
          <cell r="X21">
            <v>328221590.68000001</v>
          </cell>
          <cell r="Y21">
            <v>328221590.68000001</v>
          </cell>
          <cell r="Z21">
            <v>295012500.68000001</v>
          </cell>
        </row>
        <row r="22">
          <cell r="C22" t="str">
            <v>C-2106-1900-1</v>
          </cell>
          <cell r="D22" t="str">
            <v>C</v>
          </cell>
          <cell r="E22" t="str">
            <v>2106</v>
          </cell>
          <cell r="F22" t="str">
            <v>1900</v>
          </cell>
          <cell r="G22" t="str">
            <v>1</v>
          </cell>
          <cell r="L22" t="str">
            <v>Propios</v>
          </cell>
          <cell r="M22" t="str">
            <v>20</v>
          </cell>
          <cell r="N22" t="str">
            <v>CSF</v>
          </cell>
          <cell r="O22" t="str">
            <v>DESARROLLO DE LA EVALUACIÓN DEL POTENCIAL DE HIDROCARBUROS DEL PAÍS</v>
          </cell>
          <cell r="P22">
            <v>34277503000</v>
          </cell>
          <cell r="Q22">
            <v>0</v>
          </cell>
          <cell r="R22">
            <v>0</v>
          </cell>
          <cell r="S22">
            <v>34277503000</v>
          </cell>
          <cell r="T22">
            <v>0</v>
          </cell>
          <cell r="U22">
            <v>33037088040</v>
          </cell>
          <cell r="V22">
            <v>1240414960</v>
          </cell>
          <cell r="W22">
            <v>14608180291</v>
          </cell>
          <cell r="X22">
            <v>0</v>
          </cell>
          <cell r="Y22">
            <v>0</v>
          </cell>
          <cell r="Z22">
            <v>0</v>
          </cell>
        </row>
        <row r="23">
          <cell r="C23" t="str">
            <v>C-2106-1900-1</v>
          </cell>
          <cell r="D23" t="str">
            <v>C</v>
          </cell>
          <cell r="E23" t="str">
            <v>2106</v>
          </cell>
          <cell r="F23" t="str">
            <v>1900</v>
          </cell>
          <cell r="G23" t="str">
            <v>1</v>
          </cell>
          <cell r="L23" t="str">
            <v>Propios</v>
          </cell>
          <cell r="M23" t="str">
            <v>21</v>
          </cell>
          <cell r="N23" t="str">
            <v>CSF</v>
          </cell>
          <cell r="O23" t="str">
            <v>DESARROLLO DE LA EVALUACIÓN DEL POTENCIAL DE HIDROCARBUROS DEL PAÍS</v>
          </cell>
          <cell r="P23">
            <v>152722497000</v>
          </cell>
          <cell r="Q23">
            <v>0</v>
          </cell>
          <cell r="R23">
            <v>0</v>
          </cell>
          <cell r="S23">
            <v>152722497000</v>
          </cell>
          <cell r="T23">
            <v>0</v>
          </cell>
          <cell r="U23">
            <v>152722496998</v>
          </cell>
          <cell r="V23">
            <v>2</v>
          </cell>
          <cell r="W23">
            <v>56255729484</v>
          </cell>
          <cell r="X23">
            <v>925897987</v>
          </cell>
          <cell r="Y23">
            <v>925897987</v>
          </cell>
          <cell r="Z23">
            <v>925897987</v>
          </cell>
        </row>
        <row r="24">
          <cell r="C24" t="str">
            <v>C-2199-1900-1</v>
          </cell>
          <cell r="D24" t="str">
            <v>C</v>
          </cell>
          <cell r="E24" t="str">
            <v>2199</v>
          </cell>
          <cell r="F24" t="str">
            <v>1900</v>
          </cell>
          <cell r="G24" t="str">
            <v>1</v>
          </cell>
          <cell r="L24" t="str">
            <v>Propios</v>
          </cell>
          <cell r="M24" t="str">
            <v>20</v>
          </cell>
          <cell r="N24" t="str">
            <v>CSF</v>
          </cell>
          <cell r="O24" t="str">
            <v>GESTION DE TECNOLOGIAS DE INFORMACION Y COMUNICACIONES</v>
          </cell>
          <cell r="P24">
            <v>14166000000</v>
          </cell>
          <cell r="Q24">
            <v>0</v>
          </cell>
          <cell r="R24">
            <v>0</v>
          </cell>
          <cell r="S24">
            <v>14166000000</v>
          </cell>
          <cell r="T24">
            <v>0</v>
          </cell>
          <cell r="U24">
            <v>11995330499.530001</v>
          </cell>
          <cell r="V24">
            <v>2170669500.4699998</v>
          </cell>
          <cell r="W24">
            <v>1844356995.53</v>
          </cell>
          <cell r="X24">
            <v>1844356995.53</v>
          </cell>
          <cell r="Y24">
            <v>1844356995.53</v>
          </cell>
          <cell r="Z24">
            <v>1844356995.53</v>
          </cell>
        </row>
        <row r="25">
          <cell r="C25" t="str">
            <v>A-1-0-1-1-1</v>
          </cell>
          <cell r="D25" t="str">
            <v>A</v>
          </cell>
          <cell r="E25" t="str">
            <v>1</v>
          </cell>
          <cell r="F25" t="str">
            <v>0</v>
          </cell>
          <cell r="G25" t="str">
            <v>1</v>
          </cell>
          <cell r="H25" t="str">
            <v>1</v>
          </cell>
          <cell r="I25" t="str">
            <v>1</v>
          </cell>
          <cell r="L25" t="str">
            <v>Propios</v>
          </cell>
          <cell r="M25" t="str">
            <v>20</v>
          </cell>
          <cell r="N25" t="str">
            <v>CSF</v>
          </cell>
          <cell r="O25" t="str">
            <v>SUELDOS</v>
          </cell>
          <cell r="P25">
            <v>9530944590</v>
          </cell>
          <cell r="Q25">
            <v>0</v>
          </cell>
          <cell r="R25">
            <v>0</v>
          </cell>
          <cell r="S25">
            <v>9530944590</v>
          </cell>
          <cell r="T25">
            <v>0</v>
          </cell>
          <cell r="U25">
            <v>7624755672</v>
          </cell>
          <cell r="V25">
            <v>1906188918</v>
          </cell>
          <cell r="W25">
            <v>3738344224</v>
          </cell>
          <cell r="X25">
            <v>3728872069</v>
          </cell>
          <cell r="Y25">
            <v>3728872069</v>
          </cell>
          <cell r="Z25">
            <v>3728872069</v>
          </cell>
        </row>
        <row r="26">
          <cell r="C26" t="str">
            <v>A-1-0-1-1-2</v>
          </cell>
          <cell r="D26" t="str">
            <v>A</v>
          </cell>
          <cell r="E26" t="str">
            <v>1</v>
          </cell>
          <cell r="F26" t="str">
            <v>0</v>
          </cell>
          <cell r="G26" t="str">
            <v>1</v>
          </cell>
          <cell r="H26" t="str">
            <v>1</v>
          </cell>
          <cell r="I26" t="str">
            <v>2</v>
          </cell>
          <cell r="L26" t="str">
            <v>Propios</v>
          </cell>
          <cell r="M26" t="str">
            <v>20</v>
          </cell>
          <cell r="N26" t="str">
            <v>CSF</v>
          </cell>
          <cell r="O26" t="str">
            <v>SUELDOS DE VACACIONES</v>
          </cell>
          <cell r="P26">
            <v>1437612410</v>
          </cell>
          <cell r="Q26">
            <v>0</v>
          </cell>
          <cell r="R26">
            <v>0</v>
          </cell>
          <cell r="S26">
            <v>1437612410</v>
          </cell>
          <cell r="T26">
            <v>0</v>
          </cell>
          <cell r="U26">
            <v>718806205</v>
          </cell>
          <cell r="V26">
            <v>718806205</v>
          </cell>
          <cell r="W26">
            <v>108070875</v>
          </cell>
          <cell r="X26">
            <v>103903395</v>
          </cell>
          <cell r="Y26">
            <v>103903395</v>
          </cell>
          <cell r="Z26">
            <v>103903395</v>
          </cell>
        </row>
        <row r="27">
          <cell r="C27" t="str">
            <v>A-1-0-1-1-4</v>
          </cell>
          <cell r="D27" t="str">
            <v>A</v>
          </cell>
          <cell r="E27" t="str">
            <v>1</v>
          </cell>
          <cell r="F27" t="str">
            <v>0</v>
          </cell>
          <cell r="G27" t="str">
            <v>1</v>
          </cell>
          <cell r="H27" t="str">
            <v>1</v>
          </cell>
          <cell r="I27" t="str">
            <v>4</v>
          </cell>
          <cell r="L27" t="str">
            <v>Propios</v>
          </cell>
          <cell r="M27" t="str">
            <v>20</v>
          </cell>
          <cell r="N27" t="str">
            <v>CSF</v>
          </cell>
          <cell r="O27" t="str">
            <v>INCAPACIDADES Y LICENCIA DE MATERNIDAD</v>
          </cell>
          <cell r="P27">
            <v>90000000</v>
          </cell>
          <cell r="Q27">
            <v>0</v>
          </cell>
          <cell r="R27">
            <v>0</v>
          </cell>
          <cell r="S27">
            <v>90000000</v>
          </cell>
          <cell r="T27">
            <v>0</v>
          </cell>
          <cell r="U27">
            <v>72000000</v>
          </cell>
          <cell r="V27">
            <v>18000000</v>
          </cell>
          <cell r="W27">
            <v>28481074</v>
          </cell>
          <cell r="X27">
            <v>28092893</v>
          </cell>
          <cell r="Y27">
            <v>28092893</v>
          </cell>
          <cell r="Z27">
            <v>28092893</v>
          </cell>
        </row>
        <row r="28">
          <cell r="C28" t="str">
            <v>A-1-0-1-4-1</v>
          </cell>
          <cell r="D28" t="str">
            <v>A</v>
          </cell>
          <cell r="E28" t="str">
            <v>1</v>
          </cell>
          <cell r="F28" t="str">
            <v>0</v>
          </cell>
          <cell r="G28" t="str">
            <v>1</v>
          </cell>
          <cell r="H28" t="str">
            <v>4</v>
          </cell>
          <cell r="I28" t="str">
            <v>1</v>
          </cell>
          <cell r="L28" t="str">
            <v>Propios</v>
          </cell>
          <cell r="M28" t="str">
            <v>20</v>
          </cell>
          <cell r="N28" t="str">
            <v>CSF</v>
          </cell>
          <cell r="O28" t="str">
            <v>PRIMA TECNICA SALARIAL</v>
          </cell>
          <cell r="P28">
            <v>3140038000</v>
          </cell>
          <cell r="Q28">
            <v>0</v>
          </cell>
          <cell r="R28">
            <v>0</v>
          </cell>
          <cell r="S28">
            <v>3140038000</v>
          </cell>
          <cell r="T28">
            <v>0</v>
          </cell>
          <cell r="U28">
            <v>1884022800</v>
          </cell>
          <cell r="V28">
            <v>1256015200</v>
          </cell>
          <cell r="W28">
            <v>346476961</v>
          </cell>
          <cell r="X28">
            <v>345541845</v>
          </cell>
          <cell r="Y28">
            <v>345541845</v>
          </cell>
          <cell r="Z28">
            <v>345541845</v>
          </cell>
        </row>
        <row r="29">
          <cell r="C29" t="str">
            <v>A-1-0-1-4-2</v>
          </cell>
          <cell r="D29" t="str">
            <v>A</v>
          </cell>
          <cell r="E29" t="str">
            <v>1</v>
          </cell>
          <cell r="F29" t="str">
            <v>0</v>
          </cell>
          <cell r="G29" t="str">
            <v>1</v>
          </cell>
          <cell r="H29" t="str">
            <v>4</v>
          </cell>
          <cell r="I29" t="str">
            <v>2</v>
          </cell>
          <cell r="L29" t="str">
            <v>Propios</v>
          </cell>
          <cell r="M29" t="str">
            <v>20</v>
          </cell>
          <cell r="N29" t="str">
            <v>CSF</v>
          </cell>
          <cell r="O29" t="str">
            <v>PRIMA TECNICA NO SALARIAL</v>
          </cell>
          <cell r="P29">
            <v>428187000</v>
          </cell>
          <cell r="Q29">
            <v>0</v>
          </cell>
          <cell r="R29">
            <v>0</v>
          </cell>
          <cell r="S29">
            <v>428187000</v>
          </cell>
          <cell r="T29">
            <v>0</v>
          </cell>
          <cell r="U29">
            <v>342549600</v>
          </cell>
          <cell r="V29">
            <v>85637400</v>
          </cell>
          <cell r="W29">
            <v>314560709</v>
          </cell>
          <cell r="X29">
            <v>313513379</v>
          </cell>
          <cell r="Y29">
            <v>313513379</v>
          </cell>
          <cell r="Z29">
            <v>313513379</v>
          </cell>
        </row>
        <row r="30">
          <cell r="C30" t="str">
            <v>A-1-0-1-5-2</v>
          </cell>
          <cell r="D30" t="str">
            <v>A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5</v>
          </cell>
          <cell r="I30" t="str">
            <v>2</v>
          </cell>
          <cell r="L30" t="str">
            <v>Propios</v>
          </cell>
          <cell r="M30" t="str">
            <v>20</v>
          </cell>
          <cell r="N30" t="str">
            <v>CSF</v>
          </cell>
          <cell r="O30" t="str">
            <v>BONIFICACION POR SERVICIOS PRESTADOS</v>
          </cell>
          <cell r="P30">
            <v>408734404</v>
          </cell>
          <cell r="Q30">
            <v>0</v>
          </cell>
          <cell r="R30">
            <v>0</v>
          </cell>
          <cell r="S30">
            <v>408734404</v>
          </cell>
          <cell r="T30">
            <v>0</v>
          </cell>
          <cell r="U30">
            <v>326987523</v>
          </cell>
          <cell r="V30">
            <v>81746881</v>
          </cell>
          <cell r="W30">
            <v>133513758</v>
          </cell>
          <cell r="X30">
            <v>130577890</v>
          </cell>
          <cell r="Y30">
            <v>130577890</v>
          </cell>
          <cell r="Z30">
            <v>130577890</v>
          </cell>
        </row>
        <row r="31">
          <cell r="C31" t="str">
            <v>A-1-0-1-5-5</v>
          </cell>
          <cell r="D31" t="str">
            <v>A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5</v>
          </cell>
          <cell r="I31" t="str">
            <v>5</v>
          </cell>
          <cell r="L31" t="str">
            <v>Propios</v>
          </cell>
          <cell r="M31" t="str">
            <v>20</v>
          </cell>
          <cell r="N31" t="str">
            <v>CSF</v>
          </cell>
          <cell r="O31" t="str">
            <v>BONIFICACION ESPECIAL DE RECREACION</v>
          </cell>
          <cell r="P31">
            <v>60234701</v>
          </cell>
          <cell r="Q31">
            <v>0</v>
          </cell>
          <cell r="R31">
            <v>0</v>
          </cell>
          <cell r="S31">
            <v>60234701</v>
          </cell>
          <cell r="T31">
            <v>0</v>
          </cell>
          <cell r="U31">
            <v>48187761</v>
          </cell>
          <cell r="V31">
            <v>12046940</v>
          </cell>
          <cell r="W31">
            <v>15219976</v>
          </cell>
          <cell r="X31">
            <v>15219976</v>
          </cell>
          <cell r="Y31">
            <v>15219976</v>
          </cell>
          <cell r="Z31">
            <v>15219976</v>
          </cell>
        </row>
        <row r="32">
          <cell r="C32" t="str">
            <v>A-1-0-1-5-14</v>
          </cell>
          <cell r="D32" t="str">
            <v>A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5</v>
          </cell>
          <cell r="I32" t="str">
            <v>14</v>
          </cell>
          <cell r="L32" t="str">
            <v>Propios</v>
          </cell>
          <cell r="M32" t="str">
            <v>20</v>
          </cell>
          <cell r="N32" t="str">
            <v>CSF</v>
          </cell>
          <cell r="O32" t="str">
            <v>PRIMA DE SERVICIO</v>
          </cell>
          <cell r="P32">
            <v>600936892</v>
          </cell>
          <cell r="Q32">
            <v>0</v>
          </cell>
          <cell r="R32">
            <v>0</v>
          </cell>
          <cell r="S32">
            <v>600936892</v>
          </cell>
          <cell r="T32">
            <v>0</v>
          </cell>
          <cell r="U32">
            <v>480749514</v>
          </cell>
          <cell r="V32">
            <v>120187378</v>
          </cell>
          <cell r="W32">
            <v>25239057</v>
          </cell>
          <cell r="X32">
            <v>25239057</v>
          </cell>
          <cell r="Y32">
            <v>25239057</v>
          </cell>
          <cell r="Z32">
            <v>25239057</v>
          </cell>
        </row>
        <row r="33">
          <cell r="C33" t="str">
            <v>A-1-0-1-5-15</v>
          </cell>
          <cell r="D33" t="str">
            <v>A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5</v>
          </cell>
          <cell r="I33" t="str">
            <v>15</v>
          </cell>
          <cell r="L33" t="str">
            <v>Propios</v>
          </cell>
          <cell r="M33" t="str">
            <v>20</v>
          </cell>
          <cell r="N33" t="str">
            <v>CSF</v>
          </cell>
          <cell r="O33" t="str">
            <v>PRIMA DE VACACIONES</v>
          </cell>
          <cell r="P33">
            <v>625975930</v>
          </cell>
          <cell r="Q33">
            <v>0</v>
          </cell>
          <cell r="R33">
            <v>0</v>
          </cell>
          <cell r="S33">
            <v>625975930</v>
          </cell>
          <cell r="T33">
            <v>0</v>
          </cell>
          <cell r="U33">
            <v>500780744</v>
          </cell>
          <cell r="V33">
            <v>125195186</v>
          </cell>
          <cell r="W33">
            <v>129519720</v>
          </cell>
          <cell r="X33">
            <v>129519720</v>
          </cell>
          <cell r="Y33">
            <v>129519720</v>
          </cell>
          <cell r="Z33">
            <v>129519720</v>
          </cell>
        </row>
        <row r="34">
          <cell r="C34" t="str">
            <v>A-1-0-1-5-16</v>
          </cell>
          <cell r="D34" t="str">
            <v>A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5</v>
          </cell>
          <cell r="I34" t="str">
            <v>16</v>
          </cell>
          <cell r="L34" t="str">
            <v>Propios</v>
          </cell>
          <cell r="M34" t="str">
            <v>20</v>
          </cell>
          <cell r="N34" t="str">
            <v>CSF</v>
          </cell>
          <cell r="O34" t="str">
            <v>PRIMA DE NAVIDAD</v>
          </cell>
          <cell r="P34">
            <v>1304116520</v>
          </cell>
          <cell r="Q34">
            <v>0</v>
          </cell>
          <cell r="R34">
            <v>0</v>
          </cell>
          <cell r="S34">
            <v>1304116520</v>
          </cell>
          <cell r="T34">
            <v>0</v>
          </cell>
          <cell r="U34">
            <v>1043293216</v>
          </cell>
          <cell r="V34">
            <v>260823304</v>
          </cell>
          <cell r="W34">
            <v>9064027</v>
          </cell>
          <cell r="X34">
            <v>9064027</v>
          </cell>
          <cell r="Y34">
            <v>9064027</v>
          </cell>
          <cell r="Z34">
            <v>9064027</v>
          </cell>
        </row>
        <row r="35">
          <cell r="C35" t="str">
            <v>A-1-0-1-5-47</v>
          </cell>
          <cell r="D35" t="str">
            <v>A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5</v>
          </cell>
          <cell r="I35" t="str">
            <v>47</v>
          </cell>
          <cell r="L35" t="str">
            <v>Propios</v>
          </cell>
          <cell r="M35" t="str">
            <v>20</v>
          </cell>
          <cell r="N35" t="str">
            <v>CSF</v>
          </cell>
          <cell r="O35" t="str">
            <v>PRIMA DE COORDINACION</v>
          </cell>
          <cell r="P35">
            <v>342131956</v>
          </cell>
          <cell r="Q35">
            <v>0</v>
          </cell>
          <cell r="R35">
            <v>0</v>
          </cell>
          <cell r="S35">
            <v>342131956</v>
          </cell>
          <cell r="T35">
            <v>0</v>
          </cell>
          <cell r="U35">
            <v>0</v>
          </cell>
          <cell r="V35">
            <v>342131956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 t="str">
            <v>A-1-0-1-5-92</v>
          </cell>
          <cell r="D36" t="str">
            <v>A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5</v>
          </cell>
          <cell r="I36" t="str">
            <v>92</v>
          </cell>
          <cell r="L36" t="str">
            <v>Propios</v>
          </cell>
          <cell r="M36" t="str">
            <v>20</v>
          </cell>
          <cell r="N36" t="str">
            <v>CSF</v>
          </cell>
          <cell r="O36" t="str">
            <v>BONIFICACION DE DIRECCION</v>
          </cell>
          <cell r="P36">
            <v>63659597</v>
          </cell>
          <cell r="Q36">
            <v>0</v>
          </cell>
          <cell r="R36">
            <v>0</v>
          </cell>
          <cell r="S36">
            <v>63659597</v>
          </cell>
          <cell r="T36">
            <v>0</v>
          </cell>
          <cell r="U36">
            <v>63659597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 t="str">
            <v>A-1-0-1-9-1</v>
          </cell>
          <cell r="D37" t="str">
            <v>A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9</v>
          </cell>
          <cell r="I37" t="str">
            <v>1</v>
          </cell>
          <cell r="L37" t="str">
            <v>Propios</v>
          </cell>
          <cell r="M37" t="str">
            <v>20</v>
          </cell>
          <cell r="N37" t="str">
            <v>CSF</v>
          </cell>
          <cell r="O37" t="str">
            <v>HORAS EXTRAS</v>
          </cell>
          <cell r="P37">
            <v>22952600</v>
          </cell>
          <cell r="Q37">
            <v>0</v>
          </cell>
          <cell r="R37">
            <v>0</v>
          </cell>
          <cell r="S37">
            <v>22952600</v>
          </cell>
          <cell r="T37">
            <v>0</v>
          </cell>
          <cell r="U37">
            <v>22952600</v>
          </cell>
          <cell r="V37">
            <v>0</v>
          </cell>
          <cell r="W37">
            <v>17154300</v>
          </cell>
          <cell r="X37">
            <v>13941376</v>
          </cell>
          <cell r="Y37">
            <v>13941376</v>
          </cell>
          <cell r="Z37">
            <v>13941376</v>
          </cell>
        </row>
        <row r="38">
          <cell r="C38" t="str">
            <v>A-1-0-1-9-3</v>
          </cell>
          <cell r="D38" t="str">
            <v>A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9</v>
          </cell>
          <cell r="I38" t="str">
            <v>3</v>
          </cell>
          <cell r="L38" t="str">
            <v>Propios</v>
          </cell>
          <cell r="M38" t="str">
            <v>20</v>
          </cell>
          <cell r="N38" t="str">
            <v>CSF</v>
          </cell>
          <cell r="O38" t="str">
            <v>INDEMNIZACION POR VACACIONES</v>
          </cell>
          <cell r="P38">
            <v>91810400</v>
          </cell>
          <cell r="Q38">
            <v>0</v>
          </cell>
          <cell r="R38">
            <v>0</v>
          </cell>
          <cell r="S38">
            <v>91810400</v>
          </cell>
          <cell r="T38">
            <v>0</v>
          </cell>
          <cell r="U38">
            <v>91448320</v>
          </cell>
          <cell r="V38">
            <v>362080</v>
          </cell>
          <cell r="W38">
            <v>86009773</v>
          </cell>
          <cell r="X38">
            <v>86009773</v>
          </cell>
          <cell r="Y38">
            <v>86009773</v>
          </cell>
          <cell r="Z38">
            <v>86009773</v>
          </cell>
        </row>
        <row r="39">
          <cell r="C39" t="str">
            <v>A-1-0-2-12</v>
          </cell>
          <cell r="D39" t="str">
            <v>A</v>
          </cell>
          <cell r="E39" t="str">
            <v>1</v>
          </cell>
          <cell r="F39" t="str">
            <v>0</v>
          </cell>
          <cell r="G39" t="str">
            <v>2</v>
          </cell>
          <cell r="H39" t="str">
            <v>12</v>
          </cell>
          <cell r="L39" t="str">
            <v>Propios</v>
          </cell>
          <cell r="M39" t="str">
            <v>20</v>
          </cell>
          <cell r="N39" t="str">
            <v>CSF</v>
          </cell>
          <cell r="O39" t="str">
            <v>HONORARIOS</v>
          </cell>
          <cell r="P39">
            <v>1579847892</v>
          </cell>
          <cell r="Q39">
            <v>0</v>
          </cell>
          <cell r="R39">
            <v>100940437</v>
          </cell>
          <cell r="S39">
            <v>1478907455</v>
          </cell>
          <cell r="T39">
            <v>0</v>
          </cell>
          <cell r="U39">
            <v>1445491733</v>
          </cell>
          <cell r="V39">
            <v>33415722</v>
          </cell>
          <cell r="W39">
            <v>1410119921</v>
          </cell>
          <cell r="X39">
            <v>321411026</v>
          </cell>
          <cell r="Y39">
            <v>321411026</v>
          </cell>
          <cell r="Z39">
            <v>321411026</v>
          </cell>
        </row>
        <row r="40">
          <cell r="C40" t="str">
            <v>A-1-0-2-14</v>
          </cell>
          <cell r="D40" t="str">
            <v>A</v>
          </cell>
          <cell r="E40" t="str">
            <v>1</v>
          </cell>
          <cell r="F40" t="str">
            <v>0</v>
          </cell>
          <cell r="G40" t="str">
            <v>2</v>
          </cell>
          <cell r="H40" t="str">
            <v>14</v>
          </cell>
          <cell r="L40" t="str">
            <v>Propios</v>
          </cell>
          <cell r="M40" t="str">
            <v>20</v>
          </cell>
          <cell r="N40" t="str">
            <v>CSF</v>
          </cell>
          <cell r="O40" t="str">
            <v>REMUNERACION SERVICIOS TECNICOS</v>
          </cell>
          <cell r="P40">
            <v>40174108</v>
          </cell>
          <cell r="Q40">
            <v>100940437</v>
          </cell>
          <cell r="R40">
            <v>0</v>
          </cell>
          <cell r="S40">
            <v>141114545</v>
          </cell>
          <cell r="T40">
            <v>0</v>
          </cell>
          <cell r="U40">
            <v>140031464</v>
          </cell>
          <cell r="V40">
            <v>1083081</v>
          </cell>
          <cell r="W40">
            <v>140031464</v>
          </cell>
          <cell r="X40">
            <v>30539090</v>
          </cell>
          <cell r="Y40">
            <v>30539090</v>
          </cell>
          <cell r="Z40">
            <v>30539090</v>
          </cell>
        </row>
        <row r="41">
          <cell r="C41" t="str">
            <v>A-1-0-2-100</v>
          </cell>
          <cell r="D41" t="str">
            <v>A</v>
          </cell>
          <cell r="E41" t="str">
            <v>1</v>
          </cell>
          <cell r="F41" t="str">
            <v>0</v>
          </cell>
          <cell r="G41" t="str">
            <v>2</v>
          </cell>
          <cell r="H41" t="str">
            <v>100</v>
          </cell>
          <cell r="L41" t="str">
            <v>Propios</v>
          </cell>
          <cell r="M41" t="str">
            <v>20</v>
          </cell>
          <cell r="N41" t="str">
            <v>CSF</v>
          </cell>
          <cell r="O41" t="str">
            <v>OTROS SERVICIOS PERSONALES INDIRECTOS</v>
          </cell>
          <cell r="P41">
            <v>1030000</v>
          </cell>
          <cell r="Q41">
            <v>0</v>
          </cell>
          <cell r="R41">
            <v>0</v>
          </cell>
          <cell r="S41">
            <v>1030000</v>
          </cell>
          <cell r="T41">
            <v>0</v>
          </cell>
          <cell r="U41">
            <v>0</v>
          </cell>
          <cell r="V41">
            <v>1030000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 t="str">
            <v>A-1-0-5-1-1</v>
          </cell>
          <cell r="D42" t="str">
            <v>A</v>
          </cell>
          <cell r="E42" t="str">
            <v>1</v>
          </cell>
          <cell r="F42" t="str">
            <v>0</v>
          </cell>
          <cell r="G42" t="str">
            <v>5</v>
          </cell>
          <cell r="H42" t="str">
            <v>1</v>
          </cell>
          <cell r="I42" t="str">
            <v>1</v>
          </cell>
          <cell r="L42" t="str">
            <v>Propios</v>
          </cell>
          <cell r="M42" t="str">
            <v>20</v>
          </cell>
          <cell r="N42" t="str">
            <v>CSF</v>
          </cell>
          <cell r="O42" t="str">
            <v>CAJAS DE COMPENSACION PRIVADAS</v>
          </cell>
          <cell r="P42">
            <v>532250335</v>
          </cell>
          <cell r="Q42">
            <v>0</v>
          </cell>
          <cell r="R42">
            <v>0</v>
          </cell>
          <cell r="S42">
            <v>532250335</v>
          </cell>
          <cell r="T42">
            <v>0</v>
          </cell>
          <cell r="U42">
            <v>425800268</v>
          </cell>
          <cell r="V42">
            <v>106450067</v>
          </cell>
          <cell r="W42">
            <v>166415000</v>
          </cell>
          <cell r="X42">
            <v>166415000</v>
          </cell>
          <cell r="Y42">
            <v>166415000</v>
          </cell>
          <cell r="Z42">
            <v>166415000</v>
          </cell>
        </row>
        <row r="43">
          <cell r="C43" t="str">
            <v>A-1-0-5-1-3</v>
          </cell>
          <cell r="D43" t="str">
            <v>A</v>
          </cell>
          <cell r="E43" t="str">
            <v>1</v>
          </cell>
          <cell r="F43" t="str">
            <v>0</v>
          </cell>
          <cell r="G43" t="str">
            <v>5</v>
          </cell>
          <cell r="H43" t="str">
            <v>1</v>
          </cell>
          <cell r="I43" t="str">
            <v>3</v>
          </cell>
          <cell r="L43" t="str">
            <v>Propios</v>
          </cell>
          <cell r="M43" t="str">
            <v>20</v>
          </cell>
          <cell r="N43" t="str">
            <v>CSF</v>
          </cell>
          <cell r="O43" t="str">
            <v>FONDOS ADMINISTRADORES DE PENSIONES PRIVADOS</v>
          </cell>
          <cell r="P43">
            <v>699750073</v>
          </cell>
          <cell r="Q43">
            <v>0</v>
          </cell>
          <cell r="R43">
            <v>0</v>
          </cell>
          <cell r="S43">
            <v>699750073</v>
          </cell>
          <cell r="T43">
            <v>0</v>
          </cell>
          <cell r="U43">
            <v>559800058</v>
          </cell>
          <cell r="V43">
            <v>139950015</v>
          </cell>
          <cell r="W43">
            <v>219254529</v>
          </cell>
          <cell r="X43">
            <v>219254529</v>
          </cell>
          <cell r="Y43">
            <v>219254529</v>
          </cell>
          <cell r="Z43">
            <v>219254529</v>
          </cell>
        </row>
        <row r="44">
          <cell r="C44" t="str">
            <v>A-1-0-5-1-4</v>
          </cell>
          <cell r="D44" t="str">
            <v>A</v>
          </cell>
          <cell r="E44" t="str">
            <v>1</v>
          </cell>
          <cell r="F44" t="str">
            <v>0</v>
          </cell>
          <cell r="G44" t="str">
            <v>5</v>
          </cell>
          <cell r="H44" t="str">
            <v>1</v>
          </cell>
          <cell r="I44" t="str">
            <v>4</v>
          </cell>
          <cell r="L44" t="str">
            <v>Propios</v>
          </cell>
          <cell r="M44" t="str">
            <v>20</v>
          </cell>
          <cell r="N44" t="str">
            <v>CSF</v>
          </cell>
          <cell r="O44" t="str">
            <v>EMPRESAS PRIVADAS PROMOTORAS DE SALUD</v>
          </cell>
          <cell r="P44">
            <v>964564392</v>
          </cell>
          <cell r="Q44">
            <v>0</v>
          </cell>
          <cell r="R44">
            <v>0</v>
          </cell>
          <cell r="S44">
            <v>964564392</v>
          </cell>
          <cell r="T44">
            <v>0</v>
          </cell>
          <cell r="U44">
            <v>771651514</v>
          </cell>
          <cell r="V44">
            <v>192912878</v>
          </cell>
          <cell r="W44">
            <v>359779585</v>
          </cell>
          <cell r="X44">
            <v>359779585</v>
          </cell>
          <cell r="Y44">
            <v>359779585</v>
          </cell>
          <cell r="Z44">
            <v>359779585</v>
          </cell>
        </row>
        <row r="45">
          <cell r="C45" t="str">
            <v>A-1-0-5-1-5</v>
          </cell>
          <cell r="D45" t="str">
            <v>A</v>
          </cell>
          <cell r="E45" t="str">
            <v>1</v>
          </cell>
          <cell r="F45" t="str">
            <v>0</v>
          </cell>
          <cell r="G45" t="str">
            <v>5</v>
          </cell>
          <cell r="H45" t="str">
            <v>1</v>
          </cell>
          <cell r="I45" t="str">
            <v>5</v>
          </cell>
          <cell r="L45" t="str">
            <v>Propios</v>
          </cell>
          <cell r="M45" t="str">
            <v>20</v>
          </cell>
          <cell r="N45" t="str">
            <v>CSF</v>
          </cell>
          <cell r="O45" t="str">
            <v>ADMINISTRADORAS PRIVADAS DE APORTES PARA ACCIDENTES DE TRABAJO Y ENFERMEDADES PROFESIONALES</v>
          </cell>
          <cell r="P45">
            <v>255041842</v>
          </cell>
          <cell r="Q45">
            <v>0</v>
          </cell>
          <cell r="R45">
            <v>30000000</v>
          </cell>
          <cell r="S45">
            <v>225041842</v>
          </cell>
          <cell r="T45">
            <v>0</v>
          </cell>
          <cell r="U45">
            <v>224033474</v>
          </cell>
          <cell r="V45">
            <v>1008368</v>
          </cell>
          <cell r="W45">
            <v>31853300</v>
          </cell>
          <cell r="X45">
            <v>31853300</v>
          </cell>
          <cell r="Y45">
            <v>31853300</v>
          </cell>
          <cell r="Z45">
            <v>31853300</v>
          </cell>
        </row>
        <row r="46">
          <cell r="C46" t="str">
            <v>A-1-0-5-2-2</v>
          </cell>
          <cell r="D46" t="str">
            <v>A</v>
          </cell>
          <cell r="E46" t="str">
            <v>1</v>
          </cell>
          <cell r="F46" t="str">
            <v>0</v>
          </cell>
          <cell r="G46" t="str">
            <v>5</v>
          </cell>
          <cell r="H46" t="str">
            <v>2</v>
          </cell>
          <cell r="I46" t="str">
            <v>2</v>
          </cell>
          <cell r="L46" t="str">
            <v>Propios</v>
          </cell>
          <cell r="M46" t="str">
            <v>20</v>
          </cell>
          <cell r="N46" t="str">
            <v>CSF</v>
          </cell>
          <cell r="O46" t="str">
            <v>FONDO NACIONAL DEL AHORRO</v>
          </cell>
          <cell r="P46">
            <v>1136908223</v>
          </cell>
          <cell r="Q46">
            <v>0</v>
          </cell>
          <cell r="R46">
            <v>0</v>
          </cell>
          <cell r="S46">
            <v>1136908223</v>
          </cell>
          <cell r="T46">
            <v>0</v>
          </cell>
          <cell r="U46">
            <v>909526578</v>
          </cell>
          <cell r="V46">
            <v>227381645</v>
          </cell>
          <cell r="W46">
            <v>385602366</v>
          </cell>
          <cell r="X46">
            <v>385602366</v>
          </cell>
          <cell r="Y46">
            <v>385602366</v>
          </cell>
          <cell r="Z46">
            <v>385602366</v>
          </cell>
        </row>
        <row r="47">
          <cell r="C47" t="str">
            <v>A-1-0-5-2-3</v>
          </cell>
          <cell r="D47" t="str">
            <v>A</v>
          </cell>
          <cell r="E47" t="str">
            <v>1</v>
          </cell>
          <cell r="F47" t="str">
            <v>0</v>
          </cell>
          <cell r="G47" t="str">
            <v>5</v>
          </cell>
          <cell r="H47" t="str">
            <v>2</v>
          </cell>
          <cell r="I47" t="str">
            <v>3</v>
          </cell>
          <cell r="L47" t="str">
            <v>Propios</v>
          </cell>
          <cell r="M47" t="str">
            <v>20</v>
          </cell>
          <cell r="N47" t="str">
            <v>CSF</v>
          </cell>
          <cell r="O47" t="str">
            <v>FONDOS ADMINISTRADORES DE PENSIONES PUBLICOS</v>
          </cell>
          <cell r="P47">
            <v>1361737965</v>
          </cell>
          <cell r="Q47">
            <v>0</v>
          </cell>
          <cell r="R47">
            <v>50000000</v>
          </cell>
          <cell r="S47">
            <v>1311737965</v>
          </cell>
          <cell r="T47">
            <v>0</v>
          </cell>
          <cell r="U47">
            <v>1089390372</v>
          </cell>
          <cell r="V47">
            <v>222347593</v>
          </cell>
          <cell r="W47">
            <v>273715888</v>
          </cell>
          <cell r="X47">
            <v>273715888</v>
          </cell>
          <cell r="Y47">
            <v>273715888</v>
          </cell>
          <cell r="Z47">
            <v>273715888</v>
          </cell>
        </row>
        <row r="48">
          <cell r="C48" t="str">
            <v>A-1-0-5-2-7</v>
          </cell>
          <cell r="D48" t="str">
            <v>A</v>
          </cell>
          <cell r="E48" t="str">
            <v>1</v>
          </cell>
          <cell r="F48" t="str">
            <v>0</v>
          </cell>
          <cell r="G48" t="str">
            <v>5</v>
          </cell>
          <cell r="H48" t="str">
            <v>2</v>
          </cell>
          <cell r="I48" t="str">
            <v>7</v>
          </cell>
          <cell r="L48" t="str">
            <v>Propios</v>
          </cell>
          <cell r="M48" t="str">
            <v>20</v>
          </cell>
          <cell r="N48" t="str">
            <v>CSF</v>
          </cell>
          <cell r="O48" t="str">
            <v>ADMINISTRADORAS PUBLICAS DE APORTES PARA ACCIDENTES DE TRABAJO Y ENFERMEDADES PROFESIONALES</v>
          </cell>
          <cell r="P48">
            <v>0</v>
          </cell>
          <cell r="Q48">
            <v>80000000</v>
          </cell>
          <cell r="R48">
            <v>0</v>
          </cell>
          <cell r="S48">
            <v>80000000</v>
          </cell>
          <cell r="T48">
            <v>0</v>
          </cell>
          <cell r="U48">
            <v>30000000</v>
          </cell>
          <cell r="V48">
            <v>50000000</v>
          </cell>
          <cell r="W48">
            <v>2392000</v>
          </cell>
          <cell r="X48">
            <v>2392000</v>
          </cell>
          <cell r="Y48">
            <v>2392000</v>
          </cell>
          <cell r="Z48">
            <v>2392000</v>
          </cell>
        </row>
        <row r="49">
          <cell r="C49" t="str">
            <v>A-1-0-5-6</v>
          </cell>
          <cell r="D49" t="str">
            <v>A</v>
          </cell>
          <cell r="E49" t="str">
            <v>1</v>
          </cell>
          <cell r="F49" t="str">
            <v>0</v>
          </cell>
          <cell r="G49" t="str">
            <v>5</v>
          </cell>
          <cell r="H49" t="str">
            <v>6</v>
          </cell>
          <cell r="L49" t="str">
            <v>Propios</v>
          </cell>
          <cell r="M49" t="str">
            <v>20</v>
          </cell>
          <cell r="N49" t="str">
            <v>CSF</v>
          </cell>
          <cell r="O49" t="str">
            <v>APORTES AL ICBF</v>
          </cell>
          <cell r="P49">
            <v>376944702</v>
          </cell>
          <cell r="Q49">
            <v>0</v>
          </cell>
          <cell r="R49">
            <v>0</v>
          </cell>
          <cell r="S49">
            <v>376944702</v>
          </cell>
          <cell r="T49">
            <v>0</v>
          </cell>
          <cell r="U49">
            <v>301555762</v>
          </cell>
          <cell r="V49">
            <v>75388940</v>
          </cell>
          <cell r="W49">
            <v>124816000</v>
          </cell>
          <cell r="X49">
            <v>124816000</v>
          </cell>
          <cell r="Y49">
            <v>124816000</v>
          </cell>
          <cell r="Z49">
            <v>124816000</v>
          </cell>
        </row>
        <row r="50">
          <cell r="C50" t="str">
            <v>A-1-0-5-7</v>
          </cell>
          <cell r="D50" t="str">
            <v>A</v>
          </cell>
          <cell r="E50" t="str">
            <v>1</v>
          </cell>
          <cell r="F50" t="str">
            <v>0</v>
          </cell>
          <cell r="G50" t="str">
            <v>5</v>
          </cell>
          <cell r="H50" t="str">
            <v>7</v>
          </cell>
          <cell r="L50" t="str">
            <v>Propios</v>
          </cell>
          <cell r="M50" t="str">
            <v>20</v>
          </cell>
          <cell r="N50" t="str">
            <v>CSF</v>
          </cell>
          <cell r="O50" t="str">
            <v>APORTES AL SENA</v>
          </cell>
          <cell r="P50">
            <v>251296468</v>
          </cell>
          <cell r="Q50">
            <v>0</v>
          </cell>
          <cell r="R50">
            <v>0</v>
          </cell>
          <cell r="S50">
            <v>251296468</v>
          </cell>
          <cell r="T50">
            <v>0</v>
          </cell>
          <cell r="U50">
            <v>201037174</v>
          </cell>
          <cell r="V50">
            <v>50259294</v>
          </cell>
          <cell r="W50">
            <v>83221600</v>
          </cell>
          <cell r="X50">
            <v>83221600</v>
          </cell>
          <cell r="Y50">
            <v>83221600</v>
          </cell>
          <cell r="Z50">
            <v>83221600</v>
          </cell>
        </row>
        <row r="51">
          <cell r="C51" t="str">
            <v>A-2-0-3-50-2</v>
          </cell>
          <cell r="D51" t="str">
            <v>A</v>
          </cell>
          <cell r="E51" t="str">
            <v>2</v>
          </cell>
          <cell r="F51" t="str">
            <v>0</v>
          </cell>
          <cell r="G51" t="str">
            <v>3</v>
          </cell>
          <cell r="H51" t="str">
            <v>50</v>
          </cell>
          <cell r="I51" t="str">
            <v>2</v>
          </cell>
          <cell r="L51" t="str">
            <v>Propios</v>
          </cell>
          <cell r="M51" t="str">
            <v>20</v>
          </cell>
          <cell r="N51" t="str">
            <v>CSF</v>
          </cell>
          <cell r="O51" t="str">
            <v>IMPUESTO DE VEHICULO</v>
          </cell>
          <cell r="P51">
            <v>1221008</v>
          </cell>
          <cell r="Q51">
            <v>0</v>
          </cell>
          <cell r="R51">
            <v>0</v>
          </cell>
          <cell r="S51">
            <v>1221008</v>
          </cell>
          <cell r="T51">
            <v>0</v>
          </cell>
          <cell r="U51">
            <v>500000</v>
          </cell>
          <cell r="V51">
            <v>721008</v>
          </cell>
          <cell r="W51">
            <v>364000</v>
          </cell>
          <cell r="X51">
            <v>364000</v>
          </cell>
          <cell r="Y51">
            <v>364000</v>
          </cell>
          <cell r="Z51">
            <v>364000</v>
          </cell>
        </row>
        <row r="52">
          <cell r="C52" t="str">
            <v>A-2-0-3-50-3</v>
          </cell>
          <cell r="D52" t="str">
            <v>A</v>
          </cell>
          <cell r="E52" t="str">
            <v>2</v>
          </cell>
          <cell r="F52" t="str">
            <v>0</v>
          </cell>
          <cell r="G52" t="str">
            <v>3</v>
          </cell>
          <cell r="H52" t="str">
            <v>50</v>
          </cell>
          <cell r="I52" t="str">
            <v>3</v>
          </cell>
          <cell r="L52" t="str">
            <v>Propios</v>
          </cell>
          <cell r="M52" t="str">
            <v>20</v>
          </cell>
          <cell r="N52" t="str">
            <v>CSF</v>
          </cell>
          <cell r="O52" t="str">
            <v>IMPUESTO PREDIAL</v>
          </cell>
          <cell r="P52">
            <v>488005838</v>
          </cell>
          <cell r="Q52">
            <v>0</v>
          </cell>
          <cell r="R52">
            <v>0</v>
          </cell>
          <cell r="S52">
            <v>488005838</v>
          </cell>
          <cell r="T52">
            <v>0</v>
          </cell>
          <cell r="U52">
            <v>276000000</v>
          </cell>
          <cell r="V52">
            <v>212005838</v>
          </cell>
          <cell r="W52">
            <v>273153000</v>
          </cell>
          <cell r="X52">
            <v>273153000</v>
          </cell>
          <cell r="Y52">
            <v>273153000</v>
          </cell>
          <cell r="Z52">
            <v>273153000</v>
          </cell>
        </row>
        <row r="53">
          <cell r="C53" t="str">
            <v>A-2-0-3-50-8</v>
          </cell>
          <cell r="D53" t="str">
            <v>A</v>
          </cell>
          <cell r="E53" t="str">
            <v>2</v>
          </cell>
          <cell r="F53" t="str">
            <v>0</v>
          </cell>
          <cell r="G53" t="str">
            <v>3</v>
          </cell>
          <cell r="H53" t="str">
            <v>50</v>
          </cell>
          <cell r="I53" t="str">
            <v>8</v>
          </cell>
          <cell r="L53" t="str">
            <v>Propios</v>
          </cell>
          <cell r="M53" t="str">
            <v>20</v>
          </cell>
          <cell r="N53" t="str">
            <v>CSF</v>
          </cell>
          <cell r="O53" t="str">
            <v>NOTARIADO</v>
          </cell>
          <cell r="P53">
            <v>11100073</v>
          </cell>
          <cell r="Q53">
            <v>0</v>
          </cell>
          <cell r="R53">
            <v>0</v>
          </cell>
          <cell r="S53">
            <v>11100073</v>
          </cell>
          <cell r="T53">
            <v>0</v>
          </cell>
          <cell r="U53">
            <v>125704</v>
          </cell>
          <cell r="V53">
            <v>10974369</v>
          </cell>
          <cell r="W53">
            <v>125704</v>
          </cell>
          <cell r="X53">
            <v>125704</v>
          </cell>
          <cell r="Y53">
            <v>125704</v>
          </cell>
          <cell r="Z53">
            <v>125704</v>
          </cell>
        </row>
        <row r="54">
          <cell r="C54" t="str">
            <v>A-2-0-3-50-90</v>
          </cell>
          <cell r="D54" t="str">
            <v>A</v>
          </cell>
          <cell r="E54" t="str">
            <v>2</v>
          </cell>
          <cell r="F54" t="str">
            <v>0</v>
          </cell>
          <cell r="G54" t="str">
            <v>3</v>
          </cell>
          <cell r="H54" t="str">
            <v>50</v>
          </cell>
          <cell r="I54" t="str">
            <v>90</v>
          </cell>
          <cell r="L54" t="str">
            <v>Propios</v>
          </cell>
          <cell r="M54" t="str">
            <v>20</v>
          </cell>
          <cell r="N54" t="str">
            <v>CSF</v>
          </cell>
          <cell r="O54" t="str">
            <v>OTROS IMPUESTOS</v>
          </cell>
          <cell r="P54">
            <v>401221008</v>
          </cell>
          <cell r="Q54">
            <v>0</v>
          </cell>
          <cell r="R54">
            <v>0</v>
          </cell>
          <cell r="S54">
            <v>401221008</v>
          </cell>
          <cell r="T54">
            <v>0</v>
          </cell>
          <cell r="U54">
            <v>150281268</v>
          </cell>
          <cell r="V54">
            <v>250939740</v>
          </cell>
          <cell r="W54">
            <v>150281268</v>
          </cell>
          <cell r="X54">
            <v>74290003.459999993</v>
          </cell>
          <cell r="Y54">
            <v>74290003.459999993</v>
          </cell>
          <cell r="Z54">
            <v>74285482.459999993</v>
          </cell>
        </row>
        <row r="55">
          <cell r="C55" t="str">
            <v>A-2-0-3-51-1</v>
          </cell>
          <cell r="D55" t="str">
            <v>A</v>
          </cell>
          <cell r="E55" t="str">
            <v>2</v>
          </cell>
          <cell r="F55" t="str">
            <v>0</v>
          </cell>
          <cell r="G55" t="str">
            <v>3</v>
          </cell>
          <cell r="H55" t="str">
            <v>51</v>
          </cell>
          <cell r="I55" t="str">
            <v>1</v>
          </cell>
          <cell r="L55" t="str">
            <v>Propios</v>
          </cell>
          <cell r="M55" t="str">
            <v>20</v>
          </cell>
          <cell r="N55" t="str">
            <v>CSF</v>
          </cell>
          <cell r="O55" t="str">
            <v>MULTAS</v>
          </cell>
          <cell r="P55">
            <v>11100073</v>
          </cell>
          <cell r="Q55">
            <v>0</v>
          </cell>
          <cell r="R55">
            <v>0</v>
          </cell>
          <cell r="S55">
            <v>11100073</v>
          </cell>
          <cell r="T55">
            <v>0</v>
          </cell>
          <cell r="U55">
            <v>0</v>
          </cell>
          <cell r="V55">
            <v>11100073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 t="str">
            <v>A-2-0-4-1-25</v>
          </cell>
          <cell r="D56" t="str">
            <v>A</v>
          </cell>
          <cell r="E56" t="str">
            <v>2</v>
          </cell>
          <cell r="F56" t="str">
            <v>0</v>
          </cell>
          <cell r="G56" t="str">
            <v>4</v>
          </cell>
          <cell r="H56" t="str">
            <v>1</v>
          </cell>
          <cell r="I56" t="str">
            <v>25</v>
          </cell>
          <cell r="L56" t="str">
            <v>Propios</v>
          </cell>
          <cell r="M56" t="str">
            <v>20</v>
          </cell>
          <cell r="N56" t="str">
            <v>CSF</v>
          </cell>
          <cell r="O56" t="str">
            <v>OTRAS COMPRAS DE EQUIPOS</v>
          </cell>
          <cell r="P56">
            <v>9414072</v>
          </cell>
          <cell r="Q56">
            <v>0</v>
          </cell>
          <cell r="R56">
            <v>7120555</v>
          </cell>
          <cell r="S56">
            <v>2293517</v>
          </cell>
          <cell r="T56">
            <v>0</v>
          </cell>
          <cell r="U56">
            <v>285000</v>
          </cell>
          <cell r="V56">
            <v>2008517</v>
          </cell>
          <cell r="W56">
            <v>285000</v>
          </cell>
          <cell r="X56">
            <v>285000</v>
          </cell>
          <cell r="Y56">
            <v>285000</v>
          </cell>
          <cell r="Z56">
            <v>285000</v>
          </cell>
        </row>
        <row r="57">
          <cell r="C57" t="str">
            <v>A-2-0-4-2-2</v>
          </cell>
          <cell r="D57" t="str">
            <v>A</v>
          </cell>
          <cell r="E57" t="str">
            <v>2</v>
          </cell>
          <cell r="F57" t="str">
            <v>0</v>
          </cell>
          <cell r="G57" t="str">
            <v>4</v>
          </cell>
          <cell r="H57" t="str">
            <v>2</v>
          </cell>
          <cell r="I57" t="str">
            <v>2</v>
          </cell>
          <cell r="L57" t="str">
            <v>Propios</v>
          </cell>
          <cell r="M57" t="str">
            <v>20</v>
          </cell>
          <cell r="N57" t="str">
            <v>CSF</v>
          </cell>
          <cell r="O57" t="str">
            <v>MOBILIARIO Y ENSERES</v>
          </cell>
          <cell r="P57">
            <v>31696444</v>
          </cell>
          <cell r="Q57">
            <v>43500000</v>
          </cell>
          <cell r="R57">
            <v>0</v>
          </cell>
          <cell r="S57">
            <v>75196444</v>
          </cell>
          <cell r="T57">
            <v>0</v>
          </cell>
          <cell r="U57">
            <v>54908816</v>
          </cell>
          <cell r="V57">
            <v>20287628</v>
          </cell>
          <cell r="W57">
            <v>54908816</v>
          </cell>
          <cell r="X57">
            <v>54908816</v>
          </cell>
          <cell r="Y57">
            <v>54908816</v>
          </cell>
          <cell r="Z57">
            <v>54908816</v>
          </cell>
        </row>
        <row r="58">
          <cell r="C58" t="str">
            <v>A-2-0-4-4-1</v>
          </cell>
          <cell r="D58" t="str">
            <v>A</v>
          </cell>
          <cell r="E58" t="str">
            <v>2</v>
          </cell>
          <cell r="F58" t="str">
            <v>0</v>
          </cell>
          <cell r="G58" t="str">
            <v>4</v>
          </cell>
          <cell r="H58" t="str">
            <v>4</v>
          </cell>
          <cell r="I58" t="str">
            <v>1</v>
          </cell>
          <cell r="L58" t="str">
            <v>Propios</v>
          </cell>
          <cell r="M58" t="str">
            <v>20</v>
          </cell>
          <cell r="N58" t="str">
            <v>CSF</v>
          </cell>
          <cell r="O58" t="str">
            <v>COMBUSTIBLE Y LUBRICANTES</v>
          </cell>
          <cell r="P58">
            <v>39620555</v>
          </cell>
          <cell r="Q58">
            <v>648000</v>
          </cell>
          <cell r="R58">
            <v>9214072</v>
          </cell>
          <cell r="S58">
            <v>31054483</v>
          </cell>
          <cell r="T58">
            <v>0</v>
          </cell>
          <cell r="U58">
            <v>31054474</v>
          </cell>
          <cell r="V58">
            <v>9</v>
          </cell>
          <cell r="W58">
            <v>31054474</v>
          </cell>
          <cell r="X58">
            <v>8193996</v>
          </cell>
          <cell r="Y58">
            <v>8193996</v>
          </cell>
          <cell r="Z58">
            <v>8193996</v>
          </cell>
        </row>
        <row r="59">
          <cell r="C59" t="str">
            <v>A-2-0-4-4-15</v>
          </cell>
          <cell r="D59" t="str">
            <v>A</v>
          </cell>
          <cell r="E59" t="str">
            <v>2</v>
          </cell>
          <cell r="F59" t="str">
            <v>0</v>
          </cell>
          <cell r="G59" t="str">
            <v>4</v>
          </cell>
          <cell r="H59" t="str">
            <v>4</v>
          </cell>
          <cell r="I59" t="str">
            <v>15</v>
          </cell>
          <cell r="L59" t="str">
            <v>Propios</v>
          </cell>
          <cell r="M59" t="str">
            <v>20</v>
          </cell>
          <cell r="N59" t="str">
            <v>CSF</v>
          </cell>
          <cell r="O59" t="str">
            <v>PAPELERIA, UTILES DE ESCRITORIO Y OFICINA</v>
          </cell>
          <cell r="P59">
            <v>37165222</v>
          </cell>
          <cell r="Q59">
            <v>15000000</v>
          </cell>
          <cell r="R59">
            <v>500000</v>
          </cell>
          <cell r="S59">
            <v>51665222</v>
          </cell>
          <cell r="T59">
            <v>0</v>
          </cell>
          <cell r="U59">
            <v>32665193</v>
          </cell>
          <cell r="V59">
            <v>19000029</v>
          </cell>
          <cell r="W59">
            <v>32665193</v>
          </cell>
          <cell r="X59">
            <v>472900</v>
          </cell>
          <cell r="Y59">
            <v>472900</v>
          </cell>
          <cell r="Z59">
            <v>472900</v>
          </cell>
        </row>
        <row r="60">
          <cell r="C60" t="str">
            <v>A-2-0-4-4-17</v>
          </cell>
          <cell r="D60" t="str">
            <v>A</v>
          </cell>
          <cell r="E60" t="str">
            <v>2</v>
          </cell>
          <cell r="F60" t="str">
            <v>0</v>
          </cell>
          <cell r="G60" t="str">
            <v>4</v>
          </cell>
          <cell r="H60" t="str">
            <v>4</v>
          </cell>
          <cell r="I60" t="str">
            <v>17</v>
          </cell>
          <cell r="L60" t="str">
            <v>Propios</v>
          </cell>
          <cell r="M60" t="str">
            <v>20</v>
          </cell>
          <cell r="N60" t="str">
            <v>CSF</v>
          </cell>
          <cell r="O60" t="str">
            <v>PRODUCTOS DE ASEO Y LIMPIEZA</v>
          </cell>
          <cell r="P60">
            <v>39051389</v>
          </cell>
          <cell r="Q60">
            <v>0</v>
          </cell>
          <cell r="R60">
            <v>0</v>
          </cell>
          <cell r="S60">
            <v>39051389</v>
          </cell>
          <cell r="T60">
            <v>0</v>
          </cell>
          <cell r="U60">
            <v>14712145.699999999</v>
          </cell>
          <cell r="V60">
            <v>24339243.300000001</v>
          </cell>
          <cell r="W60">
            <v>14712076.699999999</v>
          </cell>
          <cell r="X60">
            <v>200000</v>
          </cell>
          <cell r="Y60">
            <v>200000</v>
          </cell>
          <cell r="Z60">
            <v>200000</v>
          </cell>
        </row>
        <row r="61">
          <cell r="C61" t="str">
            <v>A-2-0-4-4-18</v>
          </cell>
          <cell r="D61" t="str">
            <v>A</v>
          </cell>
          <cell r="E61" t="str">
            <v>2</v>
          </cell>
          <cell r="F61" t="str">
            <v>0</v>
          </cell>
          <cell r="G61" t="str">
            <v>4</v>
          </cell>
          <cell r="H61" t="str">
            <v>4</v>
          </cell>
          <cell r="I61" t="str">
            <v>18</v>
          </cell>
          <cell r="L61" t="str">
            <v>Propios</v>
          </cell>
          <cell r="M61" t="str">
            <v>20</v>
          </cell>
          <cell r="N61" t="str">
            <v>CSF</v>
          </cell>
          <cell r="O61" t="str">
            <v>PRODUCTOS DE CAFETERIA Y RESTAURANTE</v>
          </cell>
          <cell r="P61">
            <v>33392889</v>
          </cell>
          <cell r="Q61">
            <v>0</v>
          </cell>
          <cell r="R61">
            <v>0</v>
          </cell>
          <cell r="S61">
            <v>33392889</v>
          </cell>
          <cell r="T61">
            <v>0</v>
          </cell>
          <cell r="U61">
            <v>9359625.5199999996</v>
          </cell>
          <cell r="V61">
            <v>24033263.48</v>
          </cell>
          <cell r="W61">
            <v>9359459.5199999996</v>
          </cell>
          <cell r="X61">
            <v>200000</v>
          </cell>
          <cell r="Y61">
            <v>200000</v>
          </cell>
          <cell r="Z61">
            <v>200000</v>
          </cell>
        </row>
        <row r="62">
          <cell r="C62" t="str">
            <v>A-2-0-4-4-23</v>
          </cell>
          <cell r="D62" t="str">
            <v>A</v>
          </cell>
          <cell r="E62" t="str">
            <v>2</v>
          </cell>
          <cell r="F62" t="str">
            <v>0</v>
          </cell>
          <cell r="G62" t="str">
            <v>4</v>
          </cell>
          <cell r="H62" t="str">
            <v>4</v>
          </cell>
          <cell r="I62" t="str">
            <v>23</v>
          </cell>
          <cell r="L62" t="str">
            <v>Propios</v>
          </cell>
          <cell r="M62" t="str">
            <v>20</v>
          </cell>
          <cell r="N62" t="str">
            <v>CSF</v>
          </cell>
          <cell r="O62" t="str">
            <v>OTROS MATERIALES Y SUMINISTROS</v>
          </cell>
          <cell r="P62">
            <v>23772333</v>
          </cell>
          <cell r="Q62">
            <v>0</v>
          </cell>
          <cell r="R62">
            <v>0</v>
          </cell>
          <cell r="S62">
            <v>23772333</v>
          </cell>
          <cell r="T62">
            <v>0</v>
          </cell>
          <cell r="U62">
            <v>16884984</v>
          </cell>
          <cell r="V62">
            <v>6887349</v>
          </cell>
          <cell r="W62">
            <v>4884984</v>
          </cell>
          <cell r="X62">
            <v>4884984</v>
          </cell>
          <cell r="Y62">
            <v>4884984</v>
          </cell>
          <cell r="Z62">
            <v>3684120</v>
          </cell>
        </row>
        <row r="63">
          <cell r="C63" t="str">
            <v>A-2-0-4-5-1</v>
          </cell>
          <cell r="D63" t="str">
            <v>A</v>
          </cell>
          <cell r="E63" t="str">
            <v>2</v>
          </cell>
          <cell r="F63" t="str">
            <v>0</v>
          </cell>
          <cell r="G63" t="str">
            <v>4</v>
          </cell>
          <cell r="H63" t="str">
            <v>5</v>
          </cell>
          <cell r="I63" t="str">
            <v>1</v>
          </cell>
          <cell r="L63" t="str">
            <v>Propios</v>
          </cell>
          <cell r="M63" t="str">
            <v>20</v>
          </cell>
          <cell r="N63" t="str">
            <v>CSF</v>
          </cell>
          <cell r="O63" t="str">
            <v>MANTENIMIENTO DE BIENES INMUEBLES</v>
          </cell>
          <cell r="P63">
            <v>504687780</v>
          </cell>
          <cell r="Q63">
            <v>83000000</v>
          </cell>
          <cell r="R63">
            <v>0</v>
          </cell>
          <cell r="S63">
            <v>587687780</v>
          </cell>
          <cell r="T63">
            <v>0</v>
          </cell>
          <cell r="U63">
            <v>578869688.25999999</v>
          </cell>
          <cell r="V63">
            <v>8818091.7400000002</v>
          </cell>
          <cell r="W63">
            <v>517268501.25999999</v>
          </cell>
          <cell r="X63">
            <v>454792672</v>
          </cell>
          <cell r="Y63">
            <v>454792672</v>
          </cell>
          <cell r="Z63">
            <v>454792672</v>
          </cell>
        </row>
        <row r="64">
          <cell r="C64" t="str">
            <v>A-2-0-4-5-2</v>
          </cell>
          <cell r="D64" t="str">
            <v>A</v>
          </cell>
          <cell r="E64" t="str">
            <v>2</v>
          </cell>
          <cell r="F64" t="str">
            <v>0</v>
          </cell>
          <cell r="G64" t="str">
            <v>4</v>
          </cell>
          <cell r="H64" t="str">
            <v>5</v>
          </cell>
          <cell r="I64" t="str">
            <v>2</v>
          </cell>
          <cell r="L64" t="str">
            <v>Propios</v>
          </cell>
          <cell r="M64" t="str">
            <v>20</v>
          </cell>
          <cell r="N64" t="str">
            <v>CSF</v>
          </cell>
          <cell r="O64" t="str">
            <v>MANTENIMIENTO DE BIENES MUEBLES, EQUIPOS Y ENSERES</v>
          </cell>
          <cell r="P64">
            <v>35658500</v>
          </cell>
          <cell r="Q64">
            <v>0</v>
          </cell>
          <cell r="R64">
            <v>0</v>
          </cell>
          <cell r="S64">
            <v>35658500</v>
          </cell>
          <cell r="T64">
            <v>0</v>
          </cell>
          <cell r="U64">
            <v>19546356</v>
          </cell>
          <cell r="V64">
            <v>16112144</v>
          </cell>
          <cell r="W64">
            <v>19546356</v>
          </cell>
          <cell r="X64">
            <v>835113</v>
          </cell>
          <cell r="Y64">
            <v>835113</v>
          </cell>
          <cell r="Z64">
            <v>785113</v>
          </cell>
        </row>
        <row r="65">
          <cell r="C65" t="str">
            <v>A-2-0-4-5-6</v>
          </cell>
          <cell r="D65" t="str">
            <v>A</v>
          </cell>
          <cell r="E65" t="str">
            <v>2</v>
          </cell>
          <cell r="F65" t="str">
            <v>0</v>
          </cell>
          <cell r="G65" t="str">
            <v>4</v>
          </cell>
          <cell r="H65" t="str">
            <v>5</v>
          </cell>
          <cell r="I65" t="str">
            <v>6</v>
          </cell>
          <cell r="L65" t="str">
            <v>Propios</v>
          </cell>
          <cell r="M65" t="str">
            <v>20</v>
          </cell>
          <cell r="N65" t="str">
            <v>CSF</v>
          </cell>
          <cell r="O65" t="str">
            <v>MANTENIMIENTO EQUIPO DE NAVEGACION Y TRANSPORTE</v>
          </cell>
          <cell r="P65">
            <v>27734388</v>
          </cell>
          <cell r="Q65">
            <v>40500000</v>
          </cell>
          <cell r="R65">
            <v>0</v>
          </cell>
          <cell r="S65">
            <v>68234388</v>
          </cell>
          <cell r="T65">
            <v>0</v>
          </cell>
          <cell r="U65">
            <v>54838333</v>
          </cell>
          <cell r="V65">
            <v>13396055</v>
          </cell>
          <cell r="W65">
            <v>50336866</v>
          </cell>
          <cell r="X65">
            <v>336866</v>
          </cell>
          <cell r="Y65">
            <v>336866</v>
          </cell>
          <cell r="Z65">
            <v>300866</v>
          </cell>
        </row>
        <row r="66">
          <cell r="C66" t="str">
            <v>A-2-0-4-5-8</v>
          </cell>
          <cell r="D66" t="str">
            <v>A</v>
          </cell>
          <cell r="E66" t="str">
            <v>2</v>
          </cell>
          <cell r="F66" t="str">
            <v>0</v>
          </cell>
          <cell r="G66" t="str">
            <v>4</v>
          </cell>
          <cell r="H66" t="str">
            <v>5</v>
          </cell>
          <cell r="I66" t="str">
            <v>8</v>
          </cell>
          <cell r="L66" t="str">
            <v>Propios</v>
          </cell>
          <cell r="M66" t="str">
            <v>20</v>
          </cell>
          <cell r="N66" t="str">
            <v>CSF</v>
          </cell>
          <cell r="O66" t="str">
            <v>SERVICIO DE ASEO</v>
          </cell>
          <cell r="P66">
            <v>103013445</v>
          </cell>
          <cell r="Q66">
            <v>0</v>
          </cell>
          <cell r="R66">
            <v>0</v>
          </cell>
          <cell r="S66">
            <v>103013445</v>
          </cell>
          <cell r="T66">
            <v>0</v>
          </cell>
          <cell r="U66">
            <v>67177752.709999993</v>
          </cell>
          <cell r="V66">
            <v>35835692.289999999</v>
          </cell>
          <cell r="W66">
            <v>67177752.709999993</v>
          </cell>
          <cell r="X66">
            <v>0</v>
          </cell>
          <cell r="Y66">
            <v>0</v>
          </cell>
          <cell r="Z66">
            <v>0</v>
          </cell>
        </row>
        <row r="67">
          <cell r="C67" t="str">
            <v>A-2-0-4-5-9</v>
          </cell>
          <cell r="D67" t="str">
            <v>A</v>
          </cell>
          <cell r="E67" t="str">
            <v>2</v>
          </cell>
          <cell r="F67" t="str">
            <v>0</v>
          </cell>
          <cell r="G67" t="str">
            <v>4</v>
          </cell>
          <cell r="H67" t="str">
            <v>5</v>
          </cell>
          <cell r="I67" t="str">
            <v>9</v>
          </cell>
          <cell r="L67" t="str">
            <v>Propios</v>
          </cell>
          <cell r="M67" t="str">
            <v>20</v>
          </cell>
          <cell r="N67" t="str">
            <v>CSF</v>
          </cell>
          <cell r="O67" t="str">
            <v>SERVICIO DE CAFETERIA Y RESTAURANTE</v>
          </cell>
          <cell r="P67">
            <v>55468778</v>
          </cell>
          <cell r="Q67">
            <v>0</v>
          </cell>
          <cell r="R67">
            <v>0</v>
          </cell>
          <cell r="S67">
            <v>55468778</v>
          </cell>
          <cell r="T67">
            <v>0</v>
          </cell>
          <cell r="U67">
            <v>39133098.880000003</v>
          </cell>
          <cell r="V67">
            <v>16335679.119999999</v>
          </cell>
          <cell r="W67">
            <v>39132625.880000003</v>
          </cell>
          <cell r="X67">
            <v>10342062</v>
          </cell>
          <cell r="Y67">
            <v>10342062</v>
          </cell>
          <cell r="Z67">
            <v>8265638</v>
          </cell>
        </row>
        <row r="68">
          <cell r="C68" t="str">
            <v>A-2-0-4-5-10</v>
          </cell>
          <cell r="D68" t="str">
            <v>A</v>
          </cell>
          <cell r="E68" t="str">
            <v>2</v>
          </cell>
          <cell r="F68" t="str">
            <v>0</v>
          </cell>
          <cell r="G68" t="str">
            <v>4</v>
          </cell>
          <cell r="H68" t="str">
            <v>5</v>
          </cell>
          <cell r="I68" t="str">
            <v>10</v>
          </cell>
          <cell r="L68" t="str">
            <v>Propios</v>
          </cell>
          <cell r="M68" t="str">
            <v>20</v>
          </cell>
          <cell r="N68" t="str">
            <v>CSF</v>
          </cell>
          <cell r="O68" t="str">
            <v>SERVICIO DE SEGURIDAD Y VIGILANCIA</v>
          </cell>
          <cell r="P68">
            <v>277343889</v>
          </cell>
          <cell r="Q68">
            <v>1000000</v>
          </cell>
          <cell r="R68">
            <v>33375124</v>
          </cell>
          <cell r="S68">
            <v>244968765</v>
          </cell>
          <cell r="T68">
            <v>0</v>
          </cell>
          <cell r="U68">
            <v>219113821</v>
          </cell>
          <cell r="V68">
            <v>25854944</v>
          </cell>
          <cell r="W68">
            <v>219113821</v>
          </cell>
          <cell r="X68">
            <v>59369007</v>
          </cell>
          <cell r="Y68">
            <v>59369007</v>
          </cell>
          <cell r="Z68">
            <v>36145342</v>
          </cell>
        </row>
        <row r="69">
          <cell r="C69" t="str">
            <v>A-2-0-4-5-12</v>
          </cell>
          <cell r="D69" t="str">
            <v>A</v>
          </cell>
          <cell r="E69" t="str">
            <v>2</v>
          </cell>
          <cell r="F69" t="str">
            <v>0</v>
          </cell>
          <cell r="G69" t="str">
            <v>4</v>
          </cell>
          <cell r="H69" t="str">
            <v>5</v>
          </cell>
          <cell r="I69" t="str">
            <v>12</v>
          </cell>
          <cell r="L69" t="str">
            <v>Propios</v>
          </cell>
          <cell r="M69" t="str">
            <v>20</v>
          </cell>
          <cell r="N69" t="str">
            <v>CSF</v>
          </cell>
          <cell r="O69" t="str">
            <v>MANTENIMIENTO DE OTROS BIENES</v>
          </cell>
          <cell r="P69">
            <v>19810277</v>
          </cell>
          <cell r="Q69">
            <v>0</v>
          </cell>
          <cell r="R69">
            <v>9463671</v>
          </cell>
          <cell r="S69">
            <v>10346606</v>
          </cell>
          <cell r="T69">
            <v>0</v>
          </cell>
          <cell r="U69">
            <v>200000</v>
          </cell>
          <cell r="V69">
            <v>10146606</v>
          </cell>
          <cell r="W69">
            <v>200000</v>
          </cell>
          <cell r="X69">
            <v>200000</v>
          </cell>
          <cell r="Y69">
            <v>200000</v>
          </cell>
          <cell r="Z69">
            <v>200000</v>
          </cell>
        </row>
        <row r="70">
          <cell r="C70" t="str">
            <v>A-2-0-4-6-2</v>
          </cell>
          <cell r="D70" t="str">
            <v>A</v>
          </cell>
          <cell r="E70" t="str">
            <v>2</v>
          </cell>
          <cell r="F70" t="str">
            <v>0</v>
          </cell>
          <cell r="G70" t="str">
            <v>4</v>
          </cell>
          <cell r="H70" t="str">
            <v>6</v>
          </cell>
          <cell r="I70" t="str">
            <v>2</v>
          </cell>
          <cell r="L70" t="str">
            <v>Propios</v>
          </cell>
          <cell r="M70" t="str">
            <v>20</v>
          </cell>
          <cell r="N70" t="str">
            <v>CSF</v>
          </cell>
          <cell r="O70" t="str">
            <v>CORREO</v>
          </cell>
          <cell r="P70">
            <v>58482223</v>
          </cell>
          <cell r="Q70">
            <v>0</v>
          </cell>
          <cell r="R70">
            <v>1000000</v>
          </cell>
          <cell r="S70">
            <v>57482223</v>
          </cell>
          <cell r="T70">
            <v>0</v>
          </cell>
          <cell r="U70">
            <v>42319282</v>
          </cell>
          <cell r="V70">
            <v>15162941</v>
          </cell>
          <cell r="W70">
            <v>25953945</v>
          </cell>
          <cell r="X70">
            <v>280500</v>
          </cell>
          <cell r="Y70">
            <v>280500</v>
          </cell>
          <cell r="Z70">
            <v>262000</v>
          </cell>
        </row>
        <row r="71">
          <cell r="C71" t="str">
            <v>A-2-0-4-6-3</v>
          </cell>
          <cell r="D71" t="str">
            <v>A</v>
          </cell>
          <cell r="E71" t="str">
            <v>2</v>
          </cell>
          <cell r="F71" t="str">
            <v>0</v>
          </cell>
          <cell r="G71" t="str">
            <v>4</v>
          </cell>
          <cell r="H71" t="str">
            <v>6</v>
          </cell>
          <cell r="I71" t="str">
            <v>3</v>
          </cell>
          <cell r="L71" t="str">
            <v>Propios</v>
          </cell>
          <cell r="M71" t="str">
            <v>20</v>
          </cell>
          <cell r="N71" t="str">
            <v>CSF</v>
          </cell>
          <cell r="O71" t="str">
            <v>EMBALAJE Y ACARREO</v>
          </cell>
          <cell r="P71">
            <v>39620555</v>
          </cell>
          <cell r="Q71">
            <v>0</v>
          </cell>
          <cell r="R71">
            <v>39620555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 t="str">
            <v>A-2-0-4-6-7</v>
          </cell>
          <cell r="D72" t="str">
            <v>A</v>
          </cell>
          <cell r="E72" t="str">
            <v>2</v>
          </cell>
          <cell r="F72" t="str">
            <v>0</v>
          </cell>
          <cell r="G72" t="str">
            <v>4</v>
          </cell>
          <cell r="H72" t="str">
            <v>6</v>
          </cell>
          <cell r="I72" t="str">
            <v>7</v>
          </cell>
          <cell r="L72" t="str">
            <v>Propios</v>
          </cell>
          <cell r="M72" t="str">
            <v>20</v>
          </cell>
          <cell r="N72" t="str">
            <v>CSF</v>
          </cell>
          <cell r="O72" t="str">
            <v>TRANSPORTE</v>
          </cell>
          <cell r="P72">
            <v>39620555</v>
          </cell>
          <cell r="Q72">
            <v>0</v>
          </cell>
          <cell r="R72">
            <v>0</v>
          </cell>
          <cell r="S72">
            <v>39620555</v>
          </cell>
          <cell r="T72">
            <v>0</v>
          </cell>
          <cell r="U72">
            <v>745300</v>
          </cell>
          <cell r="V72">
            <v>38875255</v>
          </cell>
          <cell r="W72">
            <v>745300</v>
          </cell>
          <cell r="X72">
            <v>745300</v>
          </cell>
          <cell r="Y72">
            <v>745300</v>
          </cell>
          <cell r="Z72">
            <v>668400</v>
          </cell>
        </row>
        <row r="73">
          <cell r="C73" t="str">
            <v>A-2-0-4-7-5</v>
          </cell>
          <cell r="D73" t="str">
            <v>A</v>
          </cell>
          <cell r="E73" t="str">
            <v>2</v>
          </cell>
          <cell r="F73" t="str">
            <v>0</v>
          </cell>
          <cell r="G73" t="str">
            <v>4</v>
          </cell>
          <cell r="H73" t="str">
            <v>7</v>
          </cell>
          <cell r="I73" t="str">
            <v>5</v>
          </cell>
          <cell r="L73" t="str">
            <v>Propios</v>
          </cell>
          <cell r="M73" t="str">
            <v>20</v>
          </cell>
          <cell r="N73" t="str">
            <v>CSF</v>
          </cell>
          <cell r="O73" t="str">
            <v>SUSCRIPCIONES</v>
          </cell>
          <cell r="P73">
            <v>17635900</v>
          </cell>
          <cell r="Q73">
            <v>0</v>
          </cell>
          <cell r="R73">
            <v>0</v>
          </cell>
          <cell r="S73">
            <v>17635900</v>
          </cell>
          <cell r="T73">
            <v>0</v>
          </cell>
          <cell r="U73">
            <v>0</v>
          </cell>
          <cell r="V73">
            <v>17635900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A-2-0-4-7-6</v>
          </cell>
          <cell r="D74" t="str">
            <v>A</v>
          </cell>
          <cell r="E74" t="str">
            <v>2</v>
          </cell>
          <cell r="F74" t="str">
            <v>0</v>
          </cell>
          <cell r="G74" t="str">
            <v>4</v>
          </cell>
          <cell r="H74" t="str">
            <v>7</v>
          </cell>
          <cell r="I74" t="str">
            <v>6</v>
          </cell>
          <cell r="L74" t="str">
            <v>Propios</v>
          </cell>
          <cell r="M74" t="str">
            <v>20</v>
          </cell>
          <cell r="N74" t="str">
            <v>CSF</v>
          </cell>
          <cell r="O74" t="str">
            <v>OTROS GASTOS POR IMPRESOS Y PUBLICACIONES</v>
          </cell>
          <cell r="P74">
            <v>13802744</v>
          </cell>
          <cell r="Q74">
            <v>0</v>
          </cell>
          <cell r="R74">
            <v>0</v>
          </cell>
          <cell r="S74">
            <v>13802744</v>
          </cell>
          <cell r="T74">
            <v>0</v>
          </cell>
          <cell r="U74">
            <v>5878633</v>
          </cell>
          <cell r="V74">
            <v>7924111</v>
          </cell>
          <cell r="W74">
            <v>5878633</v>
          </cell>
          <cell r="X74">
            <v>678300</v>
          </cell>
          <cell r="Y74">
            <v>678300</v>
          </cell>
          <cell r="Z74">
            <v>678300</v>
          </cell>
        </row>
        <row r="75">
          <cell r="C75" t="str">
            <v>A-2-0-4-8-1</v>
          </cell>
          <cell r="D75" t="str">
            <v>A</v>
          </cell>
          <cell r="E75" t="str">
            <v>2</v>
          </cell>
          <cell r="F75" t="str">
            <v>0</v>
          </cell>
          <cell r="G75" t="str">
            <v>4</v>
          </cell>
          <cell r="H75" t="str">
            <v>8</v>
          </cell>
          <cell r="I75" t="str">
            <v>1</v>
          </cell>
          <cell r="L75" t="str">
            <v>Propios</v>
          </cell>
          <cell r="M75" t="str">
            <v>20</v>
          </cell>
          <cell r="N75" t="str">
            <v>CSF</v>
          </cell>
          <cell r="O75" t="str">
            <v>ACUEDUCTO ALCANTARILLADO Y ASEO</v>
          </cell>
          <cell r="P75">
            <v>39620555</v>
          </cell>
          <cell r="Q75">
            <v>0</v>
          </cell>
          <cell r="R75">
            <v>0</v>
          </cell>
          <cell r="S75">
            <v>39620555</v>
          </cell>
          <cell r="T75">
            <v>0</v>
          </cell>
          <cell r="U75">
            <v>39620555</v>
          </cell>
          <cell r="V75">
            <v>0</v>
          </cell>
          <cell r="W75">
            <v>39620555</v>
          </cell>
          <cell r="X75">
            <v>3958298</v>
          </cell>
          <cell r="Y75">
            <v>3958298</v>
          </cell>
          <cell r="Z75">
            <v>3958298</v>
          </cell>
        </row>
        <row r="76">
          <cell r="C76" t="str">
            <v>A-2-0-4-8-2</v>
          </cell>
          <cell r="D76" t="str">
            <v>A</v>
          </cell>
          <cell r="E76" t="str">
            <v>2</v>
          </cell>
          <cell r="F76" t="str">
            <v>0</v>
          </cell>
          <cell r="G76" t="str">
            <v>4</v>
          </cell>
          <cell r="H76" t="str">
            <v>8</v>
          </cell>
          <cell r="I76" t="str">
            <v>2</v>
          </cell>
          <cell r="L76" t="str">
            <v>Propios</v>
          </cell>
          <cell r="M76" t="str">
            <v>20</v>
          </cell>
          <cell r="N76" t="str">
            <v>CSF</v>
          </cell>
          <cell r="O76" t="str">
            <v>ENERGIA</v>
          </cell>
          <cell r="P76">
            <v>356585001</v>
          </cell>
          <cell r="Q76">
            <v>0</v>
          </cell>
          <cell r="R76">
            <v>0</v>
          </cell>
          <cell r="S76">
            <v>356585001</v>
          </cell>
          <cell r="T76">
            <v>0</v>
          </cell>
          <cell r="U76">
            <v>356585001</v>
          </cell>
          <cell r="V76">
            <v>0</v>
          </cell>
          <cell r="W76">
            <v>356585001</v>
          </cell>
          <cell r="X76">
            <v>108457910</v>
          </cell>
          <cell r="Y76">
            <v>108457910</v>
          </cell>
          <cell r="Z76">
            <v>108457910</v>
          </cell>
        </row>
        <row r="77">
          <cell r="C77" t="str">
            <v>A-2-0-4-8-5</v>
          </cell>
          <cell r="D77" t="str">
            <v>A</v>
          </cell>
          <cell r="E77" t="str">
            <v>2</v>
          </cell>
          <cell r="F77" t="str">
            <v>0</v>
          </cell>
          <cell r="G77" t="str">
            <v>4</v>
          </cell>
          <cell r="H77" t="str">
            <v>8</v>
          </cell>
          <cell r="I77" t="str">
            <v>5</v>
          </cell>
          <cell r="L77" t="str">
            <v>Propios</v>
          </cell>
          <cell r="M77" t="str">
            <v>20</v>
          </cell>
          <cell r="N77" t="str">
            <v>CSF</v>
          </cell>
          <cell r="O77" t="str">
            <v>TELEFONIA MOVIL CELULAR</v>
          </cell>
          <cell r="P77">
            <v>35658500</v>
          </cell>
          <cell r="Q77">
            <v>0</v>
          </cell>
          <cell r="R77">
            <v>0</v>
          </cell>
          <cell r="S77">
            <v>35658500</v>
          </cell>
          <cell r="T77">
            <v>0</v>
          </cell>
          <cell r="U77">
            <v>35658500</v>
          </cell>
          <cell r="V77">
            <v>0</v>
          </cell>
          <cell r="W77">
            <v>35658500</v>
          </cell>
          <cell r="X77">
            <v>6305829</v>
          </cell>
          <cell r="Y77">
            <v>6305829</v>
          </cell>
          <cell r="Z77">
            <v>6305829</v>
          </cell>
        </row>
        <row r="78">
          <cell r="C78" t="str">
            <v>A-2-0-4-8-6</v>
          </cell>
          <cell r="D78" t="str">
            <v>A</v>
          </cell>
          <cell r="E78" t="str">
            <v>2</v>
          </cell>
          <cell r="F78" t="str">
            <v>0</v>
          </cell>
          <cell r="G78" t="str">
            <v>4</v>
          </cell>
          <cell r="H78" t="str">
            <v>8</v>
          </cell>
          <cell r="I78" t="str">
            <v>6</v>
          </cell>
          <cell r="L78" t="str">
            <v>Propios</v>
          </cell>
          <cell r="M78" t="str">
            <v>20</v>
          </cell>
          <cell r="N78" t="str">
            <v>CSF</v>
          </cell>
          <cell r="O78" t="str">
            <v>TELEFONO,FAX Y OTROS</v>
          </cell>
          <cell r="P78">
            <v>31696444</v>
          </cell>
          <cell r="Q78">
            <v>0</v>
          </cell>
          <cell r="R78">
            <v>0</v>
          </cell>
          <cell r="S78">
            <v>31696444</v>
          </cell>
          <cell r="T78">
            <v>0</v>
          </cell>
          <cell r="U78">
            <v>31696444</v>
          </cell>
          <cell r="V78">
            <v>0</v>
          </cell>
          <cell r="W78">
            <v>31696444</v>
          </cell>
          <cell r="X78">
            <v>14496697</v>
          </cell>
          <cell r="Y78">
            <v>14496697</v>
          </cell>
          <cell r="Z78">
            <v>14496697</v>
          </cell>
        </row>
        <row r="79">
          <cell r="C79" t="str">
            <v>A-2-0-4-9-5</v>
          </cell>
          <cell r="D79" t="str">
            <v>A</v>
          </cell>
          <cell r="E79" t="str">
            <v>2</v>
          </cell>
          <cell r="F79" t="str">
            <v>0</v>
          </cell>
          <cell r="G79" t="str">
            <v>4</v>
          </cell>
          <cell r="H79" t="str">
            <v>9</v>
          </cell>
          <cell r="I79" t="str">
            <v>5</v>
          </cell>
          <cell r="L79" t="str">
            <v>Propios</v>
          </cell>
          <cell r="M79" t="str">
            <v>20</v>
          </cell>
          <cell r="N79" t="str">
            <v>CSF</v>
          </cell>
          <cell r="O79" t="str">
            <v>SEGURO DE INFIDILIDAD Y RIESGOS FINANCIEROS</v>
          </cell>
          <cell r="P79">
            <v>316964445</v>
          </cell>
          <cell r="Q79">
            <v>0</v>
          </cell>
          <cell r="R79">
            <v>0</v>
          </cell>
          <cell r="S79">
            <v>316964445</v>
          </cell>
          <cell r="T79">
            <v>0</v>
          </cell>
          <cell r="U79">
            <v>186122521</v>
          </cell>
          <cell r="V79">
            <v>130841924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C80" t="str">
            <v>A-2-0-4-9-13</v>
          </cell>
          <cell r="D80" t="str">
            <v>A</v>
          </cell>
          <cell r="E80" t="str">
            <v>2</v>
          </cell>
          <cell r="F80" t="str">
            <v>0</v>
          </cell>
          <cell r="G80" t="str">
            <v>4</v>
          </cell>
          <cell r="H80" t="str">
            <v>9</v>
          </cell>
          <cell r="I80" t="str">
            <v>13</v>
          </cell>
          <cell r="L80" t="str">
            <v>Propios</v>
          </cell>
          <cell r="M80" t="str">
            <v>20</v>
          </cell>
          <cell r="N80" t="str">
            <v>CSF</v>
          </cell>
          <cell r="O80" t="str">
            <v>OTROS SEGUROS</v>
          </cell>
          <cell r="P80">
            <v>792411114</v>
          </cell>
          <cell r="Q80">
            <v>0</v>
          </cell>
          <cell r="R80">
            <v>29870067</v>
          </cell>
          <cell r="S80">
            <v>762541047</v>
          </cell>
          <cell r="T80">
            <v>0</v>
          </cell>
          <cell r="U80">
            <v>685672215</v>
          </cell>
          <cell r="V80">
            <v>76868832</v>
          </cell>
          <cell r="W80">
            <v>1948962</v>
          </cell>
          <cell r="X80">
            <v>0</v>
          </cell>
          <cell r="Y80">
            <v>0</v>
          </cell>
          <cell r="Z80">
            <v>0</v>
          </cell>
        </row>
        <row r="81">
          <cell r="C81" t="str">
            <v>A-2-0-4-11-1</v>
          </cell>
          <cell r="D81" t="str">
            <v>A</v>
          </cell>
          <cell r="E81" t="str">
            <v>2</v>
          </cell>
          <cell r="F81" t="str">
            <v>0</v>
          </cell>
          <cell r="G81" t="str">
            <v>4</v>
          </cell>
          <cell r="H81" t="str">
            <v>11</v>
          </cell>
          <cell r="I81" t="str">
            <v>1</v>
          </cell>
          <cell r="L81" t="str">
            <v>Propios</v>
          </cell>
          <cell r="M81" t="str">
            <v>20</v>
          </cell>
          <cell r="N81" t="str">
            <v>CSF</v>
          </cell>
          <cell r="O81" t="str">
            <v>VIATICOS Y GASTOS DE VIAJE AL EXTERIOR</v>
          </cell>
          <cell r="P81">
            <v>39620556</v>
          </cell>
          <cell r="Q81">
            <v>0</v>
          </cell>
          <cell r="R81">
            <v>39620556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 t="str">
            <v>A-2-0-4-11-2</v>
          </cell>
          <cell r="D82" t="str">
            <v>A</v>
          </cell>
          <cell r="E82" t="str">
            <v>2</v>
          </cell>
          <cell r="F82" t="str">
            <v>0</v>
          </cell>
          <cell r="G82" t="str">
            <v>4</v>
          </cell>
          <cell r="H82" t="str">
            <v>11</v>
          </cell>
          <cell r="I82" t="str">
            <v>2</v>
          </cell>
          <cell r="L82" t="str">
            <v>Propios</v>
          </cell>
          <cell r="M82" t="str">
            <v>20</v>
          </cell>
          <cell r="N82" t="str">
            <v>CSF</v>
          </cell>
          <cell r="O82" t="str">
            <v>VIATICOS Y GASTOS DE VIAJE AL INTERIOR</v>
          </cell>
          <cell r="P82">
            <v>102254556</v>
          </cell>
          <cell r="Q82">
            <v>0</v>
          </cell>
          <cell r="R82">
            <v>0</v>
          </cell>
          <cell r="S82">
            <v>102254556</v>
          </cell>
          <cell r="T82">
            <v>0</v>
          </cell>
          <cell r="U82">
            <v>101300000</v>
          </cell>
          <cell r="V82">
            <v>954556</v>
          </cell>
          <cell r="W82">
            <v>69510109</v>
          </cell>
          <cell r="X82">
            <v>45574670</v>
          </cell>
          <cell r="Y82">
            <v>45574670</v>
          </cell>
          <cell r="Z82">
            <v>45574670</v>
          </cell>
        </row>
        <row r="83">
          <cell r="C83" t="str">
            <v>A-2-0-4-14</v>
          </cell>
          <cell r="D83" t="str">
            <v>A</v>
          </cell>
          <cell r="E83" t="str">
            <v>2</v>
          </cell>
          <cell r="F83" t="str">
            <v>0</v>
          </cell>
          <cell r="G83" t="str">
            <v>4</v>
          </cell>
          <cell r="H83" t="str">
            <v>14</v>
          </cell>
          <cell r="L83" t="str">
            <v>Propios</v>
          </cell>
          <cell r="M83" t="str">
            <v>20</v>
          </cell>
          <cell r="N83" t="str">
            <v>CSF</v>
          </cell>
          <cell r="O83" t="str">
            <v>GASTOS JUDICIALES</v>
          </cell>
          <cell r="P83">
            <v>11886167</v>
          </cell>
          <cell r="Q83">
            <v>0</v>
          </cell>
          <cell r="R83">
            <v>0</v>
          </cell>
          <cell r="S83">
            <v>11886167</v>
          </cell>
          <cell r="T83">
            <v>0</v>
          </cell>
          <cell r="U83">
            <v>0</v>
          </cell>
          <cell r="V83">
            <v>11886167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 t="str">
            <v>A-2-0-4-21-1</v>
          </cell>
          <cell r="D84" t="str">
            <v>A</v>
          </cell>
          <cell r="E84" t="str">
            <v>2</v>
          </cell>
          <cell r="F84" t="str">
            <v>0</v>
          </cell>
          <cell r="G84" t="str">
            <v>4</v>
          </cell>
          <cell r="H84" t="str">
            <v>21</v>
          </cell>
          <cell r="I84" t="str">
            <v>1</v>
          </cell>
          <cell r="L84" t="str">
            <v>Propios</v>
          </cell>
          <cell r="M84" t="str">
            <v>20</v>
          </cell>
          <cell r="N84" t="str">
            <v>CSF</v>
          </cell>
          <cell r="O84" t="str">
            <v>ELEMENTOS PARA BIENESTAR SOCIAL</v>
          </cell>
          <cell r="P84">
            <v>24824293</v>
          </cell>
          <cell r="Q84">
            <v>0</v>
          </cell>
          <cell r="R84">
            <v>0</v>
          </cell>
          <cell r="S84">
            <v>24824293</v>
          </cell>
          <cell r="T84">
            <v>0</v>
          </cell>
          <cell r="U84">
            <v>0</v>
          </cell>
          <cell r="V84">
            <v>24824293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 t="str">
            <v>A-2-0-4-21-4</v>
          </cell>
          <cell r="D85" t="str">
            <v>A</v>
          </cell>
          <cell r="E85" t="str">
            <v>2</v>
          </cell>
          <cell r="F85" t="str">
            <v>0</v>
          </cell>
          <cell r="G85" t="str">
            <v>4</v>
          </cell>
          <cell r="H85" t="str">
            <v>21</v>
          </cell>
          <cell r="I85" t="str">
            <v>4</v>
          </cell>
          <cell r="L85" t="str">
            <v>Propios</v>
          </cell>
          <cell r="M85" t="str">
            <v>20</v>
          </cell>
          <cell r="N85" t="str">
            <v>CSF</v>
          </cell>
          <cell r="O85" t="str">
            <v>SERVICIOS DE BIENESTAR SOCIAL</v>
          </cell>
          <cell r="P85">
            <v>413332140</v>
          </cell>
          <cell r="Q85">
            <v>0</v>
          </cell>
          <cell r="R85">
            <v>0</v>
          </cell>
          <cell r="S85">
            <v>413332140</v>
          </cell>
          <cell r="T85">
            <v>0</v>
          </cell>
          <cell r="U85">
            <v>363332140</v>
          </cell>
          <cell r="V85">
            <v>50000000</v>
          </cell>
          <cell r="W85">
            <v>363332140</v>
          </cell>
          <cell r="X85">
            <v>0</v>
          </cell>
          <cell r="Y85">
            <v>0</v>
          </cell>
          <cell r="Z85">
            <v>0</v>
          </cell>
        </row>
        <row r="86">
          <cell r="C86" t="str">
            <v>A-2-0-4-21-5</v>
          </cell>
          <cell r="D86" t="str">
            <v>A</v>
          </cell>
          <cell r="E86" t="str">
            <v>2</v>
          </cell>
          <cell r="F86" t="str">
            <v>0</v>
          </cell>
          <cell r="G86" t="str">
            <v>4</v>
          </cell>
          <cell r="H86" t="str">
            <v>21</v>
          </cell>
          <cell r="I86" t="str">
            <v>5</v>
          </cell>
          <cell r="L86" t="str">
            <v>Propios</v>
          </cell>
          <cell r="M86" t="str">
            <v>20</v>
          </cell>
          <cell r="N86" t="str">
            <v>CSF</v>
          </cell>
          <cell r="O86" t="str">
            <v>SERVICIOS DE CAPACITACION</v>
          </cell>
          <cell r="P86">
            <v>351271398</v>
          </cell>
          <cell r="Q86">
            <v>0</v>
          </cell>
          <cell r="R86">
            <v>0</v>
          </cell>
          <cell r="S86">
            <v>351271398</v>
          </cell>
          <cell r="T86">
            <v>0</v>
          </cell>
          <cell r="U86">
            <v>28415904</v>
          </cell>
          <cell r="V86">
            <v>322855494</v>
          </cell>
          <cell r="W86">
            <v>28415904</v>
          </cell>
          <cell r="X86">
            <v>0</v>
          </cell>
          <cell r="Y86">
            <v>0</v>
          </cell>
          <cell r="Z86">
            <v>0</v>
          </cell>
        </row>
        <row r="87">
          <cell r="C87" t="str">
            <v>A-2-0-4-40-15</v>
          </cell>
          <cell r="D87" t="str">
            <v>A</v>
          </cell>
          <cell r="E87" t="str">
            <v>2</v>
          </cell>
          <cell r="F87" t="str">
            <v>0</v>
          </cell>
          <cell r="G87" t="str">
            <v>4</v>
          </cell>
          <cell r="H87" t="str">
            <v>40</v>
          </cell>
          <cell r="I87" t="str">
            <v>15</v>
          </cell>
          <cell r="L87" t="str">
            <v>Propios</v>
          </cell>
          <cell r="M87" t="str">
            <v>20</v>
          </cell>
          <cell r="N87" t="str">
            <v>CSF</v>
          </cell>
          <cell r="O87" t="str">
            <v>OTROS GASTOS  ADQUISICION BIENES</v>
          </cell>
          <cell r="P87">
            <v>14263400</v>
          </cell>
          <cell r="Q87">
            <v>1000000</v>
          </cell>
          <cell r="R87">
            <v>14063400</v>
          </cell>
          <cell r="S87">
            <v>1200000</v>
          </cell>
          <cell r="T87">
            <v>0</v>
          </cell>
          <cell r="U87">
            <v>578500</v>
          </cell>
          <cell r="V87">
            <v>621500</v>
          </cell>
          <cell r="W87">
            <v>578500</v>
          </cell>
          <cell r="X87">
            <v>578500</v>
          </cell>
          <cell r="Y87">
            <v>578500</v>
          </cell>
          <cell r="Z87">
            <v>400000</v>
          </cell>
        </row>
        <row r="88">
          <cell r="C88" t="str">
            <v>A-2-0-4-41-13</v>
          </cell>
          <cell r="D88" t="str">
            <v>A</v>
          </cell>
          <cell r="E88" t="str">
            <v>2</v>
          </cell>
          <cell r="F88" t="str">
            <v>0</v>
          </cell>
          <cell r="G88" t="str">
            <v>4</v>
          </cell>
          <cell r="H88" t="str">
            <v>41</v>
          </cell>
          <cell r="I88" t="str">
            <v>13</v>
          </cell>
          <cell r="L88" t="str">
            <v>Propios</v>
          </cell>
          <cell r="M88" t="str">
            <v>20</v>
          </cell>
          <cell r="N88" t="str">
            <v>CSF</v>
          </cell>
          <cell r="O88" t="str">
            <v>OTROS GASTOS POR ADQUISICION DE SERVICIOS</v>
          </cell>
          <cell r="P88">
            <v>3703845493</v>
          </cell>
          <cell r="Q88">
            <v>0</v>
          </cell>
          <cell r="R88">
            <v>800000</v>
          </cell>
          <cell r="S88">
            <v>3703045493</v>
          </cell>
          <cell r="T88">
            <v>0</v>
          </cell>
          <cell r="U88">
            <v>2556876412.6199999</v>
          </cell>
          <cell r="V88">
            <v>1146169080.3800001</v>
          </cell>
          <cell r="W88">
            <v>1830707115.6199999</v>
          </cell>
          <cell r="X88">
            <v>392182778</v>
          </cell>
          <cell r="Y88">
            <v>392182778</v>
          </cell>
          <cell r="Z88">
            <v>391292658</v>
          </cell>
        </row>
        <row r="89">
          <cell r="C89" t="str">
            <v>A-3-6-1-1-1</v>
          </cell>
          <cell r="D89" t="str">
            <v>A</v>
          </cell>
          <cell r="E89" t="str">
            <v>3</v>
          </cell>
          <cell r="F89" t="str">
            <v>6</v>
          </cell>
          <cell r="G89" t="str">
            <v>1</v>
          </cell>
          <cell r="H89" t="str">
            <v>1</v>
          </cell>
          <cell r="I89" t="str">
            <v>1</v>
          </cell>
          <cell r="L89" t="str">
            <v>Propios</v>
          </cell>
          <cell r="M89" t="str">
            <v>20</v>
          </cell>
          <cell r="N89" t="str">
            <v>CSF</v>
          </cell>
          <cell r="O89" t="str">
            <v>CONCILIACIONES</v>
          </cell>
          <cell r="P89">
            <v>814236150</v>
          </cell>
          <cell r="Q89">
            <v>0</v>
          </cell>
          <cell r="R89">
            <v>0</v>
          </cell>
          <cell r="S89">
            <v>814236150</v>
          </cell>
          <cell r="T89">
            <v>0</v>
          </cell>
          <cell r="U89">
            <v>0</v>
          </cell>
          <cell r="V89">
            <v>814236150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A-3-6-1-1-2</v>
          </cell>
          <cell r="D90" t="str">
            <v>A</v>
          </cell>
          <cell r="E90" t="str">
            <v>3</v>
          </cell>
          <cell r="F90" t="str">
            <v>6</v>
          </cell>
          <cell r="G90" t="str">
            <v>1</v>
          </cell>
          <cell r="H90" t="str">
            <v>1</v>
          </cell>
          <cell r="I90" t="str">
            <v>2</v>
          </cell>
          <cell r="L90" t="str">
            <v>Propios</v>
          </cell>
          <cell r="M90" t="str">
            <v>20</v>
          </cell>
          <cell r="N90" t="str">
            <v>CSF</v>
          </cell>
          <cell r="O90" t="str">
            <v>SENTENCIAS</v>
          </cell>
          <cell r="P90">
            <v>1512152850</v>
          </cell>
          <cell r="Q90">
            <v>0</v>
          </cell>
          <cell r="R90">
            <v>0</v>
          </cell>
          <cell r="S90">
            <v>1512152850</v>
          </cell>
          <cell r="T90">
            <v>0</v>
          </cell>
          <cell r="U90">
            <v>0</v>
          </cell>
          <cell r="V90">
            <v>1512152850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 t="str">
            <v>A-3-6-1-1-3</v>
          </cell>
          <cell r="D91" t="str">
            <v>A</v>
          </cell>
          <cell r="E91" t="str">
            <v>3</v>
          </cell>
          <cell r="F91" t="str">
            <v>6</v>
          </cell>
          <cell r="G91" t="str">
            <v>1</v>
          </cell>
          <cell r="H91" t="str">
            <v>1</v>
          </cell>
          <cell r="I91" t="str">
            <v>3</v>
          </cell>
          <cell r="L91" t="str">
            <v>Propios</v>
          </cell>
          <cell r="M91" t="str">
            <v>20</v>
          </cell>
          <cell r="N91" t="str">
            <v>CSF</v>
          </cell>
          <cell r="O91" t="str">
            <v>LAUDOS ARBITRALES</v>
          </cell>
          <cell r="P91">
            <v>1550926000</v>
          </cell>
          <cell r="Q91">
            <v>0</v>
          </cell>
          <cell r="R91">
            <v>0</v>
          </cell>
          <cell r="S91">
            <v>1550926000</v>
          </cell>
          <cell r="T91">
            <v>0</v>
          </cell>
          <cell r="U91">
            <v>1104870375</v>
          </cell>
          <cell r="V91">
            <v>446055625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C92" t="str">
            <v>A-5-1-2-1-0-6</v>
          </cell>
          <cell r="D92" t="str">
            <v>A</v>
          </cell>
          <cell r="E92" t="str">
            <v>5</v>
          </cell>
          <cell r="F92" t="str">
            <v>1</v>
          </cell>
          <cell r="G92" t="str">
            <v>2</v>
          </cell>
          <cell r="H92" t="str">
            <v>1</v>
          </cell>
          <cell r="I92" t="str">
            <v>0</v>
          </cell>
          <cell r="J92" t="str">
            <v>6</v>
          </cell>
          <cell r="L92" t="str">
            <v>Propios</v>
          </cell>
          <cell r="M92" t="str">
            <v>20</v>
          </cell>
          <cell r="N92" t="str">
            <v>CSF</v>
          </cell>
          <cell r="O92" t="str">
            <v>HONORARIOS</v>
          </cell>
          <cell r="P92">
            <v>36754953870</v>
          </cell>
          <cell r="Q92">
            <v>4409486344</v>
          </cell>
          <cell r="R92">
            <v>1238000000</v>
          </cell>
          <cell r="S92">
            <v>39926440214</v>
          </cell>
          <cell r="T92">
            <v>0</v>
          </cell>
          <cell r="U92">
            <v>32138103463</v>
          </cell>
          <cell r="V92">
            <v>7788336751</v>
          </cell>
          <cell r="W92">
            <v>32055303463</v>
          </cell>
          <cell r="X92">
            <v>6703449529.9300003</v>
          </cell>
          <cell r="Y92">
            <v>6703449529.9300003</v>
          </cell>
          <cell r="Z92">
            <v>6647009817.9300003</v>
          </cell>
        </row>
        <row r="93">
          <cell r="C93" t="str">
            <v>A-5-1-2-1-0-7</v>
          </cell>
          <cell r="D93" t="str">
            <v>A</v>
          </cell>
          <cell r="E93" t="str">
            <v>5</v>
          </cell>
          <cell r="F93" t="str">
            <v>1</v>
          </cell>
          <cell r="G93" t="str">
            <v>2</v>
          </cell>
          <cell r="H93" t="str">
            <v>1</v>
          </cell>
          <cell r="I93" t="str">
            <v>0</v>
          </cell>
          <cell r="J93" t="str">
            <v>7</v>
          </cell>
          <cell r="L93" t="str">
            <v>Propios</v>
          </cell>
          <cell r="M93" t="str">
            <v>20</v>
          </cell>
          <cell r="N93" t="str">
            <v>CSF</v>
          </cell>
          <cell r="O93" t="str">
            <v>SERVICIOS</v>
          </cell>
          <cell r="P93">
            <v>13998000000</v>
          </cell>
          <cell r="Q93">
            <v>550000000</v>
          </cell>
          <cell r="R93">
            <v>6978649527</v>
          </cell>
          <cell r="S93">
            <v>7569350473</v>
          </cell>
          <cell r="T93">
            <v>0</v>
          </cell>
          <cell r="U93">
            <v>5277832671</v>
          </cell>
          <cell r="V93">
            <v>2291517802</v>
          </cell>
          <cell r="W93">
            <v>5277832671</v>
          </cell>
          <cell r="X93">
            <v>3387413541.4899998</v>
          </cell>
          <cell r="Y93">
            <v>3387413541.4899998</v>
          </cell>
          <cell r="Z93">
            <v>2906255327.02</v>
          </cell>
        </row>
        <row r="94">
          <cell r="C94" t="str">
            <v>A-5-1-2-1-0-9</v>
          </cell>
          <cell r="D94" t="str">
            <v>A</v>
          </cell>
          <cell r="E94" t="str">
            <v>5</v>
          </cell>
          <cell r="F94" t="str">
            <v>1</v>
          </cell>
          <cell r="G94" t="str">
            <v>2</v>
          </cell>
          <cell r="H94" t="str">
            <v>1</v>
          </cell>
          <cell r="I94" t="str">
            <v>0</v>
          </cell>
          <cell r="J94" t="str">
            <v>9</v>
          </cell>
          <cell r="L94" t="str">
            <v>Propios</v>
          </cell>
          <cell r="M94" t="str">
            <v>20</v>
          </cell>
          <cell r="N94" t="str">
            <v>CSF</v>
          </cell>
          <cell r="O94" t="str">
            <v>MANTENIMIENTO</v>
          </cell>
          <cell r="P94">
            <v>1357000000</v>
          </cell>
          <cell r="Q94">
            <v>4510363183</v>
          </cell>
          <cell r="R94">
            <v>415000000</v>
          </cell>
          <cell r="S94">
            <v>5452363183</v>
          </cell>
          <cell r="T94">
            <v>0</v>
          </cell>
          <cell r="U94">
            <v>5026743183</v>
          </cell>
          <cell r="V94">
            <v>425620000</v>
          </cell>
          <cell r="W94">
            <v>5026743183</v>
          </cell>
          <cell r="X94">
            <v>3251521932.1500001</v>
          </cell>
          <cell r="Y94">
            <v>3251521932.1500001</v>
          </cell>
          <cell r="Z94">
            <v>3037179132.1500001</v>
          </cell>
        </row>
        <row r="95">
          <cell r="C95" t="str">
            <v>A-5-1-2-1-0-16</v>
          </cell>
          <cell r="D95" t="str">
            <v>A</v>
          </cell>
          <cell r="E95" t="str">
            <v>5</v>
          </cell>
          <cell r="F95" t="str">
            <v>1</v>
          </cell>
          <cell r="G95" t="str">
            <v>2</v>
          </cell>
          <cell r="H95" t="str">
            <v>1</v>
          </cell>
          <cell r="I95" t="str">
            <v>0</v>
          </cell>
          <cell r="J95" t="str">
            <v>16</v>
          </cell>
          <cell r="L95" t="str">
            <v>Propios</v>
          </cell>
          <cell r="M95" t="str">
            <v>20</v>
          </cell>
          <cell r="N95" t="str">
            <v>CSF</v>
          </cell>
          <cell r="O95" t="str">
            <v>PORMOCIÓN Y DIVULGACIÓN</v>
          </cell>
          <cell r="P95">
            <v>3700000000</v>
          </cell>
          <cell r="Q95">
            <v>0</v>
          </cell>
          <cell r="R95">
            <v>1626200000</v>
          </cell>
          <cell r="S95">
            <v>2073800000</v>
          </cell>
          <cell r="T95">
            <v>0</v>
          </cell>
          <cell r="U95">
            <v>0</v>
          </cell>
          <cell r="V95">
            <v>2073800000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A-5-1-2-1-0-24</v>
          </cell>
          <cell r="D96" t="str">
            <v>A</v>
          </cell>
          <cell r="E96" t="str">
            <v>5</v>
          </cell>
          <cell r="F96" t="str">
            <v>1</v>
          </cell>
          <cell r="G96" t="str">
            <v>2</v>
          </cell>
          <cell r="H96" t="str">
            <v>1</v>
          </cell>
          <cell r="I96" t="str">
            <v>0</v>
          </cell>
          <cell r="J96" t="str">
            <v>24</v>
          </cell>
          <cell r="L96" t="str">
            <v>Propios</v>
          </cell>
          <cell r="M96" t="str">
            <v>20</v>
          </cell>
          <cell r="N96" t="str">
            <v>CSF</v>
          </cell>
          <cell r="O96" t="str">
            <v>VIÁTICOS Y GASTOS DE VIAJE</v>
          </cell>
          <cell r="P96">
            <v>1146676130</v>
          </cell>
          <cell r="Q96">
            <v>0</v>
          </cell>
          <cell r="R96">
            <v>0</v>
          </cell>
          <cell r="S96">
            <v>1146676130</v>
          </cell>
          <cell r="T96">
            <v>0</v>
          </cell>
          <cell r="U96">
            <v>627710000</v>
          </cell>
          <cell r="V96">
            <v>518966130</v>
          </cell>
          <cell r="W96">
            <v>294770093</v>
          </cell>
          <cell r="X96">
            <v>137022749</v>
          </cell>
          <cell r="Y96">
            <v>137022749</v>
          </cell>
          <cell r="Z96">
            <v>135753085</v>
          </cell>
        </row>
        <row r="97">
          <cell r="C97" t="str">
            <v>A-5-1-2-1-0-27</v>
          </cell>
          <cell r="D97" t="str">
            <v>A</v>
          </cell>
          <cell r="E97" t="str">
            <v>5</v>
          </cell>
          <cell r="F97" t="str">
            <v>1</v>
          </cell>
          <cell r="G97" t="str">
            <v>2</v>
          </cell>
          <cell r="H97" t="str">
            <v>1</v>
          </cell>
          <cell r="I97" t="str">
            <v>0</v>
          </cell>
          <cell r="J97" t="str">
            <v>27</v>
          </cell>
          <cell r="L97" t="str">
            <v>Propios</v>
          </cell>
          <cell r="M97" t="str">
            <v>20</v>
          </cell>
          <cell r="N97" t="str">
            <v>CSF</v>
          </cell>
          <cell r="O97" t="str">
            <v>ADMINISTRADORAS PRIVADAS DE APORTES PARA ACCIDENTES DE TRABAJO Y ENFERMEDADES PROFESIONALES</v>
          </cell>
          <cell r="P97">
            <v>24888000</v>
          </cell>
          <cell r="Q97">
            <v>40000000</v>
          </cell>
          <cell r="R97">
            <v>0</v>
          </cell>
          <cell r="S97">
            <v>64888000</v>
          </cell>
          <cell r="T97">
            <v>0</v>
          </cell>
          <cell r="U97">
            <v>40000000</v>
          </cell>
          <cell r="V97">
            <v>24888000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C98" t="str">
            <v>A-5-1-2-1-0-28</v>
          </cell>
          <cell r="D98" t="str">
            <v>A</v>
          </cell>
          <cell r="E98" t="str">
            <v>5</v>
          </cell>
          <cell r="F98" t="str">
            <v>1</v>
          </cell>
          <cell r="G98" t="str">
            <v>2</v>
          </cell>
          <cell r="H98" t="str">
            <v>1</v>
          </cell>
          <cell r="I98" t="str">
            <v>0</v>
          </cell>
          <cell r="J98" t="str">
            <v>28</v>
          </cell>
          <cell r="L98" t="str">
            <v>Propios</v>
          </cell>
          <cell r="M98" t="str">
            <v>20</v>
          </cell>
          <cell r="N98" t="str">
            <v>CSF</v>
          </cell>
          <cell r="O98" t="str">
            <v>ADMINISTRADORAS PUBLICAS DE APORTES PARA ACCIDENTES DE TRABAJO Y ENFERMEDADES PROFESIONALES</v>
          </cell>
          <cell r="P98">
            <v>0</v>
          </cell>
          <cell r="Q98">
            <v>50000000</v>
          </cell>
          <cell r="R98">
            <v>0</v>
          </cell>
          <cell r="S98">
            <v>50000000</v>
          </cell>
          <cell r="T98">
            <v>0</v>
          </cell>
          <cell r="U98">
            <v>50000000</v>
          </cell>
          <cell r="V98">
            <v>0</v>
          </cell>
          <cell r="W98">
            <v>33830200</v>
          </cell>
          <cell r="X98">
            <v>33830200</v>
          </cell>
          <cell r="Y98">
            <v>33830200</v>
          </cell>
          <cell r="Z98">
            <v>33830200</v>
          </cell>
        </row>
        <row r="99">
          <cell r="C99" t="str">
            <v>A-5-1-2-1-0-29</v>
          </cell>
          <cell r="D99" t="str">
            <v>A</v>
          </cell>
          <cell r="E99" t="str">
            <v>5</v>
          </cell>
          <cell r="F99" t="str">
            <v>1</v>
          </cell>
          <cell r="G99" t="str">
            <v>2</v>
          </cell>
          <cell r="H99" t="str">
            <v>1</v>
          </cell>
          <cell r="I99" t="str">
            <v>0</v>
          </cell>
          <cell r="J99" t="str">
            <v>29</v>
          </cell>
          <cell r="L99" t="str">
            <v>Propios</v>
          </cell>
          <cell r="M99" t="str">
            <v>20</v>
          </cell>
          <cell r="N99" t="str">
            <v>CSF</v>
          </cell>
          <cell r="O99" t="str">
            <v>REMUNERACION SERVICIOS TECNICOS</v>
          </cell>
          <cell r="P99">
            <v>746000000</v>
          </cell>
          <cell r="Q99">
            <v>698000000</v>
          </cell>
          <cell r="R99">
            <v>0</v>
          </cell>
          <cell r="S99">
            <v>1444000000</v>
          </cell>
          <cell r="T99">
            <v>0</v>
          </cell>
          <cell r="U99">
            <v>1211876989</v>
          </cell>
          <cell r="V99">
            <v>232123011</v>
          </cell>
          <cell r="W99">
            <v>1211876989</v>
          </cell>
          <cell r="X99">
            <v>241377169.90000001</v>
          </cell>
          <cell r="Y99">
            <v>241377169.90000001</v>
          </cell>
          <cell r="Z99">
            <v>241377169.90000001</v>
          </cell>
        </row>
        <row r="100">
          <cell r="C100" t="str">
            <v>C-2103-1900-1-0-1</v>
          </cell>
          <cell r="D100" t="str">
            <v>C</v>
          </cell>
          <cell r="E100" t="str">
            <v>2103</v>
          </cell>
          <cell r="F100" t="str">
            <v>1900</v>
          </cell>
          <cell r="G100" t="str">
            <v>1</v>
          </cell>
          <cell r="H100" t="str">
            <v>0</v>
          </cell>
          <cell r="I100" t="str">
            <v>1</v>
          </cell>
          <cell r="J100"/>
          <cell r="K100"/>
          <cell r="L100" t="str">
            <v>Propios</v>
          </cell>
          <cell r="M100" t="str">
            <v>20</v>
          </cell>
          <cell r="N100" t="str">
            <v>CSF</v>
          </cell>
          <cell r="O100" t="str">
            <v>CONOCIMIENTO CIENTIFICO Y TENCOLOGICO</v>
          </cell>
          <cell r="P100">
            <v>9362549801</v>
          </cell>
          <cell r="Q100">
            <v>0</v>
          </cell>
          <cell r="R100">
            <v>0</v>
          </cell>
          <cell r="S100">
            <v>9362549801</v>
          </cell>
          <cell r="T100">
            <v>0</v>
          </cell>
          <cell r="U100">
            <v>0</v>
          </cell>
          <cell r="V100">
            <v>9362549801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C101" t="str">
            <v>C-2103-1900-1-0-2</v>
          </cell>
          <cell r="D101" t="str">
            <v>C</v>
          </cell>
          <cell r="E101" t="str">
            <v>2103</v>
          </cell>
          <cell r="F101" t="str">
            <v>1900</v>
          </cell>
          <cell r="G101" t="str">
            <v>1</v>
          </cell>
          <cell r="H101" t="str">
            <v>0</v>
          </cell>
          <cell r="I101" t="str">
            <v>2</v>
          </cell>
          <cell r="J101"/>
          <cell r="K101"/>
          <cell r="L101" t="str">
            <v>Propios</v>
          </cell>
          <cell r="M101" t="str">
            <v>20</v>
          </cell>
          <cell r="N101" t="str">
            <v>CSF</v>
          </cell>
          <cell r="O101" t="str">
            <v>EVENTOS DE FORMACION Y CAPACITACION</v>
          </cell>
          <cell r="P101">
            <v>597609562</v>
          </cell>
          <cell r="Q101">
            <v>0</v>
          </cell>
          <cell r="R101">
            <v>0</v>
          </cell>
          <cell r="S101">
            <v>597609562</v>
          </cell>
          <cell r="T101">
            <v>0</v>
          </cell>
          <cell r="U101">
            <v>0</v>
          </cell>
          <cell r="V101">
            <v>597609562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C-2103-1900-1-0-9</v>
          </cell>
          <cell r="D102" t="str">
            <v>C</v>
          </cell>
          <cell r="E102" t="str">
            <v>2103</v>
          </cell>
          <cell r="F102" t="str">
            <v>1900</v>
          </cell>
          <cell r="G102" t="str">
            <v>1</v>
          </cell>
          <cell r="H102" t="str">
            <v>0</v>
          </cell>
          <cell r="I102" t="str">
            <v>9</v>
          </cell>
          <cell r="J102"/>
          <cell r="K102"/>
          <cell r="L102" t="str">
            <v>Propios</v>
          </cell>
          <cell r="M102" t="str">
            <v>20</v>
          </cell>
          <cell r="N102" t="str">
            <v>CSF</v>
          </cell>
          <cell r="O102" t="str">
            <v>GMF 41000</v>
          </cell>
          <cell r="P102">
            <v>39840637</v>
          </cell>
          <cell r="Q102">
            <v>0</v>
          </cell>
          <cell r="R102">
            <v>0</v>
          </cell>
          <cell r="S102">
            <v>39840637</v>
          </cell>
          <cell r="T102">
            <v>0</v>
          </cell>
          <cell r="U102">
            <v>0</v>
          </cell>
          <cell r="V102">
            <v>39840637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C103" t="str">
            <v>C-2103-1900-2-0-1</v>
          </cell>
          <cell r="D103" t="str">
            <v>C</v>
          </cell>
          <cell r="E103" t="str">
            <v>2103</v>
          </cell>
          <cell r="F103" t="str">
            <v>1900</v>
          </cell>
          <cell r="G103" t="str">
            <v>2</v>
          </cell>
          <cell r="H103" t="str">
            <v>0</v>
          </cell>
          <cell r="I103" t="str">
            <v>1</v>
          </cell>
          <cell r="J103"/>
          <cell r="K103"/>
          <cell r="L103" t="str">
            <v>Propios</v>
          </cell>
          <cell r="M103" t="str">
            <v>20</v>
          </cell>
          <cell r="N103" t="str">
            <v>CSF</v>
          </cell>
          <cell r="O103" t="str">
            <v>MECANISMOS DE ARTICULACION</v>
          </cell>
          <cell r="P103">
            <v>19123000000</v>
          </cell>
          <cell r="Q103">
            <v>0</v>
          </cell>
          <cell r="R103">
            <v>0</v>
          </cell>
          <cell r="S103">
            <v>19123000000</v>
          </cell>
          <cell r="T103">
            <v>0</v>
          </cell>
          <cell r="U103">
            <v>19123000000</v>
          </cell>
          <cell r="V103">
            <v>0</v>
          </cell>
          <cell r="W103">
            <v>19123000000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C-2103-1900-2-0-1</v>
          </cell>
          <cell r="D104" t="str">
            <v>C</v>
          </cell>
          <cell r="E104" t="str">
            <v>2103</v>
          </cell>
          <cell r="F104" t="str">
            <v>1900</v>
          </cell>
          <cell r="G104" t="str">
            <v>2</v>
          </cell>
          <cell r="H104" t="str">
            <v>0</v>
          </cell>
          <cell r="I104" t="str">
            <v>1</v>
          </cell>
          <cell r="J104"/>
          <cell r="K104"/>
          <cell r="L104" t="str">
            <v>Propios</v>
          </cell>
          <cell r="M104" t="str">
            <v>21</v>
          </cell>
          <cell r="N104" t="str">
            <v>CSF</v>
          </cell>
          <cell r="O104" t="str">
            <v>MECANISMOS DE ARTICULACION</v>
          </cell>
          <cell r="P104">
            <v>12689749004</v>
          </cell>
          <cell r="Q104">
            <v>0</v>
          </cell>
          <cell r="R104">
            <v>0</v>
          </cell>
          <cell r="S104">
            <v>12689749004</v>
          </cell>
          <cell r="T104">
            <v>0</v>
          </cell>
          <cell r="U104">
            <v>9461952191</v>
          </cell>
          <cell r="V104">
            <v>3227796813</v>
          </cell>
          <cell r="W104">
            <v>9461952191</v>
          </cell>
          <cell r="X104">
            <v>900000000</v>
          </cell>
          <cell r="Y104">
            <v>900000000</v>
          </cell>
          <cell r="Z104">
            <v>900000000</v>
          </cell>
        </row>
        <row r="105">
          <cell r="C105" t="str">
            <v>C-2103-1900-2-0-2</v>
          </cell>
          <cell r="D105" t="str">
            <v>C</v>
          </cell>
          <cell r="E105" t="str">
            <v>2103</v>
          </cell>
          <cell r="F105" t="str">
            <v>1900</v>
          </cell>
          <cell r="G105" t="str">
            <v>2</v>
          </cell>
          <cell r="H105" t="str">
            <v>0</v>
          </cell>
          <cell r="I105" t="str">
            <v>2</v>
          </cell>
          <cell r="J105"/>
          <cell r="K105"/>
          <cell r="L105" t="str">
            <v>Propios</v>
          </cell>
          <cell r="M105" t="str">
            <v>21</v>
          </cell>
          <cell r="N105" t="str">
            <v>CSF</v>
          </cell>
          <cell r="O105" t="str">
            <v>GESTION SOCIO AMBIENTAL</v>
          </cell>
          <cell r="P105">
            <v>2749003984</v>
          </cell>
          <cell r="Q105">
            <v>0</v>
          </cell>
          <cell r="R105">
            <v>0</v>
          </cell>
          <cell r="S105">
            <v>2749003984</v>
          </cell>
          <cell r="T105">
            <v>0</v>
          </cell>
          <cell r="U105">
            <v>2749003984</v>
          </cell>
          <cell r="V105">
            <v>0</v>
          </cell>
          <cell r="W105">
            <v>2749003984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C-2103-1900-2-0-3</v>
          </cell>
          <cell r="D106" t="str">
            <v>C</v>
          </cell>
          <cell r="E106" t="str">
            <v>2103</v>
          </cell>
          <cell r="F106" t="str">
            <v>1900</v>
          </cell>
          <cell r="G106" t="str">
            <v>2</v>
          </cell>
          <cell r="H106" t="str">
            <v>0</v>
          </cell>
          <cell r="I106" t="str">
            <v>3</v>
          </cell>
          <cell r="J106"/>
          <cell r="K106"/>
          <cell r="L106" t="str">
            <v>Propios</v>
          </cell>
          <cell r="M106" t="str">
            <v>21</v>
          </cell>
          <cell r="N106" t="str">
            <v>CSF</v>
          </cell>
          <cell r="O106" t="str">
            <v>PROCESOS DE COMUNICACIÓN Y PARTICIPACION</v>
          </cell>
          <cell r="P106">
            <v>9485059761</v>
          </cell>
          <cell r="Q106">
            <v>0</v>
          </cell>
          <cell r="R106">
            <v>0</v>
          </cell>
          <cell r="S106">
            <v>9485059761</v>
          </cell>
          <cell r="T106">
            <v>0</v>
          </cell>
          <cell r="U106">
            <v>8489043825</v>
          </cell>
          <cell r="V106">
            <v>996015936</v>
          </cell>
          <cell r="W106">
            <v>8489043825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C-2103-1900-2-0-4</v>
          </cell>
          <cell r="D107" t="str">
            <v>C</v>
          </cell>
          <cell r="E107" t="str">
            <v>2103</v>
          </cell>
          <cell r="F107" t="str">
            <v>1900</v>
          </cell>
          <cell r="G107" t="str">
            <v>2</v>
          </cell>
          <cell r="H107" t="str">
            <v>0</v>
          </cell>
          <cell r="I107" t="str">
            <v>4</v>
          </cell>
          <cell r="J107"/>
          <cell r="K107"/>
          <cell r="L107" t="str">
            <v>Propios</v>
          </cell>
          <cell r="M107" t="str">
            <v>21</v>
          </cell>
          <cell r="N107" t="str">
            <v>CSF</v>
          </cell>
          <cell r="O107" t="str">
            <v>CONOCIMIENTO AMBIENTAL Y SOCIAL</v>
          </cell>
          <cell r="P107">
            <v>4880478088</v>
          </cell>
          <cell r="Q107">
            <v>0</v>
          </cell>
          <cell r="R107">
            <v>0</v>
          </cell>
          <cell r="S107">
            <v>4880478088</v>
          </cell>
          <cell r="T107">
            <v>0</v>
          </cell>
          <cell r="U107">
            <v>4876243000</v>
          </cell>
          <cell r="V107">
            <v>4235088</v>
          </cell>
          <cell r="W107">
            <v>4876243000</v>
          </cell>
          <cell r="X107">
            <v>334800000</v>
          </cell>
          <cell r="Y107">
            <v>334800000</v>
          </cell>
          <cell r="Z107">
            <v>334800000</v>
          </cell>
        </row>
        <row r="108">
          <cell r="C108" t="str">
            <v>C-2103-1900-2-0-9</v>
          </cell>
          <cell r="D108" t="str">
            <v>C</v>
          </cell>
          <cell r="E108" t="str">
            <v>2103</v>
          </cell>
          <cell r="F108" t="str">
            <v>1900</v>
          </cell>
          <cell r="G108" t="str">
            <v>2</v>
          </cell>
          <cell r="H108" t="str">
            <v>0</v>
          </cell>
          <cell r="I108" t="str">
            <v>9</v>
          </cell>
          <cell r="J108"/>
          <cell r="K108"/>
          <cell r="L108" t="str">
            <v>Propios</v>
          </cell>
          <cell r="M108" t="str">
            <v>21</v>
          </cell>
          <cell r="N108" t="str">
            <v>CSF</v>
          </cell>
          <cell r="O108" t="str">
            <v>GMF 41000</v>
          </cell>
          <cell r="P108">
            <v>195709163</v>
          </cell>
          <cell r="Q108">
            <v>0</v>
          </cell>
          <cell r="R108">
            <v>0</v>
          </cell>
          <cell r="S108">
            <v>195709163</v>
          </cell>
          <cell r="T108">
            <v>0</v>
          </cell>
          <cell r="U108">
            <v>0</v>
          </cell>
          <cell r="V108">
            <v>195709163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C109" t="str">
            <v>C-2103-1900-3-0-1</v>
          </cell>
          <cell r="D109" t="str">
            <v>C</v>
          </cell>
          <cell r="E109" t="str">
            <v>2103</v>
          </cell>
          <cell r="F109" t="str">
            <v>1900</v>
          </cell>
          <cell r="G109" t="str">
            <v>3</v>
          </cell>
          <cell r="H109" t="str">
            <v>0</v>
          </cell>
          <cell r="I109" t="str">
            <v>1</v>
          </cell>
          <cell r="J109"/>
          <cell r="K109"/>
          <cell r="L109" t="str">
            <v>Propios</v>
          </cell>
          <cell r="M109" t="str">
            <v>20</v>
          </cell>
          <cell r="N109" t="str">
            <v>CSF</v>
          </cell>
          <cell r="O109" t="str">
            <v>SEGMENTAR EL MERCADO</v>
          </cell>
          <cell r="P109">
            <v>1526892430</v>
          </cell>
          <cell r="Q109">
            <v>0</v>
          </cell>
          <cell r="R109">
            <v>0</v>
          </cell>
          <cell r="S109">
            <v>1526892430</v>
          </cell>
          <cell r="T109">
            <v>0</v>
          </cell>
          <cell r="U109">
            <v>1343000000</v>
          </cell>
          <cell r="V109">
            <v>183892430</v>
          </cell>
          <cell r="W109">
            <v>1284954443</v>
          </cell>
          <cell r="X109">
            <v>0</v>
          </cell>
          <cell r="Y109">
            <v>0</v>
          </cell>
          <cell r="Z109">
            <v>0</v>
          </cell>
        </row>
        <row r="110">
          <cell r="C110" t="str">
            <v>C-2103-1900-3-0-2</v>
          </cell>
          <cell r="D110" t="str">
            <v>C</v>
          </cell>
          <cell r="E110" t="str">
            <v>2103</v>
          </cell>
          <cell r="F110" t="str">
            <v>1900</v>
          </cell>
          <cell r="G110" t="str">
            <v>3</v>
          </cell>
          <cell r="H110" t="str">
            <v>0</v>
          </cell>
          <cell r="I110" t="str">
            <v>2</v>
          </cell>
          <cell r="J110"/>
          <cell r="K110"/>
          <cell r="L110" t="str">
            <v>Propios</v>
          </cell>
          <cell r="M110" t="str">
            <v>20</v>
          </cell>
          <cell r="N110" t="str">
            <v>CSF</v>
          </cell>
          <cell r="O110" t="str">
            <v>DIVULGACION Y PROMOCION POETENCIAL HIDROCARBUROS</v>
          </cell>
          <cell r="P110">
            <v>6896115538</v>
          </cell>
          <cell r="Q110">
            <v>0</v>
          </cell>
          <cell r="R110">
            <v>0</v>
          </cell>
          <cell r="S110">
            <v>6896115538</v>
          </cell>
          <cell r="T110">
            <v>0</v>
          </cell>
          <cell r="U110">
            <v>3373300000</v>
          </cell>
          <cell r="V110">
            <v>3522815538</v>
          </cell>
          <cell r="W110">
            <v>3091817239.6799998</v>
          </cell>
          <cell r="X110">
            <v>139038841.68000001</v>
          </cell>
          <cell r="Y110">
            <v>139038841.68000001</v>
          </cell>
          <cell r="Z110">
            <v>120329751.68000001</v>
          </cell>
        </row>
        <row r="111">
          <cell r="C111" t="str">
            <v>C-2103-1900-3-0-3</v>
          </cell>
          <cell r="D111" t="str">
            <v>C</v>
          </cell>
          <cell r="E111" t="str">
            <v>2103</v>
          </cell>
          <cell r="F111" t="str">
            <v>1900</v>
          </cell>
          <cell r="G111" t="str">
            <v>3</v>
          </cell>
          <cell r="H111" t="str">
            <v>0</v>
          </cell>
          <cell r="I111" t="str">
            <v>3</v>
          </cell>
          <cell r="J111"/>
          <cell r="K111"/>
          <cell r="L111" t="str">
            <v>Propios</v>
          </cell>
          <cell r="M111" t="str">
            <v>20</v>
          </cell>
          <cell r="N111" t="str">
            <v>CSF</v>
          </cell>
          <cell r="O111" t="str">
            <v>FLEXIBILIZAR PROCESO DE ADJUDICACION</v>
          </cell>
          <cell r="P111">
            <v>1618824701</v>
          </cell>
          <cell r="Q111">
            <v>0</v>
          </cell>
          <cell r="R111">
            <v>0</v>
          </cell>
          <cell r="S111">
            <v>1618824701</v>
          </cell>
          <cell r="T111">
            <v>0</v>
          </cell>
          <cell r="U111">
            <v>929893205</v>
          </cell>
          <cell r="V111">
            <v>688931496</v>
          </cell>
          <cell r="W111">
            <v>869981685</v>
          </cell>
          <cell r="X111">
            <v>189182749</v>
          </cell>
          <cell r="Y111">
            <v>189182749</v>
          </cell>
          <cell r="Z111">
            <v>174682749</v>
          </cell>
        </row>
        <row r="112">
          <cell r="C112" t="str">
            <v>C-2103-1900-3-0-9</v>
          </cell>
          <cell r="D112" t="str">
            <v>C</v>
          </cell>
          <cell r="E112" t="str">
            <v>2103</v>
          </cell>
          <cell r="F112" t="str">
            <v>1900</v>
          </cell>
          <cell r="G112" t="str">
            <v>3</v>
          </cell>
          <cell r="H112" t="str">
            <v>0</v>
          </cell>
          <cell r="I112" t="str">
            <v>9</v>
          </cell>
          <cell r="J112"/>
          <cell r="K112"/>
          <cell r="L112" t="str">
            <v>Propios</v>
          </cell>
          <cell r="M112" t="str">
            <v>20</v>
          </cell>
          <cell r="N112" t="str">
            <v>CSF</v>
          </cell>
          <cell r="O112" t="str">
            <v>GMF 41000</v>
          </cell>
          <cell r="P112">
            <v>40167331</v>
          </cell>
          <cell r="Q112">
            <v>0</v>
          </cell>
          <cell r="R112">
            <v>0</v>
          </cell>
          <cell r="S112">
            <v>40167331</v>
          </cell>
          <cell r="T112">
            <v>0</v>
          </cell>
          <cell r="U112">
            <v>0</v>
          </cell>
          <cell r="V112">
            <v>40167331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C113" t="str">
            <v>C-2106-1900-1-0-1</v>
          </cell>
          <cell r="D113" t="str">
            <v>C</v>
          </cell>
          <cell r="E113" t="str">
            <v>2106</v>
          </cell>
          <cell r="F113" t="str">
            <v>1900</v>
          </cell>
          <cell r="G113" t="str">
            <v>1</v>
          </cell>
          <cell r="H113" t="str">
            <v>0</v>
          </cell>
          <cell r="I113" t="str">
            <v>1</v>
          </cell>
          <cell r="L113" t="str">
            <v>Propios</v>
          </cell>
          <cell r="M113" t="str">
            <v>20</v>
          </cell>
          <cell r="N113" t="str">
            <v>CSF</v>
          </cell>
          <cell r="O113" t="str">
            <v>ADQUISICIÓN DE INFORMACIÓN</v>
          </cell>
          <cell r="P113">
            <v>14608180291</v>
          </cell>
          <cell r="Q113">
            <v>1205026216</v>
          </cell>
          <cell r="R113">
            <v>0</v>
          </cell>
          <cell r="S113">
            <v>15813206507</v>
          </cell>
          <cell r="T113">
            <v>0</v>
          </cell>
          <cell r="U113">
            <v>15317811467</v>
          </cell>
          <cell r="V113">
            <v>495395040</v>
          </cell>
          <cell r="W113">
            <v>14608180291</v>
          </cell>
          <cell r="X113">
            <v>0</v>
          </cell>
          <cell r="Y113">
            <v>0</v>
          </cell>
          <cell r="Z113">
            <v>0</v>
          </cell>
        </row>
        <row r="114">
          <cell r="C114" t="str">
            <v>C-2106-1900-1-0-1</v>
          </cell>
          <cell r="D114" t="str">
            <v>C</v>
          </cell>
          <cell r="E114" t="str">
            <v>2106</v>
          </cell>
          <cell r="F114" t="str">
            <v>1900</v>
          </cell>
          <cell r="G114" t="str">
            <v>1</v>
          </cell>
          <cell r="H114" t="str">
            <v>0</v>
          </cell>
          <cell r="I114" t="str">
            <v>1</v>
          </cell>
          <cell r="L114" t="str">
            <v>Propios</v>
          </cell>
          <cell r="M114" t="str">
            <v>21</v>
          </cell>
          <cell r="N114" t="str">
            <v>CSF</v>
          </cell>
          <cell r="O114" t="str">
            <v>ADQUISICIÓN DE INFORMACIÓN</v>
          </cell>
          <cell r="P114">
            <v>116921179913</v>
          </cell>
          <cell r="Q114">
            <v>43719272235</v>
          </cell>
          <cell r="R114">
            <v>27700827354</v>
          </cell>
          <cell r="S114">
            <v>132939624794</v>
          </cell>
          <cell r="T114">
            <v>0</v>
          </cell>
          <cell r="U114">
            <v>132939624792</v>
          </cell>
          <cell r="V114">
            <v>2</v>
          </cell>
          <cell r="W114">
            <v>55187638692</v>
          </cell>
          <cell r="X114">
            <v>699069242</v>
          </cell>
          <cell r="Y114">
            <v>699069242</v>
          </cell>
          <cell r="Z114">
            <v>699069242</v>
          </cell>
        </row>
        <row r="115">
          <cell r="C115" t="str">
            <v>C-2106-1900-1-0-2</v>
          </cell>
          <cell r="D115" t="str">
            <v>C</v>
          </cell>
          <cell r="E115" t="str">
            <v>2106</v>
          </cell>
          <cell r="F115" t="str">
            <v>1900</v>
          </cell>
          <cell r="G115" t="str">
            <v>1</v>
          </cell>
          <cell r="H115" t="str">
            <v>0</v>
          </cell>
          <cell r="I115" t="str">
            <v>2</v>
          </cell>
          <cell r="L115" t="str">
            <v>Propios</v>
          </cell>
          <cell r="M115" t="str">
            <v>21</v>
          </cell>
          <cell r="N115" t="str">
            <v>CSF</v>
          </cell>
          <cell r="O115" t="str">
            <v>INTEGRACIÓN LA INFORMACIÓN TÉCNICA</v>
          </cell>
          <cell r="P115">
            <v>35801317087</v>
          </cell>
          <cell r="Q115">
            <v>16018444881</v>
          </cell>
          <cell r="R115">
            <v>32036889762</v>
          </cell>
          <cell r="S115">
            <v>19782872206</v>
          </cell>
          <cell r="T115">
            <v>0</v>
          </cell>
          <cell r="U115">
            <v>19782872206</v>
          </cell>
          <cell r="V115">
            <v>0</v>
          </cell>
          <cell r="W115">
            <v>1068090792</v>
          </cell>
          <cell r="X115">
            <v>226828745</v>
          </cell>
          <cell r="Y115">
            <v>226828745</v>
          </cell>
          <cell r="Z115">
            <v>226828745</v>
          </cell>
        </row>
        <row r="116">
          <cell r="C116" t="str">
            <v>C-2106-1900-1-0-3</v>
          </cell>
          <cell r="D116" t="str">
            <v>C</v>
          </cell>
          <cell r="E116" t="str">
            <v>2106</v>
          </cell>
          <cell r="F116" t="str">
            <v>1900</v>
          </cell>
          <cell r="G116" t="str">
            <v>1</v>
          </cell>
          <cell r="H116" t="str">
            <v>0</v>
          </cell>
          <cell r="I116" t="str">
            <v>3</v>
          </cell>
          <cell r="L116" t="str">
            <v>Propios</v>
          </cell>
          <cell r="M116" t="str">
            <v>20</v>
          </cell>
          <cell r="N116" t="str">
            <v>CSF</v>
          </cell>
          <cell r="O116" t="str">
            <v>MEJORAMIENTO DE INFORMACIÓN TÉCNICA</v>
          </cell>
          <cell r="P116">
            <v>18924302789</v>
          </cell>
          <cell r="Q116">
            <v>1205026216</v>
          </cell>
          <cell r="R116">
            <v>2410052432</v>
          </cell>
          <cell r="S116">
            <v>17719276573</v>
          </cell>
          <cell r="T116">
            <v>0</v>
          </cell>
          <cell r="U116">
            <v>17719276573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C117" t="str">
            <v>C-2106-1900-1-0-9</v>
          </cell>
          <cell r="D117" t="str">
            <v>C</v>
          </cell>
          <cell r="E117" t="str">
            <v>2106</v>
          </cell>
          <cell r="F117" t="str">
            <v>1900</v>
          </cell>
          <cell r="G117" t="str">
            <v>1</v>
          </cell>
          <cell r="H117" t="str">
            <v>0</v>
          </cell>
          <cell r="I117" t="str">
            <v>9</v>
          </cell>
          <cell r="L117" t="str">
            <v>Propios</v>
          </cell>
          <cell r="M117" t="str">
            <v>20</v>
          </cell>
          <cell r="N117" t="str">
            <v>CSF</v>
          </cell>
          <cell r="O117" t="str">
            <v>GMF 4*1000</v>
          </cell>
          <cell r="P117">
            <v>745019920</v>
          </cell>
          <cell r="Q117">
            <v>0</v>
          </cell>
          <cell r="R117">
            <v>0</v>
          </cell>
          <cell r="S117">
            <v>745019920</v>
          </cell>
          <cell r="T117">
            <v>0</v>
          </cell>
          <cell r="U117">
            <v>0</v>
          </cell>
          <cell r="V117">
            <v>745019920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C118" t="str">
            <v>C-2199-1900-1-0-1</v>
          </cell>
          <cell r="D118" t="str">
            <v>C</v>
          </cell>
          <cell r="E118" t="str">
            <v>2199</v>
          </cell>
          <cell r="F118" t="str">
            <v>1900</v>
          </cell>
          <cell r="G118" t="str">
            <v>1</v>
          </cell>
          <cell r="H118" t="str">
            <v>0</v>
          </cell>
          <cell r="I118" t="str">
            <v>1</v>
          </cell>
          <cell r="J118"/>
          <cell r="K118"/>
          <cell r="L118" t="str">
            <v>Propios</v>
          </cell>
          <cell r="M118" t="str">
            <v>20</v>
          </cell>
          <cell r="N118" t="str">
            <v>CSF</v>
          </cell>
          <cell r="O118" t="str">
            <v>INFRAESTRUCTURA TECNOLOGICA Y SEGURIDAD INFORMATICA</v>
          </cell>
          <cell r="P118">
            <v>4149402390</v>
          </cell>
          <cell r="Q118">
            <v>0</v>
          </cell>
          <cell r="R118">
            <v>0</v>
          </cell>
          <cell r="S118">
            <v>4149402390</v>
          </cell>
          <cell r="T118">
            <v>0</v>
          </cell>
          <cell r="U118">
            <v>2699999999.5300002</v>
          </cell>
          <cell r="V118">
            <v>1449402390.47</v>
          </cell>
          <cell r="W118">
            <v>1844356995.53</v>
          </cell>
          <cell r="X118">
            <v>1844356995.53</v>
          </cell>
          <cell r="Y118">
            <v>1844356995.53</v>
          </cell>
          <cell r="Z118">
            <v>1844356995.53</v>
          </cell>
        </row>
        <row r="119">
          <cell r="C119" t="str">
            <v>C-2199-1900-1-0-2</v>
          </cell>
          <cell r="D119" t="str">
            <v>C</v>
          </cell>
          <cell r="E119" t="str">
            <v>2199</v>
          </cell>
          <cell r="F119" t="str">
            <v>1900</v>
          </cell>
          <cell r="G119" t="str">
            <v>1</v>
          </cell>
          <cell r="H119" t="str">
            <v>0</v>
          </cell>
          <cell r="I119" t="str">
            <v>2</v>
          </cell>
          <cell r="J119"/>
          <cell r="K119"/>
          <cell r="L119" t="str">
            <v>Propios</v>
          </cell>
          <cell r="M119" t="str">
            <v>20</v>
          </cell>
          <cell r="N119" t="str">
            <v>CSF</v>
          </cell>
          <cell r="O119" t="str">
            <v>SISTEMA DE INFORMACION INTEGRADOS</v>
          </cell>
          <cell r="P119">
            <v>3108083665</v>
          </cell>
          <cell r="Q119">
            <v>0</v>
          </cell>
          <cell r="R119">
            <v>0</v>
          </cell>
          <cell r="S119">
            <v>3108083665</v>
          </cell>
          <cell r="T119">
            <v>0</v>
          </cell>
          <cell r="U119">
            <v>2621846500</v>
          </cell>
          <cell r="V119">
            <v>486237165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</sheetData>
      <sheetData sheetId="7">
        <row r="5">
          <cell r="C5" t="str">
            <v>A-1-0-2</v>
          </cell>
        </row>
      </sheetData>
      <sheetData sheetId="8">
        <row r="5">
          <cell r="C5" t="str">
            <v>A-1-0-1-1</v>
          </cell>
        </row>
      </sheetData>
      <sheetData sheetId="9">
        <row r="5">
          <cell r="C5" t="str">
            <v>A-1-0-1-1</v>
          </cell>
        </row>
      </sheetData>
      <sheetData sheetId="10">
        <row r="5">
          <cell r="C5" t="str">
            <v>A-1-0-2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54"/>
  <sheetViews>
    <sheetView showGridLines="0" tabSelected="1" zoomScaleNormal="100" workbookViewId="0">
      <pane xSplit="8" ySplit="8" topLeftCell="I9" activePane="bottomRight" state="frozen"/>
      <selection activeCell="H22" sqref="H22"/>
      <selection pane="topRight" activeCell="H22" sqref="H22"/>
      <selection pane="bottomLeft" activeCell="H22" sqref="H22"/>
      <selection pane="bottomRight" activeCell="A140" sqref="A140:XFD140"/>
    </sheetView>
  </sheetViews>
  <sheetFormatPr baseColWidth="10" defaultColWidth="11.42578125" defaultRowHeight="15" x14ac:dyDescent="0.2"/>
  <cols>
    <col min="1" max="6" width="4.7109375" style="97" customWidth="1"/>
    <col min="7" max="7" width="15.5703125" style="97" customWidth="1"/>
    <col min="8" max="8" width="34" style="98" customWidth="1"/>
    <col min="9" max="9" width="18.42578125" style="90" customWidth="1"/>
    <col min="10" max="10" width="17.140625" style="90" customWidth="1"/>
    <col min="11" max="11" width="17.7109375" style="90" customWidth="1"/>
    <col min="12" max="12" width="18.85546875" style="90" customWidth="1"/>
    <col min="13" max="13" width="18.5703125" style="90" customWidth="1"/>
    <col min="14" max="14" width="12.85546875" style="90" customWidth="1"/>
    <col min="15" max="16" width="12.7109375" style="90" customWidth="1"/>
    <col min="17" max="16384" width="11.42578125" style="90"/>
  </cols>
  <sheetData>
    <row r="1" spans="1:16" s="1" customFormat="1" ht="15" customHeight="1" x14ac:dyDescent="0.2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s="1" customFormat="1" ht="15" customHeight="1" x14ac:dyDescent="0.2">
      <c r="A2" s="134" t="s">
        <v>264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6" s="1" customFormat="1" ht="15" customHeight="1" x14ac:dyDescent="0.2">
      <c r="A3" s="134" t="s">
        <v>263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6" s="1" customFormat="1" ht="13.5" thickBo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6" s="1" customFormat="1" ht="13.5" customHeight="1" thickBot="1" x14ac:dyDescent="0.25">
      <c r="A5" s="108" t="s">
        <v>2</v>
      </c>
      <c r="B5" s="109"/>
      <c r="C5" s="109"/>
      <c r="D5" s="109"/>
      <c r="E5" s="109"/>
      <c r="F5" s="109"/>
      <c r="G5" s="109"/>
      <c r="H5" s="110"/>
      <c r="I5" s="111" t="s">
        <v>3</v>
      </c>
      <c r="J5" s="111" t="s">
        <v>4</v>
      </c>
      <c r="K5" s="111" t="s">
        <v>5</v>
      </c>
      <c r="L5" s="111" t="s">
        <v>6</v>
      </c>
      <c r="M5" s="102" t="s">
        <v>7</v>
      </c>
      <c r="N5" s="102" t="s">
        <v>8</v>
      </c>
      <c r="O5" s="105" t="s">
        <v>9</v>
      </c>
      <c r="P5" s="2"/>
    </row>
    <row r="6" spans="1:16" s="8" customFormat="1" x14ac:dyDescent="0.2">
      <c r="A6" s="3" t="s">
        <v>10</v>
      </c>
      <c r="B6" s="4" t="s">
        <v>11</v>
      </c>
      <c r="C6" s="3" t="s">
        <v>12</v>
      </c>
      <c r="D6" s="5" t="s">
        <v>13</v>
      </c>
      <c r="E6" s="6" t="s">
        <v>14</v>
      </c>
      <c r="F6" s="7" t="s">
        <v>15</v>
      </c>
      <c r="G6" s="7"/>
      <c r="H6" s="114" t="s">
        <v>16</v>
      </c>
      <c r="I6" s="112"/>
      <c r="J6" s="112"/>
      <c r="K6" s="112"/>
      <c r="L6" s="112"/>
      <c r="M6" s="103"/>
      <c r="N6" s="103"/>
      <c r="O6" s="106"/>
      <c r="P6" s="2"/>
    </row>
    <row r="7" spans="1:16" s="8" customFormat="1" x14ac:dyDescent="0.2">
      <c r="A7" s="117" t="s">
        <v>17</v>
      </c>
      <c r="B7" s="119" t="s">
        <v>18</v>
      </c>
      <c r="C7" s="117" t="s">
        <v>19</v>
      </c>
      <c r="D7" s="123" t="s">
        <v>20</v>
      </c>
      <c r="E7" s="100"/>
      <c r="F7" s="9" t="s">
        <v>21</v>
      </c>
      <c r="G7" s="9"/>
      <c r="H7" s="115"/>
      <c r="I7" s="112"/>
      <c r="J7" s="112"/>
      <c r="K7" s="112"/>
      <c r="L7" s="112"/>
      <c r="M7" s="103"/>
      <c r="N7" s="103"/>
      <c r="O7" s="106"/>
      <c r="P7" s="2"/>
    </row>
    <row r="8" spans="1:16" s="8" customFormat="1" ht="15.75" thickBot="1" x14ac:dyDescent="0.25">
      <c r="A8" s="118"/>
      <c r="B8" s="120"/>
      <c r="C8" s="118"/>
      <c r="D8" s="124"/>
      <c r="E8" s="101"/>
      <c r="F8" s="10" t="s">
        <v>22</v>
      </c>
      <c r="G8" s="10"/>
      <c r="H8" s="116"/>
      <c r="I8" s="113"/>
      <c r="J8" s="113"/>
      <c r="K8" s="113"/>
      <c r="L8" s="113"/>
      <c r="M8" s="104"/>
      <c r="N8" s="104"/>
      <c r="O8" s="107"/>
      <c r="P8" s="2"/>
    </row>
    <row r="9" spans="1:16" s="15" customFormat="1" ht="30" customHeight="1" x14ac:dyDescent="0.2">
      <c r="A9" s="125" t="s">
        <v>23</v>
      </c>
      <c r="B9" s="126"/>
      <c r="C9" s="126"/>
      <c r="D9" s="126"/>
      <c r="E9" s="126"/>
      <c r="F9" s="126"/>
      <c r="G9" s="126"/>
      <c r="H9" s="127"/>
      <c r="I9" s="11">
        <f>+I10+I48+I104+I105+I115</f>
        <v>369411897000</v>
      </c>
      <c r="J9" s="11">
        <f t="shared" ref="J9:M9" si="0">+J10+J48+J104+J105+J115</f>
        <v>340796106297.69</v>
      </c>
      <c r="K9" s="11">
        <f t="shared" si="0"/>
        <v>326324413712.69</v>
      </c>
      <c r="L9" s="11">
        <f t="shared" si="0"/>
        <v>292199323811.92999</v>
      </c>
      <c r="M9" s="11">
        <f t="shared" si="0"/>
        <v>291418357927.46002</v>
      </c>
      <c r="N9" s="12">
        <f>IFERROR((K9/I9),0)</f>
        <v>0.88336195006922047</v>
      </c>
      <c r="O9" s="13">
        <f>IFERROR((L9/I9),0)</f>
        <v>0.79098514743267723</v>
      </c>
      <c r="P9" s="14"/>
    </row>
    <row r="10" spans="1:16" s="24" customFormat="1" ht="30" customHeight="1" x14ac:dyDescent="0.2">
      <c r="A10" s="16">
        <v>1</v>
      </c>
      <c r="B10" s="17"/>
      <c r="C10" s="17"/>
      <c r="D10" s="18"/>
      <c r="E10" s="18"/>
      <c r="F10" s="18"/>
      <c r="G10" s="19" t="s">
        <v>24</v>
      </c>
      <c r="H10" s="20" t="s">
        <v>25</v>
      </c>
      <c r="I10" s="21">
        <f>+I11+I32+I36</f>
        <v>26551046000</v>
      </c>
      <c r="J10" s="21">
        <f t="shared" ref="J10:M10" si="1">+J11+J32+J36</f>
        <v>19318511949</v>
      </c>
      <c r="K10" s="21">
        <f t="shared" si="1"/>
        <v>8148856107</v>
      </c>
      <c r="L10" s="21">
        <f t="shared" si="1"/>
        <v>6928495784</v>
      </c>
      <c r="M10" s="21">
        <f t="shared" si="1"/>
        <v>6928495784</v>
      </c>
      <c r="N10" s="22">
        <f>IFERROR((K10/I10),0)</f>
        <v>0.30691280889649319</v>
      </c>
      <c r="O10" s="23">
        <f>IFERROR((L10/I10),0)</f>
        <v>0.26095001244018784</v>
      </c>
      <c r="P10" s="14"/>
    </row>
    <row r="11" spans="1:16" s="24" customFormat="1" ht="30" customHeight="1" x14ac:dyDescent="0.2">
      <c r="A11" s="16">
        <v>1</v>
      </c>
      <c r="B11" s="17">
        <v>0</v>
      </c>
      <c r="C11" s="17">
        <v>1</v>
      </c>
      <c r="D11" s="18"/>
      <c r="E11" s="18"/>
      <c r="F11" s="18"/>
      <c r="G11" s="19" t="s">
        <v>26</v>
      </c>
      <c r="H11" s="25" t="s">
        <v>27</v>
      </c>
      <c r="I11" s="21">
        <f t="shared" ref="I11:M11" si="2">+I12+I16+I19+I27+I29</f>
        <v>19351500000</v>
      </c>
      <c r="J11" s="21">
        <f t="shared" si="2"/>
        <v>13220193552</v>
      </c>
      <c r="K11" s="21">
        <f t="shared" si="2"/>
        <v>4951654454</v>
      </c>
      <c r="L11" s="21">
        <f t="shared" si="2"/>
        <v>4929495400</v>
      </c>
      <c r="M11" s="21">
        <f t="shared" si="2"/>
        <v>4929495400</v>
      </c>
      <c r="N11" s="22">
        <f>IFERROR((K11/I11),0)</f>
        <v>0.25587961935767251</v>
      </c>
      <c r="O11" s="23">
        <f>IFERROR((L11/I11),0)</f>
        <v>0.25473453737436375</v>
      </c>
      <c r="P11" s="14"/>
    </row>
    <row r="12" spans="1:16" s="24" customFormat="1" ht="30" customHeight="1" x14ac:dyDescent="0.2">
      <c r="A12" s="16">
        <v>1</v>
      </c>
      <c r="B12" s="17">
        <v>0</v>
      </c>
      <c r="C12" s="17">
        <v>1</v>
      </c>
      <c r="D12" s="18" t="s">
        <v>28</v>
      </c>
      <c r="E12" s="18"/>
      <c r="F12" s="18"/>
      <c r="G12" s="19" t="s">
        <v>29</v>
      </c>
      <c r="H12" s="25" t="s">
        <v>30</v>
      </c>
      <c r="I12" s="21">
        <f t="shared" ref="I12:M12" si="3">SUM(I13:I15)</f>
        <v>11058557000</v>
      </c>
      <c r="J12" s="21">
        <f t="shared" si="3"/>
        <v>8415561877</v>
      </c>
      <c r="K12" s="21">
        <f t="shared" si="3"/>
        <v>3874896173</v>
      </c>
      <c r="L12" s="21">
        <f t="shared" si="3"/>
        <v>3860868357</v>
      </c>
      <c r="M12" s="21">
        <f t="shared" si="3"/>
        <v>3860868357</v>
      </c>
      <c r="N12" s="22">
        <f>IFERROR((K12/I12),0)</f>
        <v>0.35039799252289427</v>
      </c>
      <c r="O12" s="23">
        <f>IFERROR((L12/I12),0)</f>
        <v>0.3491294892272111</v>
      </c>
      <c r="P12" s="14"/>
    </row>
    <row r="13" spans="1:16" s="36" customFormat="1" ht="30" customHeight="1" x14ac:dyDescent="0.2">
      <c r="A13" s="26">
        <v>1</v>
      </c>
      <c r="B13" s="27">
        <v>0</v>
      </c>
      <c r="C13" s="27">
        <v>1</v>
      </c>
      <c r="D13" s="28">
        <v>1</v>
      </c>
      <c r="E13" s="28">
        <v>1</v>
      </c>
      <c r="F13" s="29" t="s">
        <v>31</v>
      </c>
      <c r="G13" s="30" t="s">
        <v>32</v>
      </c>
      <c r="H13" s="31" t="s">
        <v>33</v>
      </c>
      <c r="I13" s="32">
        <f>IFERROR(VLOOKUP(G13,'[1]CONSOLIDADO VIGENCIA'!$C$5:$S$119,17,0),0)</f>
        <v>9530944590</v>
      </c>
      <c r="J13" s="32">
        <f>IFERROR(VLOOKUP(G13,'[1]CONSOLIDADO VIGENCIA'!$C$5:$U$119,19,0),0)</f>
        <v>7624755672</v>
      </c>
      <c r="K13" s="32">
        <f>IFERROR(VLOOKUP(G13,'[1]CONSOLIDADO VIGENCIA'!$C$5:$W$119,21,0),0)</f>
        <v>3738344224</v>
      </c>
      <c r="L13" s="32">
        <f>IFERROR(VLOOKUP(G13,'[1]CONSOLIDADO VIGENCIA'!$C$5:$X$119,22,0),0)</f>
        <v>3728872069</v>
      </c>
      <c r="M13" s="32">
        <f>IFERROR(VLOOKUP(G13,'[1]CONSOLIDADO VIGENCIA'!$C$5:$Z$119,24,0),0)</f>
        <v>3728872069</v>
      </c>
      <c r="N13" s="33">
        <f>IFERROR((K13/I13),0)</f>
        <v>0.39223229016799899</v>
      </c>
      <c r="O13" s="34">
        <f>IFERROR((L13/I13),0)</f>
        <v>0.39123845845378058</v>
      </c>
      <c r="P13" s="35"/>
    </row>
    <row r="14" spans="1:16" s="36" customFormat="1" ht="30" customHeight="1" x14ac:dyDescent="0.2">
      <c r="A14" s="26">
        <v>1</v>
      </c>
      <c r="B14" s="27">
        <v>0</v>
      </c>
      <c r="C14" s="27">
        <v>1</v>
      </c>
      <c r="D14" s="28">
        <v>1</v>
      </c>
      <c r="E14" s="28">
        <v>2</v>
      </c>
      <c r="F14" s="29" t="s">
        <v>31</v>
      </c>
      <c r="G14" s="30" t="s">
        <v>34</v>
      </c>
      <c r="H14" s="31" t="s">
        <v>35</v>
      </c>
      <c r="I14" s="32">
        <f>IFERROR(VLOOKUP(G14,'[1]CONSOLIDADO VIGENCIA'!$C$5:$S$119,17,0),0)</f>
        <v>1437612410</v>
      </c>
      <c r="J14" s="32">
        <f>IFERROR(VLOOKUP(G14,'[1]CONSOLIDADO VIGENCIA'!$C$5:$U$119,19,0),0)</f>
        <v>718806205</v>
      </c>
      <c r="K14" s="32">
        <f>IFERROR(VLOOKUP(G14,'[1]CONSOLIDADO VIGENCIA'!$C$5:$W$119,21,0),0)</f>
        <v>108070875</v>
      </c>
      <c r="L14" s="32">
        <f>IFERROR(VLOOKUP(G14,'[1]CONSOLIDADO VIGENCIA'!$C$5:$X$119,22,0),0)</f>
        <v>103903395</v>
      </c>
      <c r="M14" s="32">
        <f>IFERROR(VLOOKUP(G14,'[1]CONSOLIDADO VIGENCIA'!$C$5:$Z$119,24,0),0)</f>
        <v>103903395</v>
      </c>
      <c r="N14" s="33">
        <f>IFERROR((K14/I14),0)</f>
        <v>7.5173860665267905E-2</v>
      </c>
      <c r="O14" s="34">
        <f>IFERROR((L14/I14),0)</f>
        <v>7.2274970831672211E-2</v>
      </c>
      <c r="P14" s="35"/>
    </row>
    <row r="15" spans="1:16" s="36" customFormat="1" ht="30" customHeight="1" x14ac:dyDescent="0.2">
      <c r="A15" s="26">
        <v>1</v>
      </c>
      <c r="B15" s="27">
        <v>0</v>
      </c>
      <c r="C15" s="27">
        <v>1</v>
      </c>
      <c r="D15" s="28">
        <v>1</v>
      </c>
      <c r="E15" s="28">
        <v>4</v>
      </c>
      <c r="F15" s="29" t="s">
        <v>31</v>
      </c>
      <c r="G15" s="30" t="s">
        <v>36</v>
      </c>
      <c r="H15" s="31" t="s">
        <v>37</v>
      </c>
      <c r="I15" s="32">
        <f>IFERROR(VLOOKUP(G15,'[1]CONSOLIDADO VIGENCIA'!$C$5:$S$119,17,0),0)</f>
        <v>90000000</v>
      </c>
      <c r="J15" s="32">
        <f>IFERROR(VLOOKUP(G15,'[1]CONSOLIDADO VIGENCIA'!$C$5:$U$119,19,0),0)</f>
        <v>72000000</v>
      </c>
      <c r="K15" s="32">
        <f>IFERROR(VLOOKUP(G15,'[1]CONSOLIDADO VIGENCIA'!$C$5:$W$119,21,0),0)</f>
        <v>28481074</v>
      </c>
      <c r="L15" s="32">
        <f>IFERROR(VLOOKUP(G15,'[1]CONSOLIDADO VIGENCIA'!$C$5:$X$119,22,0),0)</f>
        <v>28092893</v>
      </c>
      <c r="M15" s="32">
        <f>IFERROR(VLOOKUP(G15,'[1]CONSOLIDADO VIGENCIA'!$C$5:$Z$119,24,0),0)</f>
        <v>28092893</v>
      </c>
      <c r="N15" s="33">
        <f>IFERROR((K15/I15),0)</f>
        <v>0.3164563777777778</v>
      </c>
      <c r="O15" s="34">
        <f>IFERROR((L15/I15),0)</f>
        <v>0.31214325555555555</v>
      </c>
      <c r="P15" s="35"/>
    </row>
    <row r="16" spans="1:16" s="24" customFormat="1" ht="30" customHeight="1" x14ac:dyDescent="0.2">
      <c r="A16" s="16">
        <v>1</v>
      </c>
      <c r="B16" s="17">
        <v>0</v>
      </c>
      <c r="C16" s="17">
        <v>1</v>
      </c>
      <c r="D16" s="37">
        <v>4</v>
      </c>
      <c r="E16" s="18"/>
      <c r="F16" s="18"/>
      <c r="G16" s="19" t="s">
        <v>38</v>
      </c>
      <c r="H16" s="25" t="s">
        <v>39</v>
      </c>
      <c r="I16" s="21">
        <f>+I17+I18</f>
        <v>3568225000</v>
      </c>
      <c r="J16" s="21">
        <f>+J17+J18</f>
        <v>2226572400</v>
      </c>
      <c r="K16" s="21">
        <f t="shared" ref="K16:M16" si="4">SUM(K17:K18)</f>
        <v>661037670</v>
      </c>
      <c r="L16" s="21">
        <f t="shared" si="4"/>
        <v>659055224</v>
      </c>
      <c r="M16" s="21">
        <f t="shared" si="4"/>
        <v>659055224</v>
      </c>
      <c r="N16" s="38">
        <f>IFERROR((K16/I16),0)</f>
        <v>0.18525672288042375</v>
      </c>
      <c r="O16" s="34">
        <f>IFERROR((L16/I16),0)</f>
        <v>0.18470113964225909</v>
      </c>
      <c r="P16" s="35"/>
    </row>
    <row r="17" spans="1:16" s="36" customFormat="1" ht="30" customHeight="1" x14ac:dyDescent="0.2">
      <c r="A17" s="26">
        <v>1</v>
      </c>
      <c r="B17" s="27">
        <v>0</v>
      </c>
      <c r="C17" s="27">
        <v>1</v>
      </c>
      <c r="D17" s="28">
        <v>4</v>
      </c>
      <c r="E17" s="28">
        <v>1</v>
      </c>
      <c r="F17" s="29" t="s">
        <v>31</v>
      </c>
      <c r="G17" s="30" t="s">
        <v>40</v>
      </c>
      <c r="H17" s="31" t="s">
        <v>41</v>
      </c>
      <c r="I17" s="32">
        <f>IFERROR(VLOOKUP(G17,'[1]CONSOLIDADO VIGENCIA'!$C$5:$S$119,17,0),0)</f>
        <v>3140038000</v>
      </c>
      <c r="J17" s="32">
        <f>IFERROR(VLOOKUP(G17,'[1]CONSOLIDADO VIGENCIA'!$C$5:$U$119,19,0),0)</f>
        <v>1884022800</v>
      </c>
      <c r="K17" s="32">
        <f>IFERROR(VLOOKUP(G17,'[1]CONSOLIDADO VIGENCIA'!$C$5:$W$119,21,0),0)</f>
        <v>346476961</v>
      </c>
      <c r="L17" s="32">
        <f>IFERROR(VLOOKUP(G17,'[1]CONSOLIDADO VIGENCIA'!$C$5:$X$119,22,0),0)</f>
        <v>345541845</v>
      </c>
      <c r="M17" s="32">
        <f>IFERROR(VLOOKUP(G17,'[1]CONSOLIDADO VIGENCIA'!$C$5:$Z$119,24,0),0)</f>
        <v>345541845</v>
      </c>
      <c r="N17" s="33">
        <f>IFERROR((K17/I17),0)</f>
        <v>0.1103416458654322</v>
      </c>
      <c r="O17" s="34">
        <f>IFERROR((L17/I17),0)</f>
        <v>0.11004384182611802</v>
      </c>
      <c r="P17" s="35"/>
    </row>
    <row r="18" spans="1:16" s="36" customFormat="1" ht="30" customHeight="1" x14ac:dyDescent="0.2">
      <c r="A18" s="26">
        <v>1</v>
      </c>
      <c r="B18" s="27">
        <v>0</v>
      </c>
      <c r="C18" s="27">
        <v>1</v>
      </c>
      <c r="D18" s="28">
        <v>4</v>
      </c>
      <c r="E18" s="28">
        <v>2</v>
      </c>
      <c r="F18" s="29" t="s">
        <v>31</v>
      </c>
      <c r="G18" s="30" t="s">
        <v>42</v>
      </c>
      <c r="H18" s="31" t="s">
        <v>43</v>
      </c>
      <c r="I18" s="32">
        <f>IFERROR(VLOOKUP(G18,'[1]CONSOLIDADO VIGENCIA'!$C$5:$S$119,17,0),0)</f>
        <v>428187000</v>
      </c>
      <c r="J18" s="32">
        <f>IFERROR(VLOOKUP(G18,'[1]CONSOLIDADO VIGENCIA'!$C$5:$U$119,19,0),0)</f>
        <v>342549600</v>
      </c>
      <c r="K18" s="32">
        <f>IFERROR(VLOOKUP(G18,'[1]CONSOLIDADO VIGENCIA'!$C$5:$W$119,21,0),0)</f>
        <v>314560709</v>
      </c>
      <c r="L18" s="32">
        <f>IFERROR(VLOOKUP(G18,'[1]CONSOLIDADO VIGENCIA'!$C$5:$X$119,22,0),0)</f>
        <v>313513379</v>
      </c>
      <c r="M18" s="32">
        <f>IFERROR(VLOOKUP(G18,'[1]CONSOLIDADO VIGENCIA'!$C$5:$Z$119,24,0),0)</f>
        <v>313513379</v>
      </c>
      <c r="N18" s="33">
        <f>IFERROR((K18/I18),0)</f>
        <v>0.73463395432369505</v>
      </c>
      <c r="O18" s="34">
        <f>IFERROR((L18/I18),0)</f>
        <v>0.73218799029396031</v>
      </c>
      <c r="P18" s="35"/>
    </row>
    <row r="19" spans="1:16" s="24" customFormat="1" ht="30" customHeight="1" x14ac:dyDescent="0.2">
      <c r="A19" s="16">
        <v>1</v>
      </c>
      <c r="B19" s="17">
        <v>0</v>
      </c>
      <c r="C19" s="17">
        <v>1</v>
      </c>
      <c r="D19" s="37">
        <v>5</v>
      </c>
      <c r="E19" s="18"/>
      <c r="F19" s="18"/>
      <c r="G19" s="19" t="s">
        <v>44</v>
      </c>
      <c r="H19" s="20" t="s">
        <v>45</v>
      </c>
      <c r="I19" s="21">
        <f t="shared" ref="I19:M19" si="5">SUM(I20:I26)</f>
        <v>3405790000</v>
      </c>
      <c r="J19" s="21">
        <f t="shared" si="5"/>
        <v>2463658355</v>
      </c>
      <c r="K19" s="21">
        <f t="shared" si="5"/>
        <v>312556538</v>
      </c>
      <c r="L19" s="21">
        <f t="shared" si="5"/>
        <v>309620670</v>
      </c>
      <c r="M19" s="21">
        <f t="shared" si="5"/>
        <v>309620670</v>
      </c>
      <c r="N19" s="38">
        <f>IFERROR((K19/I19),0)</f>
        <v>9.1772111022699582E-2</v>
      </c>
      <c r="O19" s="23">
        <f>IFERROR((L19/I19),0)</f>
        <v>9.0910088408269446E-2</v>
      </c>
      <c r="P19" s="39"/>
    </row>
    <row r="20" spans="1:16" s="36" customFormat="1" ht="30" customHeight="1" x14ac:dyDescent="0.2">
      <c r="A20" s="26">
        <v>1</v>
      </c>
      <c r="B20" s="27">
        <v>0</v>
      </c>
      <c r="C20" s="27">
        <v>1</v>
      </c>
      <c r="D20" s="28">
        <v>5</v>
      </c>
      <c r="E20" s="28">
        <v>2</v>
      </c>
      <c r="F20" s="29" t="s">
        <v>31</v>
      </c>
      <c r="G20" s="30" t="s">
        <v>46</v>
      </c>
      <c r="H20" s="40" t="s">
        <v>47</v>
      </c>
      <c r="I20" s="32">
        <f>IFERROR(VLOOKUP(G20,'[1]CONSOLIDADO VIGENCIA'!$C$5:$S$119,17,0),0)</f>
        <v>408734404</v>
      </c>
      <c r="J20" s="32">
        <f>IFERROR(VLOOKUP(G20,'[1]CONSOLIDADO VIGENCIA'!$C$5:$U$119,19,0),0)</f>
        <v>326987523</v>
      </c>
      <c r="K20" s="32">
        <f>IFERROR(VLOOKUP(G20,'[1]CONSOLIDADO VIGENCIA'!$C$5:$W$119,21,0),0)</f>
        <v>133513758</v>
      </c>
      <c r="L20" s="32">
        <f>IFERROR(VLOOKUP(G20,'[1]CONSOLIDADO VIGENCIA'!$C$5:$X$119,22,0),0)</f>
        <v>130577890</v>
      </c>
      <c r="M20" s="32">
        <f>IFERROR(VLOOKUP(G20,'[1]CONSOLIDADO VIGENCIA'!$C$5:$Z$119,24,0),0)</f>
        <v>130577890</v>
      </c>
      <c r="N20" s="33">
        <f>IFERROR((K20/I20),0)</f>
        <v>0.32665162681045073</v>
      </c>
      <c r="O20" s="34">
        <f>IFERROR((L20/I20),0)</f>
        <v>0.31946880106525116</v>
      </c>
      <c r="P20" s="35"/>
    </row>
    <row r="21" spans="1:16" s="36" customFormat="1" ht="30" customHeight="1" x14ac:dyDescent="0.2">
      <c r="A21" s="26">
        <v>1</v>
      </c>
      <c r="B21" s="27">
        <v>0</v>
      </c>
      <c r="C21" s="27">
        <v>1</v>
      </c>
      <c r="D21" s="28">
        <v>5</v>
      </c>
      <c r="E21" s="28">
        <v>5</v>
      </c>
      <c r="F21" s="29" t="s">
        <v>31</v>
      </c>
      <c r="G21" s="30" t="s">
        <v>48</v>
      </c>
      <c r="H21" s="40" t="s">
        <v>49</v>
      </c>
      <c r="I21" s="32">
        <f>IFERROR(VLOOKUP(G21,'[1]CONSOLIDADO VIGENCIA'!$C$5:$S$119,17,0),0)</f>
        <v>60234701</v>
      </c>
      <c r="J21" s="32">
        <f>IFERROR(VLOOKUP(G21,'[1]CONSOLIDADO VIGENCIA'!$C$5:$U$119,19,0),0)</f>
        <v>48187761</v>
      </c>
      <c r="K21" s="32">
        <f>IFERROR(VLOOKUP(G21,'[1]CONSOLIDADO VIGENCIA'!$C$5:$W$119,21,0),0)</f>
        <v>15219976</v>
      </c>
      <c r="L21" s="32">
        <f>IFERROR(VLOOKUP(G21,'[1]CONSOLIDADO VIGENCIA'!$C$5:$X$119,22,0),0)</f>
        <v>15219976</v>
      </c>
      <c r="M21" s="32">
        <f>IFERROR(VLOOKUP(G21,'[1]CONSOLIDADO VIGENCIA'!$C$5:$Z$119,24,0),0)</f>
        <v>15219976</v>
      </c>
      <c r="N21" s="33">
        <f>IFERROR((K21/I21),0)</f>
        <v>0.25267787085055837</v>
      </c>
      <c r="O21" s="34">
        <f>IFERROR((L21/I21),0)</f>
        <v>0.25267787085055837</v>
      </c>
      <c r="P21" s="35"/>
    </row>
    <row r="22" spans="1:16" s="36" customFormat="1" ht="30" customHeight="1" x14ac:dyDescent="0.2">
      <c r="A22" s="26">
        <v>1</v>
      </c>
      <c r="B22" s="27">
        <v>0</v>
      </c>
      <c r="C22" s="27">
        <v>1</v>
      </c>
      <c r="D22" s="28">
        <v>5</v>
      </c>
      <c r="E22" s="28">
        <v>14</v>
      </c>
      <c r="F22" s="29" t="s">
        <v>31</v>
      </c>
      <c r="G22" s="30" t="s">
        <v>50</v>
      </c>
      <c r="H22" s="40" t="s">
        <v>51</v>
      </c>
      <c r="I22" s="32">
        <f>IFERROR(VLOOKUP(G22,'[1]CONSOLIDADO VIGENCIA'!$C$5:$S$119,17,0),0)</f>
        <v>600936892</v>
      </c>
      <c r="J22" s="32">
        <f>IFERROR(VLOOKUP(G22,'[1]CONSOLIDADO VIGENCIA'!$C$5:$U$119,19,0),0)</f>
        <v>480749514</v>
      </c>
      <c r="K22" s="32">
        <f>IFERROR(VLOOKUP(G22,'[1]CONSOLIDADO VIGENCIA'!$C$5:$W$119,21,0),0)</f>
        <v>25239057</v>
      </c>
      <c r="L22" s="32">
        <f>IFERROR(VLOOKUP(G22,'[1]CONSOLIDADO VIGENCIA'!$C$5:$X$119,22,0),0)</f>
        <v>25239057</v>
      </c>
      <c r="M22" s="32">
        <f>IFERROR(VLOOKUP(G22,'[1]CONSOLIDADO VIGENCIA'!$C$5:$Z$119,24,0),0)</f>
        <v>25239057</v>
      </c>
      <c r="N22" s="33">
        <f>IFERROR((K22/I22),0)</f>
        <v>4.199951331994442E-2</v>
      </c>
      <c r="O22" s="34">
        <f>IFERROR((L22/I22),0)</f>
        <v>4.199951331994442E-2</v>
      </c>
      <c r="P22" s="35"/>
    </row>
    <row r="23" spans="1:16" s="36" customFormat="1" ht="30" customHeight="1" x14ac:dyDescent="0.2">
      <c r="A23" s="26">
        <v>1</v>
      </c>
      <c r="B23" s="27">
        <v>0</v>
      </c>
      <c r="C23" s="27">
        <v>1</v>
      </c>
      <c r="D23" s="28">
        <v>5</v>
      </c>
      <c r="E23" s="28">
        <v>15</v>
      </c>
      <c r="F23" s="29" t="s">
        <v>31</v>
      </c>
      <c r="G23" s="30" t="s">
        <v>52</v>
      </c>
      <c r="H23" s="40" t="s">
        <v>53</v>
      </c>
      <c r="I23" s="32">
        <f>IFERROR(VLOOKUP(G23,'[1]CONSOLIDADO VIGENCIA'!$C$5:$S$119,17,0),0)</f>
        <v>625975930</v>
      </c>
      <c r="J23" s="32">
        <f>IFERROR(VLOOKUP(G23,'[1]CONSOLIDADO VIGENCIA'!$C$5:$U$119,19,0),0)</f>
        <v>500780744</v>
      </c>
      <c r="K23" s="32">
        <f>IFERROR(VLOOKUP(G23,'[1]CONSOLIDADO VIGENCIA'!$C$5:$W$119,21,0),0)</f>
        <v>129519720</v>
      </c>
      <c r="L23" s="32">
        <f>IFERROR(VLOOKUP(G23,'[1]CONSOLIDADO VIGENCIA'!$C$5:$X$119,22,0),0)</f>
        <v>129519720</v>
      </c>
      <c r="M23" s="32">
        <f>IFERROR(VLOOKUP(G23,'[1]CONSOLIDADO VIGENCIA'!$C$5:$Z$119,24,0),0)</f>
        <v>129519720</v>
      </c>
      <c r="N23" s="33">
        <f>IFERROR((K23/I23),0)</f>
        <v>0.2069084669118188</v>
      </c>
      <c r="O23" s="34">
        <f>IFERROR((L23/I23),0)</f>
        <v>0.2069084669118188</v>
      </c>
      <c r="P23" s="35"/>
    </row>
    <row r="24" spans="1:16" s="36" customFormat="1" ht="30" customHeight="1" x14ac:dyDescent="0.2">
      <c r="A24" s="26">
        <v>1</v>
      </c>
      <c r="B24" s="27">
        <v>0</v>
      </c>
      <c r="C24" s="27">
        <v>1</v>
      </c>
      <c r="D24" s="28">
        <v>5</v>
      </c>
      <c r="E24" s="28">
        <v>16</v>
      </c>
      <c r="F24" s="29" t="s">
        <v>31</v>
      </c>
      <c r="G24" s="30" t="s">
        <v>54</v>
      </c>
      <c r="H24" s="40" t="s">
        <v>55</v>
      </c>
      <c r="I24" s="32">
        <f>IFERROR(VLOOKUP(G24,'[1]CONSOLIDADO VIGENCIA'!$C$5:$S$119,17,0),0)</f>
        <v>1304116520</v>
      </c>
      <c r="J24" s="32">
        <f>IFERROR(VLOOKUP(G24,'[1]CONSOLIDADO VIGENCIA'!$C$5:$U$119,19,0),0)</f>
        <v>1043293216</v>
      </c>
      <c r="K24" s="32">
        <f>IFERROR(VLOOKUP(G24,'[1]CONSOLIDADO VIGENCIA'!$C$5:$W$119,21,0),0)</f>
        <v>9064027</v>
      </c>
      <c r="L24" s="32">
        <f>IFERROR(VLOOKUP(G24,'[1]CONSOLIDADO VIGENCIA'!$C$5:$X$119,22,0),0)</f>
        <v>9064027</v>
      </c>
      <c r="M24" s="32">
        <f>IFERROR(VLOOKUP(G24,'[1]CONSOLIDADO VIGENCIA'!$C$5:$Z$119,24,0),0)</f>
        <v>9064027</v>
      </c>
      <c r="N24" s="33">
        <f>IFERROR((K24/I24),0)</f>
        <v>6.9503198993292412E-3</v>
      </c>
      <c r="O24" s="34">
        <f>IFERROR((L24/I24),0)</f>
        <v>6.9503198993292412E-3</v>
      </c>
      <c r="P24" s="35"/>
    </row>
    <row r="25" spans="1:16" s="36" customFormat="1" ht="30" customHeight="1" x14ac:dyDescent="0.2">
      <c r="A25" s="26">
        <v>1</v>
      </c>
      <c r="B25" s="27">
        <v>0</v>
      </c>
      <c r="C25" s="27">
        <v>1</v>
      </c>
      <c r="D25" s="28">
        <v>5</v>
      </c>
      <c r="E25" s="28">
        <v>47</v>
      </c>
      <c r="F25" s="29" t="s">
        <v>31</v>
      </c>
      <c r="G25" s="30" t="s">
        <v>56</v>
      </c>
      <c r="H25" s="40" t="s">
        <v>57</v>
      </c>
      <c r="I25" s="32">
        <f>IFERROR(VLOOKUP(G25,'[1]CONSOLIDADO VIGENCIA'!$C$5:$S$119,17,0),0)</f>
        <v>342131956</v>
      </c>
      <c r="J25" s="32">
        <f>IFERROR(VLOOKUP(G25,'[1]CONSOLIDADO VIGENCIA'!$C$5:$U$119,19,0),0)</f>
        <v>0</v>
      </c>
      <c r="K25" s="32">
        <f>IFERROR(VLOOKUP(G25,'[1]CONSOLIDADO VIGENCIA'!$C$5:$W$119,21,0),0)</f>
        <v>0</v>
      </c>
      <c r="L25" s="32">
        <f>IFERROR(VLOOKUP(G25,'[1]CONSOLIDADO VIGENCIA'!$C$5:$X$119,22,0),0)</f>
        <v>0</v>
      </c>
      <c r="M25" s="32">
        <f>IFERROR(VLOOKUP(G25,'[1]CONSOLIDADO VIGENCIA'!$C$5:$Z$119,24,0),0)</f>
        <v>0</v>
      </c>
      <c r="N25" s="33">
        <f>IFERROR((K25/I25),0)</f>
        <v>0</v>
      </c>
      <c r="O25" s="34">
        <f>IFERROR((L25/I25),0)</f>
        <v>0</v>
      </c>
      <c r="P25" s="35"/>
    </row>
    <row r="26" spans="1:16" s="36" customFormat="1" ht="30" customHeight="1" x14ac:dyDescent="0.2">
      <c r="A26" s="26">
        <v>1</v>
      </c>
      <c r="B26" s="27">
        <v>0</v>
      </c>
      <c r="C26" s="27">
        <v>1</v>
      </c>
      <c r="D26" s="28">
        <v>5</v>
      </c>
      <c r="E26" s="28">
        <v>92</v>
      </c>
      <c r="F26" s="29" t="s">
        <v>31</v>
      </c>
      <c r="G26" s="30" t="s">
        <v>58</v>
      </c>
      <c r="H26" s="40" t="s">
        <v>59</v>
      </c>
      <c r="I26" s="32">
        <f>IFERROR(VLOOKUP(G26,'[1]CONSOLIDADO VIGENCIA'!$C$5:$S$119,17,0),0)</f>
        <v>63659597</v>
      </c>
      <c r="J26" s="32">
        <f>IFERROR(VLOOKUP(G26,'[1]CONSOLIDADO VIGENCIA'!$C$5:$U$119,19,0),0)</f>
        <v>63659597</v>
      </c>
      <c r="K26" s="32">
        <f>IFERROR(VLOOKUP(G26,'[1]CONSOLIDADO VIGENCIA'!$C$5:$W$119,21,0),0)</f>
        <v>0</v>
      </c>
      <c r="L26" s="32">
        <f>IFERROR(VLOOKUP(G26,'[1]CONSOLIDADO VIGENCIA'!$C$5:$X$119,22,0),0)</f>
        <v>0</v>
      </c>
      <c r="M26" s="32">
        <f>IFERROR(VLOOKUP(G26,'[1]CONSOLIDADO VIGENCIA'!$C$5:$Z$119,24,0),0)</f>
        <v>0</v>
      </c>
      <c r="N26" s="33">
        <f>IFERROR((K26/I26),0)</f>
        <v>0</v>
      </c>
      <c r="O26" s="34">
        <f>IFERROR((L26/I26),0)</f>
        <v>0</v>
      </c>
      <c r="P26" s="35"/>
    </row>
    <row r="27" spans="1:16" s="43" customFormat="1" ht="30" customHeight="1" x14ac:dyDescent="0.25">
      <c r="A27" s="16">
        <v>1</v>
      </c>
      <c r="B27" s="17">
        <v>0</v>
      </c>
      <c r="C27" s="17">
        <v>1</v>
      </c>
      <c r="D27" s="37">
        <v>0</v>
      </c>
      <c r="E27" s="18"/>
      <c r="F27" s="18"/>
      <c r="G27" s="19" t="s">
        <v>60</v>
      </c>
      <c r="H27" s="20" t="s">
        <v>61</v>
      </c>
      <c r="I27" s="21">
        <f>+I28</f>
        <v>1204165000</v>
      </c>
      <c r="J27" s="21">
        <f t="shared" ref="J27:M27" si="6">+J28</f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38">
        <f>IFERROR((K27/I27),0)</f>
        <v>0</v>
      </c>
      <c r="O27" s="41">
        <f>IFERROR((L27/I27),0)</f>
        <v>0</v>
      </c>
      <c r="P27" s="42"/>
    </row>
    <row r="28" spans="1:16" s="36" customFormat="1" ht="30" customHeight="1" x14ac:dyDescent="0.2">
      <c r="A28" s="26">
        <v>1</v>
      </c>
      <c r="B28" s="27">
        <v>0</v>
      </c>
      <c r="C28" s="27">
        <v>1</v>
      </c>
      <c r="D28" s="28">
        <v>0</v>
      </c>
      <c r="E28" s="28"/>
      <c r="F28" s="29" t="s">
        <v>31</v>
      </c>
      <c r="G28" s="30" t="s">
        <v>60</v>
      </c>
      <c r="H28" s="40" t="s">
        <v>62</v>
      </c>
      <c r="I28" s="32">
        <f>IFERROR(VLOOKUP(G28,'[1]CONSOLIDADO VIGENCIA'!$C$5:$S$119,17,0),0)</f>
        <v>1204165000</v>
      </c>
      <c r="J28" s="32">
        <f>IFERROR(VLOOKUP(G28,'[1]CONSOLIDADO VIGENCIA'!$C$5:$U$119,19,0),0)</f>
        <v>0</v>
      </c>
      <c r="K28" s="32">
        <f>IFERROR(VLOOKUP(G28,'[1]CONSOLIDADO VIGENCIA'!$C$5:$W$119,21,0),0)</f>
        <v>0</v>
      </c>
      <c r="L28" s="32">
        <f>IFERROR(VLOOKUP(G28,'[1]CONSOLIDADO VIGENCIA'!$C$5:$X$119,22,0),0)</f>
        <v>0</v>
      </c>
      <c r="M28" s="32">
        <f>IFERROR(VLOOKUP(G28,'[1]CONSOLIDADO VIGENCIA'!$C$5:$Z$119,24,0),0)</f>
        <v>0</v>
      </c>
      <c r="N28" s="33">
        <f>IFERROR((K28/I28),0)</f>
        <v>0</v>
      </c>
      <c r="O28" s="44">
        <f>IFERROR((L28/I28),0)</f>
        <v>0</v>
      </c>
      <c r="P28" s="35"/>
    </row>
    <row r="29" spans="1:16" s="43" customFormat="1" ht="30" customHeight="1" x14ac:dyDescent="0.25">
      <c r="A29" s="16">
        <v>1</v>
      </c>
      <c r="B29" s="17">
        <v>0</v>
      </c>
      <c r="C29" s="17">
        <v>1</v>
      </c>
      <c r="D29" s="37">
        <v>9</v>
      </c>
      <c r="E29" s="18"/>
      <c r="F29" s="18"/>
      <c r="G29" s="19" t="s">
        <v>63</v>
      </c>
      <c r="H29" s="20" t="s">
        <v>64</v>
      </c>
      <c r="I29" s="21">
        <f t="shared" ref="I29:M29" si="7">SUM(I30:I31)</f>
        <v>114763000</v>
      </c>
      <c r="J29" s="21">
        <f t="shared" si="7"/>
        <v>114400920</v>
      </c>
      <c r="K29" s="21">
        <f t="shared" si="7"/>
        <v>103164073</v>
      </c>
      <c r="L29" s="21">
        <f t="shared" si="7"/>
        <v>99951149</v>
      </c>
      <c r="M29" s="21">
        <f t="shared" si="7"/>
        <v>99951149</v>
      </c>
      <c r="N29" s="38">
        <f>IFERROR((K29/I29),0)</f>
        <v>0.89893147617263403</v>
      </c>
      <c r="O29" s="23">
        <f>IFERROR((L29/I29),0)</f>
        <v>0.87093531016094039</v>
      </c>
      <c r="P29" s="45"/>
    </row>
    <row r="30" spans="1:16" s="36" customFormat="1" ht="30" customHeight="1" x14ac:dyDescent="0.2">
      <c r="A30" s="26">
        <v>1</v>
      </c>
      <c r="B30" s="27">
        <v>0</v>
      </c>
      <c r="C30" s="27">
        <v>1</v>
      </c>
      <c r="D30" s="28">
        <v>9</v>
      </c>
      <c r="E30" s="28">
        <v>1</v>
      </c>
      <c r="F30" s="29" t="s">
        <v>31</v>
      </c>
      <c r="G30" s="30" t="s">
        <v>65</v>
      </c>
      <c r="H30" s="31" t="s">
        <v>66</v>
      </c>
      <c r="I30" s="32">
        <f>IFERROR(VLOOKUP(G30,'[1]CONSOLIDADO VIGENCIA'!$C$5:$S$119,17,0),0)</f>
        <v>22952600</v>
      </c>
      <c r="J30" s="32">
        <f>IFERROR(VLOOKUP(G30,'[1]CONSOLIDADO VIGENCIA'!$C$5:$U$119,19,0),0)</f>
        <v>22952600</v>
      </c>
      <c r="K30" s="32">
        <f>IFERROR(VLOOKUP(G30,'[1]CONSOLIDADO VIGENCIA'!$C$5:$W$119,21,0),0)</f>
        <v>17154300</v>
      </c>
      <c r="L30" s="32">
        <f>IFERROR(VLOOKUP(G30,'[1]CONSOLIDADO VIGENCIA'!$C$5:$X$119,22,0),0)</f>
        <v>13941376</v>
      </c>
      <c r="M30" s="32">
        <f>IFERROR(VLOOKUP(G30,'[1]CONSOLIDADO VIGENCIA'!$C$5:$Z$119,24,0),0)</f>
        <v>13941376</v>
      </c>
      <c r="N30" s="33">
        <f>IFERROR((K30/I30),0)</f>
        <v>0.74737938185652175</v>
      </c>
      <c r="O30" s="34">
        <f>IFERROR((L30/I30),0)</f>
        <v>0.60739855179805335</v>
      </c>
      <c r="P30" s="35"/>
    </row>
    <row r="31" spans="1:16" s="36" customFormat="1" ht="30" customHeight="1" x14ac:dyDescent="0.2">
      <c r="A31" s="26">
        <v>1</v>
      </c>
      <c r="B31" s="27">
        <v>0</v>
      </c>
      <c r="C31" s="27">
        <v>1</v>
      </c>
      <c r="D31" s="28">
        <v>9</v>
      </c>
      <c r="E31" s="28">
        <v>3</v>
      </c>
      <c r="F31" s="29" t="s">
        <v>31</v>
      </c>
      <c r="G31" s="30" t="s">
        <v>67</v>
      </c>
      <c r="H31" s="31" t="s">
        <v>68</v>
      </c>
      <c r="I31" s="32">
        <f>IFERROR(VLOOKUP(G31,'[1]CONSOLIDADO VIGENCIA'!$C$5:$S$119,17,0),0)</f>
        <v>91810400</v>
      </c>
      <c r="J31" s="32">
        <f>IFERROR(VLOOKUP(G31,'[1]CONSOLIDADO VIGENCIA'!$C$5:$U$119,19,0),0)</f>
        <v>91448320</v>
      </c>
      <c r="K31" s="32">
        <f>IFERROR(VLOOKUP(G31,'[1]CONSOLIDADO VIGENCIA'!$C$5:$W$119,21,0),0)</f>
        <v>86009773</v>
      </c>
      <c r="L31" s="32">
        <f>IFERROR(VLOOKUP(G31,'[1]CONSOLIDADO VIGENCIA'!$C$5:$X$119,22,0),0)</f>
        <v>86009773</v>
      </c>
      <c r="M31" s="32">
        <f>IFERROR(VLOOKUP(G31,'[1]CONSOLIDADO VIGENCIA'!$C$5:$Z$119,24,0),0)</f>
        <v>86009773</v>
      </c>
      <c r="N31" s="33">
        <f>IFERROR((K31/I31),0)</f>
        <v>0.93681949975166212</v>
      </c>
      <c r="O31" s="34">
        <f>IFERROR((L31/I31),0)</f>
        <v>0.93681949975166212</v>
      </c>
      <c r="P31" s="35"/>
    </row>
    <row r="32" spans="1:16" s="24" customFormat="1" ht="30" customHeight="1" x14ac:dyDescent="0.2">
      <c r="A32" s="16">
        <v>1</v>
      </c>
      <c r="B32" s="17">
        <v>0</v>
      </c>
      <c r="C32" s="17">
        <v>2</v>
      </c>
      <c r="D32" s="18"/>
      <c r="E32" s="18"/>
      <c r="F32" s="37">
        <v>20</v>
      </c>
      <c r="G32" s="46" t="s">
        <v>69</v>
      </c>
      <c r="H32" s="25" t="s">
        <v>70</v>
      </c>
      <c r="I32" s="21">
        <f>SUM(I33:I35)</f>
        <v>1621052000</v>
      </c>
      <c r="J32" s="21">
        <f t="shared" ref="J32:M32" si="8">SUM(J33:J35)</f>
        <v>1585523197</v>
      </c>
      <c r="K32" s="21">
        <f t="shared" si="8"/>
        <v>1550151385</v>
      </c>
      <c r="L32" s="21">
        <f t="shared" si="8"/>
        <v>351950116</v>
      </c>
      <c r="M32" s="21">
        <f t="shared" si="8"/>
        <v>351950116</v>
      </c>
      <c r="N32" s="38">
        <f>IFERROR((K32/I32),0)</f>
        <v>0.95626259058932106</v>
      </c>
      <c r="O32" s="23">
        <f>IFERROR((L32/I32),0)</f>
        <v>0.21711216913461134</v>
      </c>
      <c r="P32" s="39"/>
    </row>
    <row r="33" spans="1:16" s="36" customFormat="1" ht="30" customHeight="1" x14ac:dyDescent="0.2">
      <c r="A33" s="26">
        <v>1</v>
      </c>
      <c r="B33" s="27">
        <v>0</v>
      </c>
      <c r="C33" s="27">
        <v>2</v>
      </c>
      <c r="D33" s="28">
        <v>12</v>
      </c>
      <c r="E33" s="29"/>
      <c r="F33" s="28">
        <v>20</v>
      </c>
      <c r="G33" s="48" t="s">
        <v>71</v>
      </c>
      <c r="H33" s="31" t="s">
        <v>72</v>
      </c>
      <c r="I33" s="32">
        <f>IFERROR(VLOOKUP(G33,'[1]CONSOLIDADO VIGENCIA'!$C$5:$S$119,17,0),0)</f>
        <v>1478907455</v>
      </c>
      <c r="J33" s="32">
        <f>IFERROR(VLOOKUP(G33,'[1]CONSOLIDADO VIGENCIA'!$C$5:$U$119,19,0),0)</f>
        <v>1445491733</v>
      </c>
      <c r="K33" s="32">
        <f>IFERROR(VLOOKUP(G33,'[1]CONSOLIDADO VIGENCIA'!$C$5:$W$119,21,0),0)</f>
        <v>1410119921</v>
      </c>
      <c r="L33" s="32">
        <f>IFERROR(VLOOKUP(G33,'[1]CONSOLIDADO VIGENCIA'!$C$5:$X$119,22,0),0)</f>
        <v>321411026</v>
      </c>
      <c r="M33" s="32">
        <f>IFERROR(VLOOKUP(G33,'[1]CONSOLIDADO VIGENCIA'!$C$5:$Z$119,24,0),0)</f>
        <v>321411026</v>
      </c>
      <c r="N33" s="33">
        <f>IFERROR((K33/I33),0)</f>
        <v>0.95348760075051486</v>
      </c>
      <c r="O33" s="34">
        <f>IFERROR((L33/I33),0)</f>
        <v>0.21733004652410789</v>
      </c>
      <c r="P33" s="35"/>
    </row>
    <row r="34" spans="1:16" s="36" customFormat="1" ht="30" customHeight="1" x14ac:dyDescent="0.2">
      <c r="A34" s="26">
        <v>1</v>
      </c>
      <c r="B34" s="27">
        <v>0</v>
      </c>
      <c r="C34" s="27">
        <v>2</v>
      </c>
      <c r="D34" s="28">
        <v>14</v>
      </c>
      <c r="E34" s="29"/>
      <c r="F34" s="28">
        <v>20</v>
      </c>
      <c r="G34" s="48" t="s">
        <v>73</v>
      </c>
      <c r="H34" s="31" t="s">
        <v>74</v>
      </c>
      <c r="I34" s="32">
        <f>IFERROR(VLOOKUP(G34,'[1]CONSOLIDADO VIGENCIA'!$C$5:$S$119,17,0),0)</f>
        <v>141114545</v>
      </c>
      <c r="J34" s="32">
        <f>IFERROR(VLOOKUP(G34,'[1]CONSOLIDADO VIGENCIA'!$C$5:$U$119,19,0),0)</f>
        <v>140031464</v>
      </c>
      <c r="K34" s="32">
        <f>IFERROR(VLOOKUP(G34,'[1]CONSOLIDADO VIGENCIA'!$C$5:$W$119,21,0),0)</f>
        <v>140031464</v>
      </c>
      <c r="L34" s="32">
        <f>IFERROR(VLOOKUP(G34,'[1]CONSOLIDADO VIGENCIA'!$C$5:$X$119,22,0),0)</f>
        <v>30539090</v>
      </c>
      <c r="M34" s="32">
        <f>IFERROR(VLOOKUP(G34,'[1]CONSOLIDADO VIGENCIA'!$C$5:$Z$119,24,0),0)</f>
        <v>30539090</v>
      </c>
      <c r="N34" s="33">
        <f>IFERROR((K34/I34),0)</f>
        <v>0.99232480960768432</v>
      </c>
      <c r="O34" s="34">
        <f>IFERROR((L34/I34),0)</f>
        <v>0.21641348168610117</v>
      </c>
      <c r="P34" s="35"/>
    </row>
    <row r="35" spans="1:16" s="36" customFormat="1" ht="30" customHeight="1" x14ac:dyDescent="0.2">
      <c r="A35" s="26">
        <v>1</v>
      </c>
      <c r="B35" s="27">
        <v>0</v>
      </c>
      <c r="C35" s="27">
        <v>2</v>
      </c>
      <c r="D35" s="28">
        <v>100</v>
      </c>
      <c r="E35" s="29"/>
      <c r="F35" s="28">
        <v>20</v>
      </c>
      <c r="G35" s="48" t="s">
        <v>75</v>
      </c>
      <c r="H35" s="31" t="s">
        <v>76</v>
      </c>
      <c r="I35" s="32">
        <f>IFERROR(VLOOKUP(G35,'[1]CONSOLIDADO VIGENCIA'!$C$5:$S$119,17,0),0)</f>
        <v>1030000</v>
      </c>
      <c r="J35" s="32">
        <f>IFERROR(VLOOKUP(G35,'[1]CONSOLIDADO VIGENCIA'!$C$5:$U$119,19,0),0)</f>
        <v>0</v>
      </c>
      <c r="K35" s="32">
        <f>IFERROR(VLOOKUP(G35,'[1]CONSOLIDADO VIGENCIA'!$C$5:$W$119,21,0),0)</f>
        <v>0</v>
      </c>
      <c r="L35" s="32">
        <f>IFERROR(VLOOKUP(G35,'[1]CONSOLIDADO VIGENCIA'!$C$5:$X$119,22,0),0)</f>
        <v>0</v>
      </c>
      <c r="M35" s="32">
        <f>IFERROR(VLOOKUP(G35,'[1]CONSOLIDADO VIGENCIA'!$C$5:$Z$119,24,0),0)</f>
        <v>0</v>
      </c>
      <c r="N35" s="33">
        <f>IFERROR((K35/I35),0)</f>
        <v>0</v>
      </c>
      <c r="O35" s="34">
        <f>IFERROR((L35/I35),0)</f>
        <v>0</v>
      </c>
      <c r="P35" s="35"/>
    </row>
    <row r="36" spans="1:16" s="43" customFormat="1" ht="30" customHeight="1" x14ac:dyDescent="0.25">
      <c r="A36" s="16">
        <v>1</v>
      </c>
      <c r="B36" s="17">
        <v>0</v>
      </c>
      <c r="C36" s="17">
        <v>5</v>
      </c>
      <c r="D36" s="18"/>
      <c r="E36" s="18"/>
      <c r="F36" s="18"/>
      <c r="G36" s="46" t="s">
        <v>77</v>
      </c>
      <c r="H36" s="25" t="s">
        <v>78</v>
      </c>
      <c r="I36" s="21">
        <f>I37+I42+I46+I47</f>
        <v>5578494000</v>
      </c>
      <c r="J36" s="21">
        <f>J37+J42+J46+J47</f>
        <v>4512795200</v>
      </c>
      <c r="K36" s="21">
        <f>K37+K42+K46+K47</f>
        <v>1647050268</v>
      </c>
      <c r="L36" s="21">
        <f t="shared" ref="L36:M36" si="9">L37+L42+L46+L47</f>
        <v>1647050268</v>
      </c>
      <c r="M36" s="21">
        <f t="shared" si="9"/>
        <v>1647050268</v>
      </c>
      <c r="N36" s="38">
        <f>IFERROR((K36/I36),0)</f>
        <v>0.29524998467328278</v>
      </c>
      <c r="O36" s="23">
        <f>IFERROR((L36/I36),0)</f>
        <v>0.29524998467328278</v>
      </c>
      <c r="P36" s="45"/>
    </row>
    <row r="37" spans="1:16" s="24" customFormat="1" ht="30" customHeight="1" x14ac:dyDescent="0.2">
      <c r="A37" s="16">
        <v>1</v>
      </c>
      <c r="B37" s="17">
        <v>0</v>
      </c>
      <c r="C37" s="17">
        <v>5</v>
      </c>
      <c r="D37" s="37">
        <v>1</v>
      </c>
      <c r="E37" s="18"/>
      <c r="F37" s="18"/>
      <c r="G37" s="46" t="s">
        <v>79</v>
      </c>
      <c r="H37" s="25" t="s">
        <v>80</v>
      </c>
      <c r="I37" s="21">
        <f>SUM(I38:I41)</f>
        <v>2451606642</v>
      </c>
      <c r="J37" s="21">
        <f t="shared" ref="J37:M37" si="10">SUM(J38:J41)</f>
        <v>1981285314</v>
      </c>
      <c r="K37" s="21">
        <f t="shared" si="10"/>
        <v>777302414</v>
      </c>
      <c r="L37" s="21">
        <f t="shared" si="10"/>
        <v>777302414</v>
      </c>
      <c r="M37" s="21">
        <f t="shared" si="10"/>
        <v>777302414</v>
      </c>
      <c r="N37" s="38">
        <f>IFERROR((K37/I37),0)</f>
        <v>0.31705837334731779</v>
      </c>
      <c r="O37" s="23">
        <f>IFERROR((L37/I37),0)</f>
        <v>0.31705837334731779</v>
      </c>
      <c r="P37" s="39"/>
    </row>
    <row r="38" spans="1:16" s="36" customFormat="1" ht="30" customHeight="1" x14ac:dyDescent="0.2">
      <c r="A38" s="26">
        <v>1</v>
      </c>
      <c r="B38" s="27">
        <v>0</v>
      </c>
      <c r="C38" s="27">
        <v>5</v>
      </c>
      <c r="D38" s="28">
        <v>1</v>
      </c>
      <c r="E38" s="28">
        <v>1</v>
      </c>
      <c r="F38" s="28">
        <v>20</v>
      </c>
      <c r="G38" s="48" t="s">
        <v>81</v>
      </c>
      <c r="H38" s="31" t="s">
        <v>82</v>
      </c>
      <c r="I38" s="32">
        <f>IFERROR(VLOOKUP(G38,'[1]CONSOLIDADO VIGENCIA'!$C$5:$S$119,17,0),0)</f>
        <v>532250335</v>
      </c>
      <c r="J38" s="32">
        <f>IFERROR(VLOOKUP(G38,'[1]CONSOLIDADO VIGENCIA'!$C$5:$U$119,19,0),0)</f>
        <v>425800268</v>
      </c>
      <c r="K38" s="32">
        <f>IFERROR(VLOOKUP(G38,'[1]CONSOLIDADO VIGENCIA'!$C$5:$W$119,21,0),0)</f>
        <v>166415000</v>
      </c>
      <c r="L38" s="32">
        <f>IFERROR(VLOOKUP(G38,'[1]CONSOLIDADO VIGENCIA'!$C$5:$X$119,22,0),0)</f>
        <v>166415000</v>
      </c>
      <c r="M38" s="32">
        <f>IFERROR(VLOOKUP(G38,'[1]CONSOLIDADO VIGENCIA'!$C$5:$Z$119,24,0),0)</f>
        <v>166415000</v>
      </c>
      <c r="N38" s="33">
        <f>IFERROR((K38/I38),0)</f>
        <v>0.31266302537883794</v>
      </c>
      <c r="O38" s="34">
        <f>IFERROR((L38/I38),0)</f>
        <v>0.31266302537883794</v>
      </c>
      <c r="P38" s="35"/>
    </row>
    <row r="39" spans="1:16" s="36" customFormat="1" ht="30" customHeight="1" x14ac:dyDescent="0.2">
      <c r="A39" s="26">
        <v>1</v>
      </c>
      <c r="B39" s="27">
        <v>0</v>
      </c>
      <c r="C39" s="27">
        <v>5</v>
      </c>
      <c r="D39" s="28">
        <v>1</v>
      </c>
      <c r="E39" s="28">
        <v>3</v>
      </c>
      <c r="F39" s="28">
        <v>20</v>
      </c>
      <c r="G39" s="48" t="s">
        <v>83</v>
      </c>
      <c r="H39" s="31" t="s">
        <v>84</v>
      </c>
      <c r="I39" s="32">
        <f>IFERROR(VLOOKUP(G39,'[1]CONSOLIDADO VIGENCIA'!$C$5:$S$119,17,0),0)</f>
        <v>699750073</v>
      </c>
      <c r="J39" s="32">
        <f>IFERROR(VLOOKUP(G39,'[1]CONSOLIDADO VIGENCIA'!$C$5:$U$119,19,0),0)</f>
        <v>559800058</v>
      </c>
      <c r="K39" s="32">
        <f>IFERROR(VLOOKUP(G39,'[1]CONSOLIDADO VIGENCIA'!$C$5:$W$119,21,0),0)</f>
        <v>219254529</v>
      </c>
      <c r="L39" s="32">
        <f>IFERROR(VLOOKUP(G39,'[1]CONSOLIDADO VIGENCIA'!$C$5:$X$119,22,0),0)</f>
        <v>219254529</v>
      </c>
      <c r="M39" s="32">
        <f>IFERROR(VLOOKUP(G39,'[1]CONSOLIDADO VIGENCIA'!$C$5:$Z$119,24,0),0)</f>
        <v>219254529</v>
      </c>
      <c r="N39" s="33">
        <f>IFERROR((K39/I39),0)</f>
        <v>0.31333262754800739</v>
      </c>
      <c r="O39" s="34">
        <f>IFERROR((L39/I39),0)</f>
        <v>0.31333262754800739</v>
      </c>
      <c r="P39" s="35"/>
    </row>
    <row r="40" spans="1:16" s="36" customFormat="1" ht="30" customHeight="1" x14ac:dyDescent="0.2">
      <c r="A40" s="26">
        <v>1</v>
      </c>
      <c r="B40" s="27">
        <v>0</v>
      </c>
      <c r="C40" s="27">
        <v>5</v>
      </c>
      <c r="D40" s="28">
        <v>1</v>
      </c>
      <c r="E40" s="28">
        <v>4</v>
      </c>
      <c r="F40" s="28">
        <v>20</v>
      </c>
      <c r="G40" s="48" t="s">
        <v>85</v>
      </c>
      <c r="H40" s="31" t="s">
        <v>86</v>
      </c>
      <c r="I40" s="32">
        <f>IFERROR(VLOOKUP(G40,'[1]CONSOLIDADO VIGENCIA'!$C$5:$S$119,17,0),0)</f>
        <v>964564392</v>
      </c>
      <c r="J40" s="32">
        <f>IFERROR(VLOOKUP(G40,'[1]CONSOLIDADO VIGENCIA'!$C$5:$U$119,19,0),0)</f>
        <v>771651514</v>
      </c>
      <c r="K40" s="32">
        <f>IFERROR(VLOOKUP(G40,'[1]CONSOLIDADO VIGENCIA'!$C$5:$W$119,21,0),0)</f>
        <v>359779585</v>
      </c>
      <c r="L40" s="32">
        <f>IFERROR(VLOOKUP(G40,'[1]CONSOLIDADO VIGENCIA'!$C$5:$X$119,22,0),0)</f>
        <v>359779585</v>
      </c>
      <c r="M40" s="32">
        <f>IFERROR(VLOOKUP(G40,'[1]CONSOLIDADO VIGENCIA'!$C$5:$Z$119,24,0),0)</f>
        <v>359779585</v>
      </c>
      <c r="N40" s="33">
        <f>IFERROR((K40/I40),0)</f>
        <v>0.37299695902520941</v>
      </c>
      <c r="O40" s="34">
        <f>IFERROR((L40/I40),0)</f>
        <v>0.37299695902520941</v>
      </c>
      <c r="P40" s="35"/>
    </row>
    <row r="41" spans="1:16" s="36" customFormat="1" ht="30" customHeight="1" x14ac:dyDescent="0.2">
      <c r="A41" s="26">
        <v>1</v>
      </c>
      <c r="B41" s="27">
        <v>0</v>
      </c>
      <c r="C41" s="27">
        <v>5</v>
      </c>
      <c r="D41" s="28">
        <v>1</v>
      </c>
      <c r="E41" s="28">
        <v>5</v>
      </c>
      <c r="F41" s="28">
        <v>20</v>
      </c>
      <c r="G41" s="48" t="s">
        <v>87</v>
      </c>
      <c r="H41" s="31" t="s">
        <v>88</v>
      </c>
      <c r="I41" s="32">
        <v>255041842</v>
      </c>
      <c r="J41" s="32">
        <f>IFERROR(VLOOKUP(G41,'[1]CONSOLIDADO VIGENCIA'!$C$5:$U$119,19,0),0)</f>
        <v>224033474</v>
      </c>
      <c r="K41" s="32">
        <f>IFERROR(VLOOKUP(G41,'[1]CONSOLIDADO VIGENCIA'!$C$5:$W$119,21,0),0)</f>
        <v>31853300</v>
      </c>
      <c r="L41" s="32">
        <f>IFERROR(VLOOKUP(G41,'[1]CONSOLIDADO VIGENCIA'!$C$5:$X$119,22,0),0)</f>
        <v>31853300</v>
      </c>
      <c r="M41" s="32">
        <f>IFERROR(VLOOKUP(G41,'[1]CONSOLIDADO VIGENCIA'!$C$5:$Z$119,24,0),0)</f>
        <v>31853300</v>
      </c>
      <c r="N41" s="33">
        <f>IFERROR((K41/I41),0)</f>
        <v>0.12489440850258601</v>
      </c>
      <c r="O41" s="34">
        <f>IFERROR((L41/I41),0)</f>
        <v>0.12489440850258601</v>
      </c>
      <c r="P41" s="35"/>
    </row>
    <row r="42" spans="1:16" s="24" customFormat="1" ht="30" customHeight="1" x14ac:dyDescent="0.2">
      <c r="A42" s="16">
        <v>1</v>
      </c>
      <c r="B42" s="17">
        <v>0</v>
      </c>
      <c r="C42" s="17">
        <v>5</v>
      </c>
      <c r="D42" s="37">
        <v>2</v>
      </c>
      <c r="E42" s="18"/>
      <c r="F42" s="18"/>
      <c r="G42" s="46" t="s">
        <v>89</v>
      </c>
      <c r="H42" s="25" t="s">
        <v>90</v>
      </c>
      <c r="I42" s="21">
        <f>+I43+I44+I45</f>
        <v>2498646188</v>
      </c>
      <c r="J42" s="21">
        <f t="shared" ref="J42:M42" si="11">+J43+J44+J45</f>
        <v>2028916950</v>
      </c>
      <c r="K42" s="21">
        <f t="shared" si="11"/>
        <v>661710254</v>
      </c>
      <c r="L42" s="21">
        <f t="shared" si="11"/>
        <v>661710254</v>
      </c>
      <c r="M42" s="21">
        <f t="shared" si="11"/>
        <v>661710254</v>
      </c>
      <c r="N42" s="38">
        <f>IFERROR((K42/I42),0)</f>
        <v>0.26482751226561413</v>
      </c>
      <c r="O42" s="23">
        <f>IFERROR((L42/I42),0)</f>
        <v>0.26482751226561413</v>
      </c>
      <c r="P42" s="39"/>
    </row>
    <row r="43" spans="1:16" s="36" customFormat="1" ht="30" customHeight="1" x14ac:dyDescent="0.2">
      <c r="A43" s="26">
        <v>1</v>
      </c>
      <c r="B43" s="27">
        <v>0</v>
      </c>
      <c r="C43" s="27">
        <v>5</v>
      </c>
      <c r="D43" s="28">
        <v>2</v>
      </c>
      <c r="E43" s="28">
        <v>2</v>
      </c>
      <c r="F43" s="28">
        <v>20</v>
      </c>
      <c r="G43" s="48" t="s">
        <v>91</v>
      </c>
      <c r="H43" s="31" t="s">
        <v>92</v>
      </c>
      <c r="I43" s="32">
        <f>IFERROR(VLOOKUP(G43,'[1]CONSOLIDADO VIGENCIA'!$C$5:$S$119,17,0),0)</f>
        <v>1136908223</v>
      </c>
      <c r="J43" s="32">
        <f>IFERROR(VLOOKUP(G43,'[1]CONSOLIDADO VIGENCIA'!$C$5:$U$119,19,0),0)</f>
        <v>909526578</v>
      </c>
      <c r="K43" s="32">
        <f>IFERROR(VLOOKUP(G43,'[1]CONSOLIDADO VIGENCIA'!$C$5:$W$119,21,0),0)</f>
        <v>385602366</v>
      </c>
      <c r="L43" s="32">
        <f>IFERROR(VLOOKUP(G43,'[1]CONSOLIDADO VIGENCIA'!$C$5:$X$119,22,0),0)</f>
        <v>385602366</v>
      </c>
      <c r="M43" s="32">
        <f>IFERROR(VLOOKUP(G43,'[1]CONSOLIDADO VIGENCIA'!$C$5:$Z$119,24,0),0)</f>
        <v>385602366</v>
      </c>
      <c r="N43" s="33">
        <f>IFERROR((K43/I43),0)</f>
        <v>0.33916754070306343</v>
      </c>
      <c r="O43" s="34">
        <f>IFERROR((L43/I43),0)</f>
        <v>0.33916754070306343</v>
      </c>
      <c r="P43" s="35"/>
    </row>
    <row r="44" spans="1:16" s="36" customFormat="1" ht="30" customHeight="1" x14ac:dyDescent="0.2">
      <c r="A44" s="26">
        <v>1</v>
      </c>
      <c r="B44" s="27">
        <v>0</v>
      </c>
      <c r="C44" s="27">
        <v>5</v>
      </c>
      <c r="D44" s="28">
        <v>2</v>
      </c>
      <c r="E44" s="28">
        <v>3</v>
      </c>
      <c r="F44" s="28">
        <v>20</v>
      </c>
      <c r="G44" s="48" t="s">
        <v>93</v>
      </c>
      <c r="H44" s="31" t="s">
        <v>94</v>
      </c>
      <c r="I44" s="32">
        <v>1361737965</v>
      </c>
      <c r="J44" s="32">
        <f>IFERROR(VLOOKUP(G44,'[1]CONSOLIDADO VIGENCIA'!$C$5:$U$119,19,0),0)</f>
        <v>1089390372</v>
      </c>
      <c r="K44" s="32">
        <f>IFERROR(VLOOKUP(G44,'[1]CONSOLIDADO VIGENCIA'!$C$5:$W$119,21,0),0)</f>
        <v>273715888</v>
      </c>
      <c r="L44" s="32">
        <f>IFERROR(VLOOKUP(G44,'[1]CONSOLIDADO VIGENCIA'!$C$5:$X$119,22,0),0)</f>
        <v>273715888</v>
      </c>
      <c r="M44" s="32">
        <f>IFERROR(VLOOKUP(G44,'[1]CONSOLIDADO VIGENCIA'!$C$5:$Z$119,24,0),0)</f>
        <v>273715888</v>
      </c>
      <c r="N44" s="33">
        <f>IFERROR((K44/I44),0)</f>
        <v>0.20100481519585159</v>
      </c>
      <c r="O44" s="34">
        <f>IFERROR((L44/I44),0)</f>
        <v>0.20100481519585159</v>
      </c>
      <c r="P44" s="35"/>
    </row>
    <row r="45" spans="1:16" s="36" customFormat="1" ht="30" customHeight="1" x14ac:dyDescent="0.2">
      <c r="A45" s="26">
        <v>1</v>
      </c>
      <c r="B45" s="27">
        <v>0</v>
      </c>
      <c r="C45" s="27">
        <v>5</v>
      </c>
      <c r="D45" s="28">
        <v>2</v>
      </c>
      <c r="E45" s="28">
        <v>7</v>
      </c>
      <c r="F45" s="28">
        <v>20</v>
      </c>
      <c r="G45" s="48" t="s">
        <v>95</v>
      </c>
      <c r="H45" s="31" t="s">
        <v>96</v>
      </c>
      <c r="I45" s="32">
        <v>0</v>
      </c>
      <c r="J45" s="32">
        <v>30000000</v>
      </c>
      <c r="K45" s="32">
        <v>2392000</v>
      </c>
      <c r="L45" s="32">
        <v>2392000</v>
      </c>
      <c r="M45" s="32">
        <v>2392000</v>
      </c>
      <c r="N45" s="33">
        <f>IFERROR((K45/I45),0)</f>
        <v>0</v>
      </c>
      <c r="O45" s="34">
        <f>IFERROR((L45/I45),0)</f>
        <v>0</v>
      </c>
      <c r="P45" s="35"/>
    </row>
    <row r="46" spans="1:16" s="24" customFormat="1" ht="30" customHeight="1" x14ac:dyDescent="0.2">
      <c r="A46" s="16">
        <v>1</v>
      </c>
      <c r="B46" s="17">
        <v>0</v>
      </c>
      <c r="C46" s="17">
        <v>5</v>
      </c>
      <c r="D46" s="37">
        <v>6</v>
      </c>
      <c r="E46" s="18"/>
      <c r="F46" s="37">
        <v>20</v>
      </c>
      <c r="G46" s="46" t="s">
        <v>97</v>
      </c>
      <c r="H46" s="25" t="s">
        <v>98</v>
      </c>
      <c r="I46" s="21">
        <f>IFERROR(VLOOKUP(G46,'[1]CONSOLIDADO VIGENCIA'!$C$5:$S$119,17,0),0)</f>
        <v>376944702</v>
      </c>
      <c r="J46" s="21">
        <f>IFERROR(VLOOKUP(G46,'[1]CONSOLIDADO VIGENCIA'!$C$5:$U$119,19,0),0)</f>
        <v>301555762</v>
      </c>
      <c r="K46" s="21">
        <f>IFERROR(VLOOKUP(G46,'[1]CONSOLIDADO VIGENCIA'!$C$5:$W$119,21,0),0)</f>
        <v>124816000</v>
      </c>
      <c r="L46" s="21">
        <f>IFERROR(VLOOKUP(G46,'[1]CONSOLIDADO VIGENCIA'!$C$5:$X$119,22,0),0)</f>
        <v>124816000</v>
      </c>
      <c r="M46" s="21">
        <f>IFERROR(VLOOKUP(G46,'[1]CONSOLIDADO VIGENCIA'!$C$5:$Z$119,24,0),0)</f>
        <v>124816000</v>
      </c>
      <c r="N46" s="38">
        <f>IFERROR((K46/I46),0)</f>
        <v>0.33112549224793192</v>
      </c>
      <c r="O46" s="23">
        <f>IFERROR((L46/I46),0)</f>
        <v>0.33112549224793192</v>
      </c>
      <c r="P46" s="14"/>
    </row>
    <row r="47" spans="1:16" s="24" customFormat="1" ht="30" customHeight="1" x14ac:dyDescent="0.2">
      <c r="A47" s="16">
        <v>1</v>
      </c>
      <c r="B47" s="17">
        <v>0</v>
      </c>
      <c r="C47" s="17">
        <v>5</v>
      </c>
      <c r="D47" s="37">
        <v>7</v>
      </c>
      <c r="E47" s="18"/>
      <c r="F47" s="37">
        <v>20</v>
      </c>
      <c r="G47" s="46" t="s">
        <v>99</v>
      </c>
      <c r="H47" s="25" t="s">
        <v>100</v>
      </c>
      <c r="I47" s="21">
        <f>IFERROR(VLOOKUP(G47,'[1]CONSOLIDADO VIGENCIA'!$C$5:$S$119,17,0),0)</f>
        <v>251296468</v>
      </c>
      <c r="J47" s="21">
        <f>IFERROR(VLOOKUP(G47,'[1]CONSOLIDADO VIGENCIA'!$C$5:$U$119,19,0),0)</f>
        <v>201037174</v>
      </c>
      <c r="K47" s="21">
        <f>IFERROR(VLOOKUP(G47,'[1]CONSOLIDADO VIGENCIA'!$C$5:$W$119,21,0),0)</f>
        <v>83221600</v>
      </c>
      <c r="L47" s="21">
        <f>IFERROR(VLOOKUP(G47,'[1]CONSOLIDADO VIGENCIA'!$C$5:$X$119,22,0),0)</f>
        <v>83221600</v>
      </c>
      <c r="M47" s="21">
        <f>IFERROR(VLOOKUP(G47,'[1]CONSOLIDADO VIGENCIA'!$C$5:$Z$119,24,0),0)</f>
        <v>83221600</v>
      </c>
      <c r="N47" s="38">
        <f>IFERROR((K47/I47),0)</f>
        <v>0.33116899995586091</v>
      </c>
      <c r="O47" s="23">
        <f>IFERROR((L47/I47),0)</f>
        <v>0.33116899995586091</v>
      </c>
      <c r="P47" s="14"/>
    </row>
    <row r="48" spans="1:16" s="24" customFormat="1" ht="30" customHeight="1" x14ac:dyDescent="0.2">
      <c r="A48" s="16">
        <v>2</v>
      </c>
      <c r="B48" s="17"/>
      <c r="C48" s="17"/>
      <c r="D48" s="18"/>
      <c r="E48" s="18"/>
      <c r="F48" s="18"/>
      <c r="G48" s="46" t="s">
        <v>101</v>
      </c>
      <c r="H48" s="25" t="s">
        <v>102</v>
      </c>
      <c r="I48" s="21">
        <f>I49+I57</f>
        <v>8553874000</v>
      </c>
      <c r="J48" s="21">
        <f t="shared" ref="J48:M48" si="12">J49+J57</f>
        <v>6000457667.6899996</v>
      </c>
      <c r="K48" s="21">
        <f t="shared" si="12"/>
        <v>4275201006.6900001</v>
      </c>
      <c r="L48" s="21">
        <f t="shared" si="12"/>
        <v>1516212905.46</v>
      </c>
      <c r="M48" s="21">
        <f t="shared" si="12"/>
        <v>1488457411.46</v>
      </c>
      <c r="N48" s="22">
        <f>IFERROR((K48/I48),0)</f>
        <v>0.49979705180249323</v>
      </c>
      <c r="O48" s="23">
        <f>IFERROR((L48/I48),0)</f>
        <v>0.17725452882050871</v>
      </c>
      <c r="P48" s="39"/>
    </row>
    <row r="49" spans="1:16" s="24" customFormat="1" ht="30" customHeight="1" x14ac:dyDescent="0.2">
      <c r="A49" s="16">
        <v>2</v>
      </c>
      <c r="B49" s="17">
        <v>0</v>
      </c>
      <c r="C49" s="17">
        <v>3</v>
      </c>
      <c r="D49" s="18"/>
      <c r="E49" s="18"/>
      <c r="F49" s="18"/>
      <c r="G49" s="46" t="s">
        <v>103</v>
      </c>
      <c r="H49" s="25" t="s">
        <v>104</v>
      </c>
      <c r="I49" s="21">
        <f>+I50+I55</f>
        <v>912648000</v>
      </c>
      <c r="J49" s="21">
        <f>+J50+J55</f>
        <v>426906972</v>
      </c>
      <c r="K49" s="21">
        <f t="shared" ref="K49:M49" si="13">+K50+K55</f>
        <v>423923972</v>
      </c>
      <c r="L49" s="21">
        <f t="shared" si="13"/>
        <v>347932707.45999998</v>
      </c>
      <c r="M49" s="21">
        <f t="shared" si="13"/>
        <v>347928186.45999998</v>
      </c>
      <c r="N49" s="22">
        <f>IFERROR((K49/I49),0)</f>
        <v>0.46449887799019995</v>
      </c>
      <c r="O49" s="23">
        <f>IFERROR((L49/I49),0)</f>
        <v>0.38123428469683818</v>
      </c>
      <c r="P49" s="39"/>
    </row>
    <row r="50" spans="1:16" s="24" customFormat="1" ht="30" customHeight="1" x14ac:dyDescent="0.2">
      <c r="A50" s="16">
        <v>2</v>
      </c>
      <c r="B50" s="17">
        <v>0</v>
      </c>
      <c r="C50" s="17">
        <v>3</v>
      </c>
      <c r="D50" s="37">
        <v>50</v>
      </c>
      <c r="E50" s="18"/>
      <c r="F50" s="18"/>
      <c r="G50" s="46" t="s">
        <v>105</v>
      </c>
      <c r="H50" s="25" t="s">
        <v>106</v>
      </c>
      <c r="I50" s="21">
        <f t="shared" ref="I50" si="14">SUM(I51:I54)</f>
        <v>901547927</v>
      </c>
      <c r="J50" s="21">
        <f t="shared" ref="J50:M50" si="15">SUM(J51:J54)</f>
        <v>426906972</v>
      </c>
      <c r="K50" s="21">
        <f t="shared" si="15"/>
        <v>423923972</v>
      </c>
      <c r="L50" s="21">
        <f t="shared" si="15"/>
        <v>347932707.45999998</v>
      </c>
      <c r="M50" s="21">
        <f t="shared" si="15"/>
        <v>347928186.45999998</v>
      </c>
      <c r="N50" s="22">
        <f>IFERROR((K50/I50),0)</f>
        <v>0.47021789890932775</v>
      </c>
      <c r="O50" s="23">
        <f>IFERROR((L50/I50),0)</f>
        <v>0.3859281320936363</v>
      </c>
      <c r="P50" s="39"/>
    </row>
    <row r="51" spans="1:16" s="36" customFormat="1" ht="30" customHeight="1" x14ac:dyDescent="0.2">
      <c r="A51" s="26">
        <v>2</v>
      </c>
      <c r="B51" s="27">
        <v>0</v>
      </c>
      <c r="C51" s="27">
        <v>3</v>
      </c>
      <c r="D51" s="28">
        <v>50</v>
      </c>
      <c r="E51" s="28">
        <v>2</v>
      </c>
      <c r="F51" s="28">
        <v>20</v>
      </c>
      <c r="G51" s="48" t="s">
        <v>107</v>
      </c>
      <c r="H51" s="31" t="s">
        <v>108</v>
      </c>
      <c r="I51" s="32">
        <f>IFERROR(VLOOKUP(G51,'[1]CONSOLIDADO VIGENCIA'!$C$5:$S$119,17,0),0)</f>
        <v>1221008</v>
      </c>
      <c r="J51" s="32">
        <f>IFERROR(VLOOKUP(G51,'[1]CONSOLIDADO VIGENCIA'!$C$5:$U$119,19,0),0)</f>
        <v>500000</v>
      </c>
      <c r="K51" s="32">
        <f>IFERROR(VLOOKUP(G51,'[1]CONSOLIDADO VIGENCIA'!$C$5:$W$119,21,0),0)</f>
        <v>364000</v>
      </c>
      <c r="L51" s="32">
        <f>IFERROR(VLOOKUP(G51,'[1]CONSOLIDADO VIGENCIA'!$C$5:$X$119,22,0),0)</f>
        <v>364000</v>
      </c>
      <c r="M51" s="32">
        <f>IFERROR(VLOOKUP(G51,'[1]CONSOLIDADO VIGENCIA'!$C$5:$Z$119,24,0),0)</f>
        <v>364000</v>
      </c>
      <c r="N51" s="33">
        <f>IFERROR((K51/I51),0)</f>
        <v>0.29811434486915728</v>
      </c>
      <c r="O51" s="34">
        <f>IFERROR((L51/I51),0)</f>
        <v>0.29811434486915728</v>
      </c>
      <c r="P51" s="35"/>
    </row>
    <row r="52" spans="1:16" s="36" customFormat="1" ht="30" customHeight="1" x14ac:dyDescent="0.2">
      <c r="A52" s="26">
        <v>2</v>
      </c>
      <c r="B52" s="27">
        <v>0</v>
      </c>
      <c r="C52" s="27">
        <v>3</v>
      </c>
      <c r="D52" s="28">
        <v>50</v>
      </c>
      <c r="E52" s="28">
        <v>3</v>
      </c>
      <c r="F52" s="28">
        <v>20</v>
      </c>
      <c r="G52" s="48" t="s">
        <v>109</v>
      </c>
      <c r="H52" s="31" t="s">
        <v>110</v>
      </c>
      <c r="I52" s="32">
        <f>IFERROR(VLOOKUP(G52,'[1]CONSOLIDADO VIGENCIA'!$C$5:$S$119,17,0),0)</f>
        <v>488005838</v>
      </c>
      <c r="J52" s="32">
        <f>IFERROR(VLOOKUP(G52,'[1]CONSOLIDADO VIGENCIA'!$C$5:$U$119,19,0),0)</f>
        <v>276000000</v>
      </c>
      <c r="K52" s="32">
        <f>IFERROR(VLOOKUP(G52,'[1]CONSOLIDADO VIGENCIA'!$C$5:$W$119,21,0),0)</f>
        <v>273153000</v>
      </c>
      <c r="L52" s="32">
        <f>IFERROR(VLOOKUP(G52,'[1]CONSOLIDADO VIGENCIA'!$C$5:$X$119,22,0),0)</f>
        <v>273153000</v>
      </c>
      <c r="M52" s="32">
        <f>IFERROR(VLOOKUP(G52,'[1]CONSOLIDADO VIGENCIA'!$C$5:$Z$119,24,0),0)</f>
        <v>273153000</v>
      </c>
      <c r="N52" s="33">
        <f>IFERROR((K52/I52),0)</f>
        <v>0.55973305794755679</v>
      </c>
      <c r="O52" s="34">
        <f>IFERROR((L52/I52),0)</f>
        <v>0.55973305794755679</v>
      </c>
      <c r="P52" s="35"/>
    </row>
    <row r="53" spans="1:16" s="36" customFormat="1" ht="30" customHeight="1" x14ac:dyDescent="0.2">
      <c r="A53" s="26">
        <v>2</v>
      </c>
      <c r="B53" s="27">
        <v>0</v>
      </c>
      <c r="C53" s="27">
        <v>3</v>
      </c>
      <c r="D53" s="28">
        <v>50</v>
      </c>
      <c r="E53" s="28">
        <v>8</v>
      </c>
      <c r="F53" s="28">
        <v>20</v>
      </c>
      <c r="G53" s="48" t="s">
        <v>111</v>
      </c>
      <c r="H53" s="31" t="s">
        <v>112</v>
      </c>
      <c r="I53" s="32">
        <f>IFERROR(VLOOKUP(G53,'[1]CONSOLIDADO VIGENCIA'!$C$5:$S$119,17,0),0)</f>
        <v>11100073</v>
      </c>
      <c r="J53" s="32">
        <f>IFERROR(VLOOKUP(G53,'[1]CONSOLIDADO VIGENCIA'!$C$5:$U$119,19,0),0)</f>
        <v>125704</v>
      </c>
      <c r="K53" s="32">
        <f>IFERROR(VLOOKUP(G53,'[1]CONSOLIDADO VIGENCIA'!$C$5:$W$119,21,0),0)</f>
        <v>125704</v>
      </c>
      <c r="L53" s="32">
        <f>IFERROR(VLOOKUP(G53,'[1]CONSOLIDADO VIGENCIA'!$C$5:$X$119,22,0),0)</f>
        <v>125704</v>
      </c>
      <c r="M53" s="32">
        <f>IFERROR(VLOOKUP(G53,'[1]CONSOLIDADO VIGENCIA'!$C$5:$Z$119,24,0),0)</f>
        <v>125704</v>
      </c>
      <c r="N53" s="33">
        <f>IFERROR((K53/I53),0)</f>
        <v>1.1324610207518454E-2</v>
      </c>
      <c r="O53" s="34">
        <f>IFERROR((L53/I53),0)</f>
        <v>1.1324610207518454E-2</v>
      </c>
      <c r="P53" s="35"/>
    </row>
    <row r="54" spans="1:16" s="36" customFormat="1" ht="30" customHeight="1" x14ac:dyDescent="0.2">
      <c r="A54" s="26">
        <v>2</v>
      </c>
      <c r="B54" s="27">
        <v>0</v>
      </c>
      <c r="C54" s="27">
        <v>3</v>
      </c>
      <c r="D54" s="28">
        <v>50</v>
      </c>
      <c r="E54" s="28">
        <v>90</v>
      </c>
      <c r="F54" s="28">
        <v>20</v>
      </c>
      <c r="G54" s="48" t="s">
        <v>113</v>
      </c>
      <c r="H54" s="31" t="s">
        <v>114</v>
      </c>
      <c r="I54" s="32">
        <f>IFERROR(VLOOKUP(G54,'[1]CONSOLIDADO VIGENCIA'!$C$5:$S$119,17,0),0)</f>
        <v>401221008</v>
      </c>
      <c r="J54" s="32">
        <f>IFERROR(VLOOKUP(G54,'[1]CONSOLIDADO VIGENCIA'!$C$5:$U$119,19,0),0)</f>
        <v>150281268</v>
      </c>
      <c r="K54" s="32">
        <f>IFERROR(VLOOKUP(G54,'[1]CONSOLIDADO VIGENCIA'!$C$5:$W$119,21,0),0)</f>
        <v>150281268</v>
      </c>
      <c r="L54" s="32">
        <f>IFERROR(VLOOKUP(G54,'[1]CONSOLIDADO VIGENCIA'!$C$5:$X$119,22,0),0)</f>
        <v>74290003.459999993</v>
      </c>
      <c r="M54" s="32">
        <f>IFERROR(VLOOKUP(G54,'[1]CONSOLIDADO VIGENCIA'!$C$5:$Z$119,24,0),0)</f>
        <v>74285482.459999993</v>
      </c>
      <c r="N54" s="33">
        <f>IFERROR((K54/I54),0)</f>
        <v>0.37455981866233684</v>
      </c>
      <c r="O54" s="34">
        <f>IFERROR((L54/I54),0)</f>
        <v>0.18515980464313073</v>
      </c>
      <c r="P54" s="35"/>
    </row>
    <row r="55" spans="1:16" s="24" customFormat="1" ht="30" customHeight="1" x14ac:dyDescent="0.2">
      <c r="A55" s="16">
        <v>2</v>
      </c>
      <c r="B55" s="17">
        <v>0</v>
      </c>
      <c r="C55" s="17">
        <v>3</v>
      </c>
      <c r="D55" s="37">
        <v>51</v>
      </c>
      <c r="E55" s="18"/>
      <c r="F55" s="18"/>
      <c r="G55" s="46" t="s">
        <v>115</v>
      </c>
      <c r="H55" s="25" t="s">
        <v>116</v>
      </c>
      <c r="I55" s="21">
        <f>+I56</f>
        <v>11100073</v>
      </c>
      <c r="J55" s="21">
        <f t="shared" ref="J55:M55" si="16">+J56</f>
        <v>0</v>
      </c>
      <c r="K55" s="21">
        <f t="shared" si="16"/>
        <v>0</v>
      </c>
      <c r="L55" s="21">
        <f t="shared" si="16"/>
        <v>0</v>
      </c>
      <c r="M55" s="21">
        <f t="shared" si="16"/>
        <v>0</v>
      </c>
      <c r="N55" s="22">
        <f>IFERROR((K55/I55),0)</f>
        <v>0</v>
      </c>
      <c r="O55" s="23">
        <f>IFERROR((L55/I55),0)</f>
        <v>0</v>
      </c>
      <c r="P55" s="39"/>
    </row>
    <row r="56" spans="1:16" s="36" customFormat="1" ht="30" customHeight="1" x14ac:dyDescent="0.2">
      <c r="A56" s="26">
        <v>2</v>
      </c>
      <c r="B56" s="27">
        <v>0</v>
      </c>
      <c r="C56" s="27">
        <v>3</v>
      </c>
      <c r="D56" s="28">
        <v>51</v>
      </c>
      <c r="E56" s="28">
        <v>1</v>
      </c>
      <c r="F56" s="28">
        <v>20</v>
      </c>
      <c r="G56" s="48" t="s">
        <v>117</v>
      </c>
      <c r="H56" s="31" t="s">
        <v>118</v>
      </c>
      <c r="I56" s="32">
        <f>IFERROR(VLOOKUP(G56,'[1]CONSOLIDADO VIGENCIA'!$C$5:$S$119,17,0),0)</f>
        <v>11100073</v>
      </c>
      <c r="J56" s="32">
        <f>IFERROR(VLOOKUP(G56,'[1]CONSOLIDADO VIGENCIA'!$C$5:$U$119,19,0),0)</f>
        <v>0</v>
      </c>
      <c r="K56" s="32">
        <f>IFERROR(VLOOKUP(G56,'[1]CONSOLIDADO VIGENCIA'!$C$5:$W$119,21,0),0)</f>
        <v>0</v>
      </c>
      <c r="L56" s="32">
        <f>IFERROR(VLOOKUP(G56,'[1]CONSOLIDADO VIGENCIA'!$C$5:$X$119,22,0),0)</f>
        <v>0</v>
      </c>
      <c r="M56" s="32">
        <f>IFERROR(VLOOKUP(G56,'[1]CONSOLIDADO VIGENCIA'!$C$5:$Z$119,24,0),0)</f>
        <v>0</v>
      </c>
      <c r="N56" s="33">
        <f>IFERROR((K56/I56),0)</f>
        <v>0</v>
      </c>
      <c r="O56" s="34">
        <f>IFERROR((L56/I56),0)</f>
        <v>0</v>
      </c>
      <c r="P56" s="35"/>
    </row>
    <row r="57" spans="1:16" s="24" customFormat="1" ht="30" customHeight="1" x14ac:dyDescent="0.2">
      <c r="A57" s="16">
        <v>2</v>
      </c>
      <c r="B57" s="17">
        <v>0</v>
      </c>
      <c r="C57" s="17">
        <v>4</v>
      </c>
      <c r="D57" s="18"/>
      <c r="E57" s="18"/>
      <c r="F57" s="18"/>
      <c r="G57" s="46" t="s">
        <v>119</v>
      </c>
      <c r="H57" s="25" t="s">
        <v>120</v>
      </c>
      <c r="I57" s="21">
        <f>+I58+I60+I68+I76+I80+I83+I88+I91+I96+I100+I102+I62+I94</f>
        <v>7641226000</v>
      </c>
      <c r="J57" s="21">
        <f>+J58+J60+J62+J68+J76+J83+J80+J88+J91+J96+J94+J100+J102</f>
        <v>5573550695.6899996</v>
      </c>
      <c r="K57" s="21">
        <f>K58+K60+K62+K68+K76+K80+K83+K88+K91+K96+K100+K102+K94</f>
        <v>3851277034.6900001</v>
      </c>
      <c r="L57" s="21">
        <f>L58+L60+L62+L68+L76+L80+L83+L88++L91+L96+L100+L102</f>
        <v>1168280198</v>
      </c>
      <c r="M57" s="21">
        <f>M58+M60+M62+M68+M76+M80+M83+M88+M91+M96+M100+M102</f>
        <v>1140529225</v>
      </c>
      <c r="N57" s="22">
        <f>IFERROR((K57/I57),0)</f>
        <v>0.50401297313938886</v>
      </c>
      <c r="O57" s="23">
        <f>IFERROR((L57/I57),0)</f>
        <v>0.15289172156405267</v>
      </c>
      <c r="P57" s="39"/>
    </row>
    <row r="58" spans="1:16" s="24" customFormat="1" ht="30" customHeight="1" x14ac:dyDescent="0.2">
      <c r="A58" s="16">
        <v>2</v>
      </c>
      <c r="B58" s="17">
        <v>0</v>
      </c>
      <c r="C58" s="17">
        <v>4</v>
      </c>
      <c r="D58" s="37">
        <v>1</v>
      </c>
      <c r="E58" s="18"/>
      <c r="F58" s="18"/>
      <c r="G58" s="46" t="s">
        <v>121</v>
      </c>
      <c r="H58" s="25" t="s">
        <v>122</v>
      </c>
      <c r="I58" s="21">
        <f t="shared" ref="I58:M58" si="17">SUM(I59:I59)</f>
        <v>2293517</v>
      </c>
      <c r="J58" s="21">
        <f t="shared" si="17"/>
        <v>285000</v>
      </c>
      <c r="K58" s="21">
        <f t="shared" si="17"/>
        <v>285000</v>
      </c>
      <c r="L58" s="21">
        <f t="shared" si="17"/>
        <v>285000</v>
      </c>
      <c r="M58" s="21">
        <f t="shared" si="17"/>
        <v>285000</v>
      </c>
      <c r="N58" s="22">
        <f>IFERROR((K58/I58),0)</f>
        <v>0.12426330391272443</v>
      </c>
      <c r="O58" s="23">
        <f>IFERROR((L58/I58),0)</f>
        <v>0.12426330391272443</v>
      </c>
      <c r="P58" s="39"/>
    </row>
    <row r="59" spans="1:16" s="36" customFormat="1" ht="30" customHeight="1" x14ac:dyDescent="0.2">
      <c r="A59" s="26">
        <v>2</v>
      </c>
      <c r="B59" s="27">
        <v>0</v>
      </c>
      <c r="C59" s="27">
        <v>4</v>
      </c>
      <c r="D59" s="28">
        <v>1</v>
      </c>
      <c r="E59" s="28">
        <v>25</v>
      </c>
      <c r="F59" s="28">
        <v>20</v>
      </c>
      <c r="G59" s="48" t="s">
        <v>123</v>
      </c>
      <c r="H59" s="31" t="s">
        <v>124</v>
      </c>
      <c r="I59" s="32">
        <f>IFERROR(VLOOKUP(G59,'[1]CONSOLIDADO VIGENCIA'!$C$5:$S$119,17,0),0)</f>
        <v>2293517</v>
      </c>
      <c r="J59" s="32">
        <f>IFERROR(VLOOKUP(G59,'[1]CONSOLIDADO VIGENCIA'!$C$5:$U$119,19,0),0)</f>
        <v>285000</v>
      </c>
      <c r="K59" s="32">
        <f>IFERROR(VLOOKUP(G59,'[1]CONSOLIDADO VIGENCIA'!$C$5:$W$119,21,0),0)</f>
        <v>285000</v>
      </c>
      <c r="L59" s="32">
        <f>IFERROR(VLOOKUP(G59,'[1]CONSOLIDADO VIGENCIA'!$C$5:$X$119,22,0),0)</f>
        <v>285000</v>
      </c>
      <c r="M59" s="32">
        <f>IFERROR(VLOOKUP(G59,'[1]CONSOLIDADO VIGENCIA'!$C$5:$Z$119,24,0),0)</f>
        <v>285000</v>
      </c>
      <c r="N59" s="33">
        <f>IFERROR((K59/I59),0)</f>
        <v>0.12426330391272443</v>
      </c>
      <c r="O59" s="44">
        <f>IFERROR((L59/I59),0)</f>
        <v>0.12426330391272443</v>
      </c>
      <c r="P59" s="35"/>
    </row>
    <row r="60" spans="1:16" s="24" customFormat="1" ht="30" customHeight="1" x14ac:dyDescent="0.2">
      <c r="A60" s="16">
        <v>2</v>
      </c>
      <c r="B60" s="17">
        <v>0</v>
      </c>
      <c r="C60" s="17">
        <v>4</v>
      </c>
      <c r="D60" s="37">
        <v>2</v>
      </c>
      <c r="E60" s="18"/>
      <c r="F60" s="18"/>
      <c r="G60" s="46" t="s">
        <v>125</v>
      </c>
      <c r="H60" s="25" t="s">
        <v>126</v>
      </c>
      <c r="I60" s="21">
        <f>SUM(I61:I61)</f>
        <v>75196444</v>
      </c>
      <c r="J60" s="21">
        <f t="shared" ref="J60:L60" si="18">SUM(J61:J61)</f>
        <v>54908816</v>
      </c>
      <c r="K60" s="21">
        <f t="shared" si="18"/>
        <v>54908816</v>
      </c>
      <c r="L60" s="21">
        <f t="shared" si="18"/>
        <v>54908816</v>
      </c>
      <c r="M60" s="21">
        <f>SUM(M61:M61)</f>
        <v>54908816</v>
      </c>
      <c r="N60" s="22">
        <f>IFERROR((K60/I60),0)</f>
        <v>0.73020495490451653</v>
      </c>
      <c r="O60" s="23">
        <f>IFERROR((L60/I60),0)</f>
        <v>0.73020495490451653</v>
      </c>
      <c r="P60" s="39"/>
    </row>
    <row r="61" spans="1:16" s="36" customFormat="1" ht="30" customHeight="1" x14ac:dyDescent="0.2">
      <c r="A61" s="26">
        <v>2</v>
      </c>
      <c r="B61" s="27">
        <v>0</v>
      </c>
      <c r="C61" s="27">
        <v>4</v>
      </c>
      <c r="D61" s="28">
        <v>2</v>
      </c>
      <c r="E61" s="28">
        <v>2</v>
      </c>
      <c r="F61" s="28">
        <v>20</v>
      </c>
      <c r="G61" s="48" t="s">
        <v>127</v>
      </c>
      <c r="H61" s="31" t="s">
        <v>128</v>
      </c>
      <c r="I61" s="32">
        <f>IFERROR(VLOOKUP(G61,'[1]CONSOLIDADO VIGENCIA'!$C$5:$S$119,17,0),0)</f>
        <v>75196444</v>
      </c>
      <c r="J61" s="32">
        <f>IFERROR(VLOOKUP(G61,'[1]CONSOLIDADO VIGENCIA'!$C$5:$U$119,19,0),0)</f>
        <v>54908816</v>
      </c>
      <c r="K61" s="32">
        <f>IFERROR(VLOOKUP(G61,'[1]CONSOLIDADO VIGENCIA'!$C$5:$W$119,21,0),0)</f>
        <v>54908816</v>
      </c>
      <c r="L61" s="32">
        <f>IFERROR(VLOOKUP(G61,'[1]CONSOLIDADO VIGENCIA'!$C$5:$X$119,22,0),0)</f>
        <v>54908816</v>
      </c>
      <c r="M61" s="32">
        <f>IFERROR(VLOOKUP(G61,'[1]CONSOLIDADO VIGENCIA'!$C$5:$Z$119,24,0),0)</f>
        <v>54908816</v>
      </c>
      <c r="N61" s="33">
        <f>IFERROR((K61/I61),0)</f>
        <v>0.73020495490451653</v>
      </c>
      <c r="O61" s="34">
        <f>IFERROR((L61/I61),0)</f>
        <v>0.73020495490451653</v>
      </c>
      <c r="P61" s="35"/>
    </row>
    <row r="62" spans="1:16" s="24" customFormat="1" ht="30" customHeight="1" x14ac:dyDescent="0.2">
      <c r="A62" s="16">
        <v>2</v>
      </c>
      <c r="B62" s="17">
        <v>0</v>
      </c>
      <c r="C62" s="17">
        <v>4</v>
      </c>
      <c r="D62" s="37">
        <v>4</v>
      </c>
      <c r="E62" s="18"/>
      <c r="F62" s="18"/>
      <c r="G62" s="46" t="s">
        <v>129</v>
      </c>
      <c r="H62" s="25" t="s">
        <v>130</v>
      </c>
      <c r="I62" s="21">
        <f>SUM(I63:I67)</f>
        <v>178936316</v>
      </c>
      <c r="J62" s="21">
        <f>SUM(J63:J67)</f>
        <v>104676422.22</v>
      </c>
      <c r="K62" s="21">
        <f t="shared" ref="K62:L62" si="19">SUM(K63:K67)</f>
        <v>92676187.219999999</v>
      </c>
      <c r="L62" s="21">
        <f t="shared" si="19"/>
        <v>13951880</v>
      </c>
      <c r="M62" s="21">
        <f>SUM(M63:M67)</f>
        <v>12751016</v>
      </c>
      <c r="N62" s="22">
        <f>IFERROR((K62/I62),0)</f>
        <v>0.51792832942866662</v>
      </c>
      <c r="O62" s="23">
        <f>IFERROR((L62/I62),0)</f>
        <v>7.797120401204638E-2</v>
      </c>
      <c r="P62" s="39"/>
    </row>
    <row r="63" spans="1:16" s="36" customFormat="1" ht="30" customHeight="1" x14ac:dyDescent="0.2">
      <c r="A63" s="26">
        <v>2</v>
      </c>
      <c r="B63" s="27">
        <v>0</v>
      </c>
      <c r="C63" s="27">
        <v>4</v>
      </c>
      <c r="D63" s="28">
        <v>4</v>
      </c>
      <c r="E63" s="28">
        <v>1</v>
      </c>
      <c r="F63" s="28">
        <v>20</v>
      </c>
      <c r="G63" s="48" t="s">
        <v>131</v>
      </c>
      <c r="H63" s="31" t="s">
        <v>132</v>
      </c>
      <c r="I63" s="32">
        <f>IFERROR(VLOOKUP(G63,'[1]CONSOLIDADO VIGENCIA'!$C$5:$S$119,17,0),0)</f>
        <v>31054483</v>
      </c>
      <c r="J63" s="32">
        <f>IFERROR(VLOOKUP(G63,'[1]CONSOLIDADO VIGENCIA'!$C$5:$U$119,19,0),0)</f>
        <v>31054474</v>
      </c>
      <c r="K63" s="32">
        <f>IFERROR(VLOOKUP(G63,'[1]CONSOLIDADO VIGENCIA'!$C$5:$W$119,21,0),0)</f>
        <v>31054474</v>
      </c>
      <c r="L63" s="32">
        <f>IFERROR(VLOOKUP(G63,'[1]CONSOLIDADO VIGENCIA'!$C$5:$X$119,22,0),0)</f>
        <v>8193996</v>
      </c>
      <c r="M63" s="32">
        <f>IFERROR(VLOOKUP(G63,'[1]CONSOLIDADO VIGENCIA'!$C$5:$Z$119,24,0),0)</f>
        <v>8193996</v>
      </c>
      <c r="N63" s="33">
        <f>IFERROR((K63/I63),0)</f>
        <v>0.99999971018677081</v>
      </c>
      <c r="O63" s="34">
        <f>IFERROR((L63/I63),0)</f>
        <v>0.26385871566433744</v>
      </c>
      <c r="P63" s="35"/>
    </row>
    <row r="64" spans="1:16" s="36" customFormat="1" ht="30" customHeight="1" x14ac:dyDescent="0.2">
      <c r="A64" s="26">
        <v>2</v>
      </c>
      <c r="B64" s="27">
        <v>0</v>
      </c>
      <c r="C64" s="27">
        <v>4</v>
      </c>
      <c r="D64" s="28">
        <v>4</v>
      </c>
      <c r="E64" s="28">
        <v>15</v>
      </c>
      <c r="F64" s="28">
        <v>20</v>
      </c>
      <c r="G64" s="48" t="s">
        <v>133</v>
      </c>
      <c r="H64" s="31" t="s">
        <v>134</v>
      </c>
      <c r="I64" s="32">
        <f>IFERROR(VLOOKUP(G64,'[1]CONSOLIDADO VIGENCIA'!$C$5:$S$119,17,0),0)</f>
        <v>51665222</v>
      </c>
      <c r="J64" s="32">
        <f>IFERROR(VLOOKUP(G64,'[1]CONSOLIDADO VIGENCIA'!$C$5:$U$119,19,0),0)</f>
        <v>32665193</v>
      </c>
      <c r="K64" s="32">
        <f>IFERROR(VLOOKUP(G64,'[1]CONSOLIDADO VIGENCIA'!$C$5:$W$119,21,0),0)</f>
        <v>32665193</v>
      </c>
      <c r="L64" s="32">
        <f>IFERROR(VLOOKUP(G64,'[1]CONSOLIDADO VIGENCIA'!$C$5:$X$119,22,0),0)</f>
        <v>472900</v>
      </c>
      <c r="M64" s="32">
        <f>IFERROR(VLOOKUP(G64,'[1]CONSOLIDADO VIGENCIA'!$C$5:$Z$119,24,0),0)</f>
        <v>472900</v>
      </c>
      <c r="N64" s="33">
        <f>IFERROR((K64/I64),0)</f>
        <v>0.63224722038356862</v>
      </c>
      <c r="O64" s="34">
        <f>IFERROR((L64/I64),0)</f>
        <v>9.1531591599470913E-3</v>
      </c>
      <c r="P64" s="35"/>
    </row>
    <row r="65" spans="1:16" s="36" customFormat="1" ht="30" customHeight="1" x14ac:dyDescent="0.2">
      <c r="A65" s="26">
        <v>2</v>
      </c>
      <c r="B65" s="27">
        <v>0</v>
      </c>
      <c r="C65" s="27">
        <v>4</v>
      </c>
      <c r="D65" s="28">
        <v>4</v>
      </c>
      <c r="E65" s="28">
        <v>17</v>
      </c>
      <c r="F65" s="28">
        <v>20</v>
      </c>
      <c r="G65" s="48" t="s">
        <v>135</v>
      </c>
      <c r="H65" s="31" t="s">
        <v>136</v>
      </c>
      <c r="I65" s="32">
        <f>IFERROR(VLOOKUP(G65,'[1]CONSOLIDADO VIGENCIA'!$C$5:$S$119,17,0),0)</f>
        <v>39051389</v>
      </c>
      <c r="J65" s="49">
        <f>IFERROR(VLOOKUP(G65,'[1]CONSOLIDADO VIGENCIA'!$C$5:$U$119,19,0),0)</f>
        <v>14712145.699999999</v>
      </c>
      <c r="K65" s="32">
        <f>IFERROR(VLOOKUP(G65,'[1]CONSOLIDADO VIGENCIA'!$C$5:$W$119,21,0),0)</f>
        <v>14712076.699999999</v>
      </c>
      <c r="L65" s="32">
        <f>IFERROR(VLOOKUP(G65,'[1]CONSOLIDADO VIGENCIA'!$C$5:$X$119,22,0),0)</f>
        <v>200000</v>
      </c>
      <c r="M65" s="32">
        <f>IFERROR(VLOOKUP(G65,'[1]CONSOLIDADO VIGENCIA'!$C$5:$Z$119,24,0),0)</f>
        <v>200000</v>
      </c>
      <c r="N65" s="33">
        <f>IFERROR((K65/I65),0)</f>
        <v>0.37673632300249293</v>
      </c>
      <c r="O65" s="34">
        <f>IFERROR((L65/I65),0)</f>
        <v>5.1214567553538237E-3</v>
      </c>
      <c r="P65" s="35"/>
    </row>
    <row r="66" spans="1:16" s="36" customFormat="1" ht="30" customHeight="1" x14ac:dyDescent="0.2">
      <c r="A66" s="26">
        <v>2</v>
      </c>
      <c r="B66" s="27">
        <v>0</v>
      </c>
      <c r="C66" s="27">
        <v>4</v>
      </c>
      <c r="D66" s="28">
        <v>4</v>
      </c>
      <c r="E66" s="28">
        <v>18</v>
      </c>
      <c r="F66" s="28">
        <v>20</v>
      </c>
      <c r="G66" s="48" t="s">
        <v>137</v>
      </c>
      <c r="H66" s="31" t="s">
        <v>138</v>
      </c>
      <c r="I66" s="32">
        <f>IFERROR(VLOOKUP(G66,'[1]CONSOLIDADO VIGENCIA'!$C$5:$S$119,17,0),0)</f>
        <v>33392889</v>
      </c>
      <c r="J66" s="32">
        <f>IFERROR(VLOOKUP(G66,'[1]CONSOLIDADO VIGENCIA'!$C$5:$U$119,19,0),0)</f>
        <v>9359625.5199999996</v>
      </c>
      <c r="K66" s="32">
        <f>IFERROR(VLOOKUP(G66,'[1]CONSOLIDADO VIGENCIA'!$C$5:$W$119,21,0),0)</f>
        <v>9359459.5199999996</v>
      </c>
      <c r="L66" s="32">
        <f>IFERROR(VLOOKUP(G66,'[1]CONSOLIDADO VIGENCIA'!$C$5:$X$119,22,0),0)</f>
        <v>200000</v>
      </c>
      <c r="M66" s="32">
        <f>IFERROR(VLOOKUP(G66,'[1]CONSOLIDADO VIGENCIA'!$C$5:$Z$119,24,0),0)</f>
        <v>200000</v>
      </c>
      <c r="N66" s="33">
        <f>IFERROR((K66/I66),0)</f>
        <v>0.28028301235032405</v>
      </c>
      <c r="O66" s="34">
        <f>IFERROR((L66/I66),0)</f>
        <v>5.9892990989788277E-3</v>
      </c>
      <c r="P66" s="35"/>
    </row>
    <row r="67" spans="1:16" s="36" customFormat="1" ht="30" customHeight="1" x14ac:dyDescent="0.2">
      <c r="A67" s="26">
        <v>2</v>
      </c>
      <c r="B67" s="27">
        <v>0</v>
      </c>
      <c r="C67" s="27">
        <v>4</v>
      </c>
      <c r="D67" s="28">
        <v>4</v>
      </c>
      <c r="E67" s="28">
        <v>23</v>
      </c>
      <c r="F67" s="28">
        <v>20</v>
      </c>
      <c r="G67" s="48" t="s">
        <v>139</v>
      </c>
      <c r="H67" s="31" t="s">
        <v>140</v>
      </c>
      <c r="I67" s="32">
        <f>IFERROR(VLOOKUP(G67,'[1]CONSOLIDADO VIGENCIA'!$C$5:$S$119,17,0),0)</f>
        <v>23772333</v>
      </c>
      <c r="J67" s="32">
        <f>IFERROR(VLOOKUP(G67,'[1]CONSOLIDADO VIGENCIA'!$C$5:$U$119,19,0),0)</f>
        <v>16884984</v>
      </c>
      <c r="K67" s="32">
        <f>IFERROR(VLOOKUP(G67,'[1]CONSOLIDADO VIGENCIA'!$C$5:$W$119,21,0),0)</f>
        <v>4884984</v>
      </c>
      <c r="L67" s="32">
        <f>IFERROR(VLOOKUP(G67,'[1]CONSOLIDADO VIGENCIA'!$C$5:$X$119,22,0),0)</f>
        <v>4884984</v>
      </c>
      <c r="M67" s="32">
        <f>IFERROR(VLOOKUP(G67,'[1]CONSOLIDADO VIGENCIA'!$C$5:$Z$119,24,0),0)</f>
        <v>3684120</v>
      </c>
      <c r="N67" s="33">
        <f>IFERROR((K67/I67),0)</f>
        <v>0.20549030673598589</v>
      </c>
      <c r="O67" s="34">
        <f>IFERROR((L67/I67),0)</f>
        <v>0.20549030673598589</v>
      </c>
      <c r="P67" s="35"/>
    </row>
    <row r="68" spans="1:16" s="24" customFormat="1" ht="30" customHeight="1" x14ac:dyDescent="0.2">
      <c r="A68" s="16">
        <v>2</v>
      </c>
      <c r="B68" s="17">
        <v>0</v>
      </c>
      <c r="C68" s="17">
        <v>4</v>
      </c>
      <c r="D68" s="37">
        <v>5</v>
      </c>
      <c r="E68" s="18"/>
      <c r="F68" s="18"/>
      <c r="G68" s="46" t="s">
        <v>141</v>
      </c>
      <c r="H68" s="25" t="s">
        <v>142</v>
      </c>
      <c r="I68" s="21">
        <f t="shared" ref="I68:M68" si="20">SUM(I69:I75)</f>
        <v>1105378262</v>
      </c>
      <c r="J68" s="47">
        <f t="shared" si="20"/>
        <v>978879049.85000002</v>
      </c>
      <c r="K68" s="21">
        <f t="shared" si="20"/>
        <v>912775922.85000002</v>
      </c>
      <c r="L68" s="21">
        <f t="shared" si="20"/>
        <v>525875720</v>
      </c>
      <c r="M68" s="21">
        <f t="shared" si="20"/>
        <v>500489631</v>
      </c>
      <c r="N68" s="22">
        <f>IFERROR((K68/I68),0)</f>
        <v>0.8257588865538954</v>
      </c>
      <c r="O68" s="23">
        <f>IFERROR((L68/I68),0)</f>
        <v>0.4757427733819502</v>
      </c>
      <c r="P68" s="39"/>
    </row>
    <row r="69" spans="1:16" s="36" customFormat="1" ht="30" customHeight="1" x14ac:dyDescent="0.2">
      <c r="A69" s="26">
        <v>2</v>
      </c>
      <c r="B69" s="27">
        <v>0</v>
      </c>
      <c r="C69" s="27">
        <v>4</v>
      </c>
      <c r="D69" s="28">
        <v>5</v>
      </c>
      <c r="E69" s="28">
        <v>1</v>
      </c>
      <c r="F69" s="28">
        <v>20</v>
      </c>
      <c r="G69" s="48" t="s">
        <v>143</v>
      </c>
      <c r="H69" s="50" t="s">
        <v>144</v>
      </c>
      <c r="I69" s="32">
        <f>IFERROR(VLOOKUP(G69,'[1]CONSOLIDADO VIGENCIA'!$C$5:$S$119,17,0),0)</f>
        <v>587687780</v>
      </c>
      <c r="J69" s="49">
        <f>IFERROR(VLOOKUP(G69,'[1]CONSOLIDADO VIGENCIA'!$C$5:$U$119,19,0),0)</f>
        <v>578869688.25999999</v>
      </c>
      <c r="K69" s="32">
        <f>IFERROR(VLOOKUP(G69,'[1]CONSOLIDADO VIGENCIA'!$C$5:$W$119,21,0),0)</f>
        <v>517268501.25999999</v>
      </c>
      <c r="L69" s="32">
        <f>IFERROR(VLOOKUP(G69,'[1]CONSOLIDADO VIGENCIA'!$C$5:$X$119,22,0),0)</f>
        <v>454792672</v>
      </c>
      <c r="M69" s="32">
        <f>IFERROR(VLOOKUP(G69,'[1]CONSOLIDADO VIGENCIA'!$C$5:$Z$119,24,0),0)</f>
        <v>454792672</v>
      </c>
      <c r="N69" s="33">
        <f>IFERROR((K69/I69),0)</f>
        <v>0.8801756967960096</v>
      </c>
      <c r="O69" s="34">
        <f>IFERROR((L69/I69),0)</f>
        <v>0.77386783846347795</v>
      </c>
      <c r="P69" s="35"/>
    </row>
    <row r="70" spans="1:16" s="36" customFormat="1" ht="30" customHeight="1" x14ac:dyDescent="0.2">
      <c r="A70" s="26">
        <v>2</v>
      </c>
      <c r="B70" s="27">
        <v>0</v>
      </c>
      <c r="C70" s="27">
        <v>4</v>
      </c>
      <c r="D70" s="28">
        <v>5</v>
      </c>
      <c r="E70" s="28">
        <v>2</v>
      </c>
      <c r="F70" s="28">
        <v>20</v>
      </c>
      <c r="G70" s="48" t="s">
        <v>145</v>
      </c>
      <c r="H70" s="50" t="s">
        <v>146</v>
      </c>
      <c r="I70" s="32">
        <f>IFERROR(VLOOKUP(G70,'[1]CONSOLIDADO VIGENCIA'!$C$5:$S$119,17,0),0)</f>
        <v>35658500</v>
      </c>
      <c r="J70" s="32">
        <f>IFERROR(VLOOKUP(G70,'[1]CONSOLIDADO VIGENCIA'!$C$5:$U$119,19,0),0)</f>
        <v>19546356</v>
      </c>
      <c r="K70" s="32">
        <f>IFERROR(VLOOKUP(G70,'[1]CONSOLIDADO VIGENCIA'!$C$5:$W$119,21,0),0)</f>
        <v>19546356</v>
      </c>
      <c r="L70" s="32">
        <f>IFERROR(VLOOKUP(G70,'[1]CONSOLIDADO VIGENCIA'!$C$5:$X$119,22,0),0)</f>
        <v>835113</v>
      </c>
      <c r="M70" s="32">
        <f>IFERROR(VLOOKUP(G70,'[1]CONSOLIDADO VIGENCIA'!$C$5:$Z$119,24,0),0)</f>
        <v>785113</v>
      </c>
      <c r="N70" s="33">
        <f>IFERROR((K70/I70),0)</f>
        <v>0.54815418483671496</v>
      </c>
      <c r="O70" s="34">
        <f>IFERROR((L70/I70),0)</f>
        <v>2.3419745642693886E-2</v>
      </c>
      <c r="P70" s="35"/>
    </row>
    <row r="71" spans="1:16" s="36" customFormat="1" ht="30" customHeight="1" x14ac:dyDescent="0.2">
      <c r="A71" s="26">
        <v>2</v>
      </c>
      <c r="B71" s="27">
        <v>0</v>
      </c>
      <c r="C71" s="27">
        <v>4</v>
      </c>
      <c r="D71" s="28">
        <v>5</v>
      </c>
      <c r="E71" s="28">
        <v>6</v>
      </c>
      <c r="F71" s="28">
        <v>20</v>
      </c>
      <c r="G71" s="48" t="s">
        <v>147</v>
      </c>
      <c r="H71" s="50" t="s">
        <v>148</v>
      </c>
      <c r="I71" s="32">
        <f>IFERROR(VLOOKUP(G71,'[1]CONSOLIDADO VIGENCIA'!$C$5:$S$119,17,0),0)</f>
        <v>68234388</v>
      </c>
      <c r="J71" s="32">
        <f>IFERROR(VLOOKUP(G71,'[1]CONSOLIDADO VIGENCIA'!$C$5:$U$119,19,0),0)</f>
        <v>54838333</v>
      </c>
      <c r="K71" s="32">
        <f>IFERROR(VLOOKUP(G71,'[1]CONSOLIDADO VIGENCIA'!$C$5:$W$119,21,0),0)</f>
        <v>50336866</v>
      </c>
      <c r="L71" s="32">
        <f>IFERROR(VLOOKUP(G71,'[1]CONSOLIDADO VIGENCIA'!$C$5:$X$119,22,0),0)</f>
        <v>336866</v>
      </c>
      <c r="M71" s="32">
        <f>IFERROR(VLOOKUP(G71,'[1]CONSOLIDADO VIGENCIA'!$C$5:$Z$119,24,0),0)</f>
        <v>300866</v>
      </c>
      <c r="N71" s="33">
        <f>IFERROR((K71/I71),0)</f>
        <v>0.73770524621690747</v>
      </c>
      <c r="O71" s="34">
        <f>IFERROR((L71/I71),0)</f>
        <v>4.9368948689039313E-3</v>
      </c>
      <c r="P71" s="35"/>
    </row>
    <row r="72" spans="1:16" s="36" customFormat="1" ht="30" customHeight="1" x14ac:dyDescent="0.2">
      <c r="A72" s="26">
        <v>2</v>
      </c>
      <c r="B72" s="27">
        <v>0</v>
      </c>
      <c r="C72" s="27">
        <v>4</v>
      </c>
      <c r="D72" s="28">
        <v>5</v>
      </c>
      <c r="E72" s="28">
        <v>8</v>
      </c>
      <c r="F72" s="28">
        <v>20</v>
      </c>
      <c r="G72" s="48" t="s">
        <v>149</v>
      </c>
      <c r="H72" s="50" t="s">
        <v>150</v>
      </c>
      <c r="I72" s="32">
        <f>IFERROR(VLOOKUP(G72,'[1]CONSOLIDADO VIGENCIA'!$C$5:$S$119,17,0),0)</f>
        <v>103013445</v>
      </c>
      <c r="J72" s="32">
        <f>IFERROR(VLOOKUP(G72,'[1]CONSOLIDADO VIGENCIA'!$C$5:$U$119,19,0),0)</f>
        <v>67177752.709999993</v>
      </c>
      <c r="K72" s="32">
        <f>IFERROR(VLOOKUP(G72,'[1]CONSOLIDADO VIGENCIA'!$C$5:$W$119,21,0),0)</f>
        <v>67177752.709999993</v>
      </c>
      <c r="L72" s="32">
        <f>IFERROR(VLOOKUP(G72,'[1]CONSOLIDADO VIGENCIA'!$C$5:$X$119,22,0),0)</f>
        <v>0</v>
      </c>
      <c r="M72" s="32">
        <f>IFERROR(VLOOKUP(G72,'[1]CONSOLIDADO VIGENCIA'!$C$5:$Z$119,24,0),0)</f>
        <v>0</v>
      </c>
      <c r="N72" s="33">
        <f>IFERROR((K72/I72),0)</f>
        <v>0.65212606674788898</v>
      </c>
      <c r="O72" s="34">
        <f>IFERROR((L72/I72),0)</f>
        <v>0</v>
      </c>
      <c r="P72" s="35"/>
    </row>
    <row r="73" spans="1:16" s="36" customFormat="1" ht="30" customHeight="1" x14ac:dyDescent="0.2">
      <c r="A73" s="26">
        <v>2</v>
      </c>
      <c r="B73" s="27">
        <v>0</v>
      </c>
      <c r="C73" s="27">
        <v>4</v>
      </c>
      <c r="D73" s="28">
        <v>5</v>
      </c>
      <c r="E73" s="28">
        <v>9</v>
      </c>
      <c r="F73" s="28">
        <v>20</v>
      </c>
      <c r="G73" s="48" t="s">
        <v>151</v>
      </c>
      <c r="H73" s="50" t="s">
        <v>152</v>
      </c>
      <c r="I73" s="32">
        <f>IFERROR(VLOOKUP(G73,'[1]CONSOLIDADO VIGENCIA'!$C$5:$S$119,17,0),0)</f>
        <v>55468778</v>
      </c>
      <c r="J73" s="49">
        <f>IFERROR(VLOOKUP(G73,'[1]CONSOLIDADO VIGENCIA'!$C$5:$U$119,19,0),0)</f>
        <v>39133098.880000003</v>
      </c>
      <c r="K73" s="32">
        <f>IFERROR(VLOOKUP(G73,'[1]CONSOLIDADO VIGENCIA'!$C$5:$W$119,21,0),0)</f>
        <v>39132625.880000003</v>
      </c>
      <c r="L73" s="32">
        <f>IFERROR(VLOOKUP(G73,'[1]CONSOLIDADO VIGENCIA'!$C$5:$X$119,22,0),0)</f>
        <v>10342062</v>
      </c>
      <c r="M73" s="32">
        <f>IFERROR(VLOOKUP(G73,'[1]CONSOLIDADO VIGENCIA'!$C$5:$Z$119,24,0),0)</f>
        <v>8265638</v>
      </c>
      <c r="N73" s="33">
        <f>IFERROR((K73/I73),0)</f>
        <v>0.70548923720655976</v>
      </c>
      <c r="O73" s="34">
        <f>IFERROR((L73/I73),0)</f>
        <v>0.18644834757311582</v>
      </c>
      <c r="P73" s="35"/>
    </row>
    <row r="74" spans="1:16" s="36" customFormat="1" ht="30" customHeight="1" x14ac:dyDescent="0.2">
      <c r="A74" s="26">
        <v>2</v>
      </c>
      <c r="B74" s="27">
        <v>0</v>
      </c>
      <c r="C74" s="27">
        <v>4</v>
      </c>
      <c r="D74" s="28">
        <v>5</v>
      </c>
      <c r="E74" s="28">
        <v>10</v>
      </c>
      <c r="F74" s="28">
        <v>20</v>
      </c>
      <c r="G74" s="48" t="s">
        <v>153</v>
      </c>
      <c r="H74" s="50" t="s">
        <v>154</v>
      </c>
      <c r="I74" s="32">
        <f>IFERROR(VLOOKUP(G74,'[1]CONSOLIDADO VIGENCIA'!$C$5:$S$119,17,0),0)</f>
        <v>244968765</v>
      </c>
      <c r="J74" s="49">
        <f>IFERROR(VLOOKUP(G74,'[1]CONSOLIDADO VIGENCIA'!$C$5:$U$119,19,0),0)</f>
        <v>219113821</v>
      </c>
      <c r="K74" s="32">
        <f>IFERROR(VLOOKUP(G74,'[1]CONSOLIDADO VIGENCIA'!$C$5:$W$119,21,0),0)</f>
        <v>219113821</v>
      </c>
      <c r="L74" s="32">
        <f>IFERROR(VLOOKUP(G74,'[1]CONSOLIDADO VIGENCIA'!$C$5:$X$119,22,0),0)</f>
        <v>59369007</v>
      </c>
      <c r="M74" s="32">
        <f>IFERROR(VLOOKUP(G74,'[1]CONSOLIDADO VIGENCIA'!$C$5:$Z$119,24,0),0)</f>
        <v>36145342</v>
      </c>
      <c r="N74" s="33">
        <f>IFERROR((K74/I74),0)</f>
        <v>0.89445616056398047</v>
      </c>
      <c r="O74" s="34">
        <f>IFERROR((L74/I74),0)</f>
        <v>0.24235337513335628</v>
      </c>
      <c r="P74" s="35"/>
    </row>
    <row r="75" spans="1:16" s="36" customFormat="1" ht="30" customHeight="1" x14ac:dyDescent="0.2">
      <c r="A75" s="26">
        <v>2</v>
      </c>
      <c r="B75" s="27">
        <v>0</v>
      </c>
      <c r="C75" s="27">
        <v>4</v>
      </c>
      <c r="D75" s="28">
        <v>5</v>
      </c>
      <c r="E75" s="28">
        <v>12</v>
      </c>
      <c r="F75" s="28">
        <v>20</v>
      </c>
      <c r="G75" s="48" t="s">
        <v>155</v>
      </c>
      <c r="H75" s="50" t="s">
        <v>156</v>
      </c>
      <c r="I75" s="32">
        <f>IFERROR(VLOOKUP(G75,'[1]CONSOLIDADO VIGENCIA'!$C$5:$S$119,17,0),0)</f>
        <v>10346606</v>
      </c>
      <c r="J75" s="32">
        <f>IFERROR(VLOOKUP(G75,'[1]CONSOLIDADO VIGENCIA'!$C$5:$U$119,19,0),0)</f>
        <v>200000</v>
      </c>
      <c r="K75" s="32">
        <f>IFERROR(VLOOKUP(G75,'[1]CONSOLIDADO VIGENCIA'!$C$5:$W$119,21,0),0)</f>
        <v>200000</v>
      </c>
      <c r="L75" s="32">
        <f>IFERROR(VLOOKUP(G75,'[1]CONSOLIDADO VIGENCIA'!$C$5:$X$119,22,0),0)</f>
        <v>200000</v>
      </c>
      <c r="M75" s="32">
        <f>IFERROR(VLOOKUP(G75,'[1]CONSOLIDADO VIGENCIA'!$C$5:$Z$119,24,0),0)</f>
        <v>200000</v>
      </c>
      <c r="N75" s="33">
        <f>IFERROR((K75/I75),0)</f>
        <v>1.9330010246838433E-2</v>
      </c>
      <c r="O75" s="34">
        <f>IFERROR((L75/I75),0)</f>
        <v>1.9330010246838433E-2</v>
      </c>
      <c r="P75" s="35"/>
    </row>
    <row r="76" spans="1:16" s="24" customFormat="1" ht="30" customHeight="1" x14ac:dyDescent="0.2">
      <c r="A76" s="16">
        <v>2</v>
      </c>
      <c r="B76" s="17">
        <v>0</v>
      </c>
      <c r="C76" s="17">
        <v>4</v>
      </c>
      <c r="D76" s="37">
        <v>6</v>
      </c>
      <c r="E76" s="18"/>
      <c r="F76" s="18"/>
      <c r="G76" s="46" t="s">
        <v>157</v>
      </c>
      <c r="H76" s="25" t="s">
        <v>158</v>
      </c>
      <c r="I76" s="21">
        <f t="shared" ref="I76:M76" si="21">SUM(I77:I79)</f>
        <v>97102778</v>
      </c>
      <c r="J76" s="21">
        <f t="shared" si="21"/>
        <v>43064582</v>
      </c>
      <c r="K76" s="21">
        <f t="shared" si="21"/>
        <v>26699245</v>
      </c>
      <c r="L76" s="21">
        <f t="shared" si="21"/>
        <v>1025800</v>
      </c>
      <c r="M76" s="21">
        <f t="shared" si="21"/>
        <v>930400</v>
      </c>
      <c r="N76" s="22">
        <f>IFERROR((K76/I76),0)</f>
        <v>0.27495861137978977</v>
      </c>
      <c r="O76" s="23">
        <f>IFERROR((L76/I76),0)</f>
        <v>1.0564064397828041E-2</v>
      </c>
      <c r="P76" s="39"/>
    </row>
    <row r="77" spans="1:16" s="36" customFormat="1" ht="30" customHeight="1" x14ac:dyDescent="0.2">
      <c r="A77" s="26">
        <v>2</v>
      </c>
      <c r="B77" s="27">
        <v>0</v>
      </c>
      <c r="C77" s="27">
        <v>4</v>
      </c>
      <c r="D77" s="28">
        <v>6</v>
      </c>
      <c r="E77" s="28">
        <v>2</v>
      </c>
      <c r="F77" s="28">
        <v>20</v>
      </c>
      <c r="G77" s="48" t="s">
        <v>159</v>
      </c>
      <c r="H77" s="31" t="s">
        <v>160</v>
      </c>
      <c r="I77" s="32">
        <f>IFERROR(VLOOKUP(G77,'[1]CONSOLIDADO VIGENCIA'!$C$5:$S$119,17,0),0)</f>
        <v>57482223</v>
      </c>
      <c r="J77" s="32">
        <f>IFERROR(VLOOKUP(G77,'[1]CONSOLIDADO VIGENCIA'!$C$5:$U$119,19,0),0)</f>
        <v>42319282</v>
      </c>
      <c r="K77" s="32">
        <f>IFERROR(VLOOKUP(G77,'[1]CONSOLIDADO VIGENCIA'!$C$5:$W$119,21,0),0)</f>
        <v>25953945</v>
      </c>
      <c r="L77" s="32">
        <f>IFERROR(VLOOKUP(G77,'[1]CONSOLIDADO VIGENCIA'!$C$5:$X$119,22,0),0)</f>
        <v>280500</v>
      </c>
      <c r="M77" s="32">
        <f>IFERROR(VLOOKUP(G77,'[1]CONSOLIDADO VIGENCIA'!$C$5:$Z$119,24,0),0)</f>
        <v>262000</v>
      </c>
      <c r="N77" s="33">
        <f>IFERROR((K77/I77),0)</f>
        <v>0.45151254849695011</v>
      </c>
      <c r="O77" s="34">
        <f>IFERROR((L77/I77),0)</f>
        <v>4.8797695245711009E-3</v>
      </c>
      <c r="P77" s="35"/>
    </row>
    <row r="78" spans="1:16" s="36" customFormat="1" ht="30" customHeight="1" x14ac:dyDescent="0.2">
      <c r="A78" s="26">
        <v>2</v>
      </c>
      <c r="B78" s="27">
        <v>0</v>
      </c>
      <c r="C78" s="27">
        <v>4</v>
      </c>
      <c r="D78" s="28">
        <v>6</v>
      </c>
      <c r="E78" s="28">
        <v>3</v>
      </c>
      <c r="F78" s="28">
        <v>20</v>
      </c>
      <c r="G78" s="48" t="s">
        <v>161</v>
      </c>
      <c r="H78" s="31" t="s">
        <v>162</v>
      </c>
      <c r="I78" s="32">
        <f>IFERROR(VLOOKUP(G78,'[1]CONSOLIDADO VIGENCIA'!$C$5:$S$119,19,0),0)</f>
        <v>0</v>
      </c>
      <c r="J78" s="32">
        <f>IFERROR(VLOOKUP(G78,'[1]CONSOLIDADO VIGENCIA'!$C$5:$U$119,19,0),0)</f>
        <v>0</v>
      </c>
      <c r="K78" s="32">
        <f>IFERROR(VLOOKUP(G78,'[1]CONSOLIDADO VIGENCIA'!$C$5:$W$119,21,0),0)</f>
        <v>0</v>
      </c>
      <c r="L78" s="32">
        <f>IFERROR(VLOOKUP(G78,'[1]CONSOLIDADO VIGENCIA'!$C$5:$X$119,22,0),0)</f>
        <v>0</v>
      </c>
      <c r="M78" s="32">
        <f>IFERROR(VLOOKUP(G78,'[1]CONSOLIDADO VIGENCIA'!$C$5:$Z$119,24,0),0)</f>
        <v>0</v>
      </c>
      <c r="N78" s="33">
        <f>IFERROR((K78/I78),0)</f>
        <v>0</v>
      </c>
      <c r="O78" s="34">
        <f>IFERROR((L78/I78),0)</f>
        <v>0</v>
      </c>
      <c r="P78" s="35"/>
    </row>
    <row r="79" spans="1:16" s="36" customFormat="1" ht="30" customHeight="1" x14ac:dyDescent="0.2">
      <c r="A79" s="26">
        <v>2</v>
      </c>
      <c r="B79" s="27">
        <v>0</v>
      </c>
      <c r="C79" s="27">
        <v>4</v>
      </c>
      <c r="D79" s="28">
        <v>6</v>
      </c>
      <c r="E79" s="28">
        <v>7</v>
      </c>
      <c r="F79" s="28">
        <v>20</v>
      </c>
      <c r="G79" s="48" t="s">
        <v>163</v>
      </c>
      <c r="H79" s="31" t="s">
        <v>164</v>
      </c>
      <c r="I79" s="32">
        <f>IFERROR(VLOOKUP(G79,'[1]CONSOLIDADO VIGENCIA'!$C$5:$S$119,17,0),0)</f>
        <v>39620555</v>
      </c>
      <c r="J79" s="32">
        <f>IFERROR(VLOOKUP(G79,'[1]CONSOLIDADO VIGENCIA'!$C$5:$U$119,19,0),0)</f>
        <v>745300</v>
      </c>
      <c r="K79" s="32">
        <f>IFERROR(VLOOKUP(G79,'[1]CONSOLIDADO VIGENCIA'!$C$5:$W$119,21,0),0)</f>
        <v>745300</v>
      </c>
      <c r="L79" s="32">
        <f>IFERROR(VLOOKUP(G79,'[1]CONSOLIDADO VIGENCIA'!$C$5:$X$119,22,0),0)</f>
        <v>745300</v>
      </c>
      <c r="M79" s="32">
        <f>IFERROR(VLOOKUP(G79,'[1]CONSOLIDADO VIGENCIA'!$C$5:$Z$119,24,0),0)</f>
        <v>668400</v>
      </c>
      <c r="N79" s="33">
        <f>IFERROR((K79/I79),0)</f>
        <v>1.8810942956250864E-2</v>
      </c>
      <c r="O79" s="34">
        <f>IFERROR((L79/I79),0)</f>
        <v>1.8810942956250864E-2</v>
      </c>
      <c r="P79" s="35"/>
    </row>
    <row r="80" spans="1:16" s="24" customFormat="1" ht="30" customHeight="1" x14ac:dyDescent="0.2">
      <c r="A80" s="16">
        <v>2</v>
      </c>
      <c r="B80" s="17">
        <v>0</v>
      </c>
      <c r="C80" s="17">
        <v>4</v>
      </c>
      <c r="D80" s="37">
        <v>7</v>
      </c>
      <c r="E80" s="18"/>
      <c r="F80" s="18"/>
      <c r="G80" s="46" t="s">
        <v>165</v>
      </c>
      <c r="H80" s="25" t="s">
        <v>166</v>
      </c>
      <c r="I80" s="21">
        <f>SUM(I81:I82)</f>
        <v>31438644</v>
      </c>
      <c r="J80" s="21">
        <f t="shared" ref="J80:L80" si="22">SUM(J81:J82)</f>
        <v>5878633</v>
      </c>
      <c r="K80" s="21">
        <f t="shared" si="22"/>
        <v>5878633</v>
      </c>
      <c r="L80" s="21">
        <f t="shared" si="22"/>
        <v>678300</v>
      </c>
      <c r="M80" s="21">
        <f>SUM(M81:M82)</f>
        <v>678300</v>
      </c>
      <c r="N80" s="22">
        <f>IFERROR((K80/I80),0)</f>
        <v>0.18698748584703589</v>
      </c>
      <c r="O80" s="23">
        <f>IFERROR((L80/I80),0)</f>
        <v>2.1575358021166561E-2</v>
      </c>
      <c r="P80" s="39"/>
    </row>
    <row r="81" spans="1:16" s="36" customFormat="1" ht="30" customHeight="1" x14ac:dyDescent="0.2">
      <c r="A81" s="26">
        <v>2</v>
      </c>
      <c r="B81" s="27">
        <v>0</v>
      </c>
      <c r="C81" s="27">
        <v>4</v>
      </c>
      <c r="D81" s="28">
        <v>7</v>
      </c>
      <c r="E81" s="28">
        <v>5</v>
      </c>
      <c r="F81" s="28">
        <v>20</v>
      </c>
      <c r="G81" s="48" t="s">
        <v>167</v>
      </c>
      <c r="H81" s="31" t="s">
        <v>168</v>
      </c>
      <c r="I81" s="32">
        <f>IFERROR(VLOOKUP(G81,'[1]CONSOLIDADO VIGENCIA'!$C$5:$S$119,17,0),0)</f>
        <v>17635900</v>
      </c>
      <c r="J81" s="32">
        <f>IFERROR(VLOOKUP(G81,'[1]CONSOLIDADO VIGENCIA'!$C$5:$U$119,19,0),0)</f>
        <v>0</v>
      </c>
      <c r="K81" s="32">
        <f>IFERROR(VLOOKUP(G81,'[1]CONSOLIDADO VIGENCIA'!$C$5:$W$119,21,0),0)</f>
        <v>0</v>
      </c>
      <c r="L81" s="32">
        <f>IFERROR(VLOOKUP(G81,'[1]CONSOLIDADO VIGENCIA'!$C$5:$X$119,22,0),0)</f>
        <v>0</v>
      </c>
      <c r="M81" s="32">
        <f>IFERROR(VLOOKUP(G81,'[1]CONSOLIDADO VIGENCIA'!$C$5:$Z$119,24,0),0)</f>
        <v>0</v>
      </c>
      <c r="N81" s="33">
        <f>IFERROR((K81/I81),0)</f>
        <v>0</v>
      </c>
      <c r="O81" s="34">
        <f>IFERROR((L81/I81),0)</f>
        <v>0</v>
      </c>
      <c r="P81" s="35"/>
    </row>
    <row r="82" spans="1:16" s="36" customFormat="1" ht="30" customHeight="1" x14ac:dyDescent="0.2">
      <c r="A82" s="26">
        <v>2</v>
      </c>
      <c r="B82" s="27">
        <v>0</v>
      </c>
      <c r="C82" s="27">
        <v>4</v>
      </c>
      <c r="D82" s="28">
        <v>7</v>
      </c>
      <c r="E82" s="28">
        <v>6</v>
      </c>
      <c r="F82" s="28">
        <v>20</v>
      </c>
      <c r="G82" s="48" t="s">
        <v>169</v>
      </c>
      <c r="H82" s="31" t="s">
        <v>170</v>
      </c>
      <c r="I82" s="32">
        <f>IFERROR(VLOOKUP(G82,'[1]CONSOLIDADO VIGENCIA'!$C$5:$S$119,17,0),0)</f>
        <v>13802744</v>
      </c>
      <c r="J82" s="32">
        <f>IFERROR(VLOOKUP(G82,'[1]CONSOLIDADO VIGENCIA'!$C$5:$U$119,19,0),0)</f>
        <v>5878633</v>
      </c>
      <c r="K82" s="32">
        <f>IFERROR(VLOOKUP(G82,'[1]CONSOLIDADO VIGENCIA'!$C$5:$W$119,21,0),0)</f>
        <v>5878633</v>
      </c>
      <c r="L82" s="32">
        <f>IFERROR(VLOOKUP(G82,'[1]CONSOLIDADO VIGENCIA'!$C$5:$X$119,22,0),0)</f>
        <v>678300</v>
      </c>
      <c r="M82" s="32">
        <f>IFERROR(VLOOKUP(G82,'[1]CONSOLIDADO VIGENCIA'!$C$5:$Z$119,24,0),0)</f>
        <v>678300</v>
      </c>
      <c r="N82" s="33">
        <f>IFERROR((K82/I82),0)</f>
        <v>0.42590321170920797</v>
      </c>
      <c r="O82" s="34">
        <f>IFERROR((L82/I82),0)</f>
        <v>4.9142402409260072E-2</v>
      </c>
      <c r="P82" s="35"/>
    </row>
    <row r="83" spans="1:16" s="24" customFormat="1" ht="30" customHeight="1" x14ac:dyDescent="0.2">
      <c r="A83" s="16">
        <v>2</v>
      </c>
      <c r="B83" s="17">
        <v>0</v>
      </c>
      <c r="C83" s="17">
        <v>4</v>
      </c>
      <c r="D83" s="37">
        <v>8</v>
      </c>
      <c r="E83" s="18"/>
      <c r="F83" s="18"/>
      <c r="G83" s="46" t="s">
        <v>171</v>
      </c>
      <c r="H83" s="25" t="s">
        <v>172</v>
      </c>
      <c r="I83" s="21">
        <f t="shared" ref="I83:M83" si="23">SUM(I84:I87)</f>
        <v>463560500</v>
      </c>
      <c r="J83" s="21">
        <f t="shared" si="23"/>
        <v>463560500</v>
      </c>
      <c r="K83" s="21">
        <f t="shared" si="23"/>
        <v>463560500</v>
      </c>
      <c r="L83" s="21">
        <f t="shared" si="23"/>
        <v>133218734</v>
      </c>
      <c r="M83" s="21">
        <f t="shared" si="23"/>
        <v>133218734</v>
      </c>
      <c r="N83" s="22">
        <f>IFERROR((K83/I83),0)</f>
        <v>1</v>
      </c>
      <c r="O83" s="23">
        <f>IFERROR((L83/I83),0)</f>
        <v>0.28738154782385472</v>
      </c>
      <c r="P83" s="39"/>
    </row>
    <row r="84" spans="1:16" s="36" customFormat="1" ht="30" customHeight="1" x14ac:dyDescent="0.2">
      <c r="A84" s="26">
        <v>2</v>
      </c>
      <c r="B84" s="27">
        <v>0</v>
      </c>
      <c r="C84" s="27">
        <v>4</v>
      </c>
      <c r="D84" s="28">
        <v>8</v>
      </c>
      <c r="E84" s="28">
        <v>1</v>
      </c>
      <c r="F84" s="28">
        <v>20</v>
      </c>
      <c r="G84" s="48" t="s">
        <v>173</v>
      </c>
      <c r="H84" s="31" t="s">
        <v>174</v>
      </c>
      <c r="I84" s="32">
        <f>IFERROR(VLOOKUP(G84,'[1]CONSOLIDADO VIGENCIA'!$C$5:$S$119,17,0),0)</f>
        <v>39620555</v>
      </c>
      <c r="J84" s="32">
        <f>IFERROR(VLOOKUP(G84,'[1]CONSOLIDADO VIGENCIA'!$C$5:$U$119,19,0),0)</f>
        <v>39620555</v>
      </c>
      <c r="K84" s="32">
        <f>IFERROR(VLOOKUP(G84,'[1]CONSOLIDADO VIGENCIA'!$C$5:$W$119,21,0),0)</f>
        <v>39620555</v>
      </c>
      <c r="L84" s="32">
        <f>IFERROR(VLOOKUP(G84,'[1]CONSOLIDADO VIGENCIA'!$C$5:$X$119,22,0),0)</f>
        <v>3958298</v>
      </c>
      <c r="M84" s="32">
        <f>IFERROR(VLOOKUP(G84,'[1]CONSOLIDADO VIGENCIA'!$C$5:$Z$119,24,0),0)</f>
        <v>3958298</v>
      </c>
      <c r="N84" s="33">
        <f>IFERROR((K84/I84),0)</f>
        <v>1</v>
      </c>
      <c r="O84" s="34">
        <f>IFERROR((L84/I84),0)</f>
        <v>9.990516286306439E-2</v>
      </c>
      <c r="P84" s="35"/>
    </row>
    <row r="85" spans="1:16" s="36" customFormat="1" ht="30" customHeight="1" x14ac:dyDescent="0.2">
      <c r="A85" s="26">
        <v>2</v>
      </c>
      <c r="B85" s="27">
        <v>0</v>
      </c>
      <c r="C85" s="27">
        <v>4</v>
      </c>
      <c r="D85" s="28">
        <v>8</v>
      </c>
      <c r="E85" s="28">
        <v>2</v>
      </c>
      <c r="F85" s="28">
        <v>20</v>
      </c>
      <c r="G85" s="48" t="s">
        <v>175</v>
      </c>
      <c r="H85" s="31" t="s">
        <v>176</v>
      </c>
      <c r="I85" s="32">
        <f>IFERROR(VLOOKUP(G85,'[1]CONSOLIDADO VIGENCIA'!$C$5:$S$119,17,0),0)</f>
        <v>356585001</v>
      </c>
      <c r="J85" s="32">
        <f>IFERROR(VLOOKUP(G85,'[1]CONSOLIDADO VIGENCIA'!$C$5:$U$119,19,0),0)</f>
        <v>356585001</v>
      </c>
      <c r="K85" s="32">
        <f>IFERROR(VLOOKUP(G85,'[1]CONSOLIDADO VIGENCIA'!$C$5:$W$119,21,0),0)</f>
        <v>356585001</v>
      </c>
      <c r="L85" s="32">
        <f>IFERROR(VLOOKUP(G85,'[1]CONSOLIDADO VIGENCIA'!$C$5:$X$119,22,0),0)</f>
        <v>108457910</v>
      </c>
      <c r="M85" s="32">
        <f>IFERROR(VLOOKUP(G85,'[1]CONSOLIDADO VIGENCIA'!$C$5:$Z$119,24,0),0)</f>
        <v>108457910</v>
      </c>
      <c r="N85" s="33">
        <f>IFERROR((K85/I85),0)</f>
        <v>1</v>
      </c>
      <c r="O85" s="34">
        <f>IFERROR((L85/I85),0)</f>
        <v>0.30415724075842437</v>
      </c>
      <c r="P85" s="35"/>
    </row>
    <row r="86" spans="1:16" s="36" customFormat="1" ht="30" customHeight="1" x14ac:dyDescent="0.2">
      <c r="A86" s="26">
        <v>2</v>
      </c>
      <c r="B86" s="27">
        <v>0</v>
      </c>
      <c r="C86" s="27">
        <v>4</v>
      </c>
      <c r="D86" s="28">
        <v>8</v>
      </c>
      <c r="E86" s="28">
        <v>5</v>
      </c>
      <c r="F86" s="28">
        <v>20</v>
      </c>
      <c r="G86" s="48" t="s">
        <v>177</v>
      </c>
      <c r="H86" s="31" t="s">
        <v>178</v>
      </c>
      <c r="I86" s="32">
        <f>IFERROR(VLOOKUP(G86,'[1]CONSOLIDADO VIGENCIA'!$C$5:$S$119,17,0),0)</f>
        <v>35658500</v>
      </c>
      <c r="J86" s="32">
        <f>IFERROR(VLOOKUP(G86,'[1]CONSOLIDADO VIGENCIA'!$C$5:$U$119,19,0),0)</f>
        <v>35658500</v>
      </c>
      <c r="K86" s="32">
        <f>IFERROR(VLOOKUP(G86,'[1]CONSOLIDADO VIGENCIA'!$C$5:$W$119,21,0),0)</f>
        <v>35658500</v>
      </c>
      <c r="L86" s="32">
        <f>IFERROR(VLOOKUP(G86,'[1]CONSOLIDADO VIGENCIA'!$C$5:$X$119,22,0),0)</f>
        <v>6305829</v>
      </c>
      <c r="M86" s="32">
        <f>IFERROR(VLOOKUP(G86,'[1]CONSOLIDADO VIGENCIA'!$C$5:$Z$119,24,0),0)</f>
        <v>6305829</v>
      </c>
      <c r="N86" s="33">
        <f>IFERROR((K86/I86),0)</f>
        <v>1</v>
      </c>
      <c r="O86" s="34">
        <f>IFERROR((L86/I86),0)</f>
        <v>0.17683943519777892</v>
      </c>
      <c r="P86" s="35"/>
    </row>
    <row r="87" spans="1:16" s="36" customFormat="1" ht="30" customHeight="1" x14ac:dyDescent="0.2">
      <c r="A87" s="26">
        <v>2</v>
      </c>
      <c r="B87" s="27">
        <v>0</v>
      </c>
      <c r="C87" s="27">
        <v>4</v>
      </c>
      <c r="D87" s="28">
        <v>8</v>
      </c>
      <c r="E87" s="28">
        <v>6</v>
      </c>
      <c r="F87" s="28">
        <v>20</v>
      </c>
      <c r="G87" s="48" t="s">
        <v>179</v>
      </c>
      <c r="H87" s="31" t="s">
        <v>180</v>
      </c>
      <c r="I87" s="32">
        <f>IFERROR(VLOOKUP(G87,'[1]CONSOLIDADO VIGENCIA'!$C$5:$S$119,17,0),0)</f>
        <v>31696444</v>
      </c>
      <c r="J87" s="32">
        <f>IFERROR(VLOOKUP(G87,'[1]CONSOLIDADO VIGENCIA'!$C$5:$U$119,19,0),0)</f>
        <v>31696444</v>
      </c>
      <c r="K87" s="32">
        <f>IFERROR(VLOOKUP(G87,'[1]CONSOLIDADO VIGENCIA'!$C$5:$W$119,21,0),0)</f>
        <v>31696444</v>
      </c>
      <c r="L87" s="32">
        <f>IFERROR(VLOOKUP(G87,'[1]CONSOLIDADO VIGENCIA'!$C$5:$X$119,22,0),0)</f>
        <v>14496697</v>
      </c>
      <c r="M87" s="32">
        <f>IFERROR(VLOOKUP(G87,'[1]CONSOLIDADO VIGENCIA'!$C$5:$Z$119,24,0),0)</f>
        <v>14496697</v>
      </c>
      <c r="N87" s="33">
        <f>IFERROR((K87/I87),0)</f>
        <v>1</v>
      </c>
      <c r="O87" s="34">
        <f>IFERROR((L87/I87),0)</f>
        <v>0.45736035878346482</v>
      </c>
      <c r="P87" s="35"/>
    </row>
    <row r="88" spans="1:16" s="24" customFormat="1" ht="30" customHeight="1" x14ac:dyDescent="0.2">
      <c r="A88" s="16">
        <v>2</v>
      </c>
      <c r="B88" s="17">
        <v>0</v>
      </c>
      <c r="C88" s="17">
        <v>4</v>
      </c>
      <c r="D88" s="37">
        <v>9</v>
      </c>
      <c r="E88" s="18"/>
      <c r="F88" s="18"/>
      <c r="G88" s="46" t="s">
        <v>181</v>
      </c>
      <c r="H88" s="25" t="s">
        <v>182</v>
      </c>
      <c r="I88" s="21">
        <f t="shared" ref="I88:M88" si="24">SUM(I89:I90)</f>
        <v>1079505492</v>
      </c>
      <c r="J88" s="21">
        <f t="shared" si="24"/>
        <v>871794736</v>
      </c>
      <c r="K88" s="21">
        <f t="shared" si="24"/>
        <v>1948962</v>
      </c>
      <c r="L88" s="21">
        <f t="shared" si="24"/>
        <v>0</v>
      </c>
      <c r="M88" s="21">
        <f t="shared" si="24"/>
        <v>0</v>
      </c>
      <c r="N88" s="22">
        <f>IFERROR((K88/I88),0)</f>
        <v>1.8054211066487098E-3</v>
      </c>
      <c r="O88" s="23">
        <f>IFERROR((L88/I88),0)</f>
        <v>0</v>
      </c>
      <c r="P88" s="35"/>
    </row>
    <row r="89" spans="1:16" s="36" customFormat="1" ht="30" customHeight="1" x14ac:dyDescent="0.2">
      <c r="A89" s="26">
        <v>2</v>
      </c>
      <c r="B89" s="27">
        <v>0</v>
      </c>
      <c r="C89" s="27">
        <v>4</v>
      </c>
      <c r="D89" s="28">
        <v>9</v>
      </c>
      <c r="E89" s="28">
        <v>5</v>
      </c>
      <c r="F89" s="28">
        <v>20</v>
      </c>
      <c r="G89" s="48" t="s">
        <v>183</v>
      </c>
      <c r="H89" s="31" t="s">
        <v>184</v>
      </c>
      <c r="I89" s="32">
        <f>IFERROR(VLOOKUP(G89,'[1]CONSOLIDADO VIGENCIA'!$C$5:$S$119,17,0),0)</f>
        <v>316964445</v>
      </c>
      <c r="J89" s="32">
        <f>IFERROR(VLOOKUP(G89,'[1]CONSOLIDADO VIGENCIA'!$C$5:$U$119,19,0),0)</f>
        <v>186122521</v>
      </c>
      <c r="K89" s="32">
        <f>IFERROR(VLOOKUP(G89,'[1]CONSOLIDADO VIGENCIA'!$C$5:$W$119,21,0),0)</f>
        <v>0</v>
      </c>
      <c r="L89" s="32">
        <f>IFERROR(VLOOKUP(G89,'[1]CONSOLIDADO VIGENCIA'!$C$5:$X$119,22,0),0)</f>
        <v>0</v>
      </c>
      <c r="M89" s="32">
        <f>IFERROR(VLOOKUP(G89,'[1]CONSOLIDADO VIGENCIA'!$C$5:$Z$119,24,0),0)</f>
        <v>0</v>
      </c>
      <c r="N89" s="33">
        <f>IFERROR((K89/I89),0)</f>
        <v>0</v>
      </c>
      <c r="O89" s="34">
        <f>IFERROR((L89/I89),0)</f>
        <v>0</v>
      </c>
      <c r="P89" s="35"/>
    </row>
    <row r="90" spans="1:16" s="36" customFormat="1" ht="30" customHeight="1" x14ac:dyDescent="0.2">
      <c r="A90" s="26">
        <v>2</v>
      </c>
      <c r="B90" s="27">
        <v>0</v>
      </c>
      <c r="C90" s="27">
        <v>4</v>
      </c>
      <c r="D90" s="28">
        <v>9</v>
      </c>
      <c r="E90" s="28">
        <v>13</v>
      </c>
      <c r="F90" s="28">
        <v>20</v>
      </c>
      <c r="G90" s="48" t="s">
        <v>185</v>
      </c>
      <c r="H90" s="31" t="s">
        <v>186</v>
      </c>
      <c r="I90" s="32">
        <f>IFERROR(VLOOKUP(G90,'[1]CONSOLIDADO VIGENCIA'!$C$5:$S$119,17,0),0)</f>
        <v>762541047</v>
      </c>
      <c r="J90" s="32">
        <f>IFERROR(VLOOKUP(G90,'[1]CONSOLIDADO VIGENCIA'!$C$5:$U$119,19,0),0)</f>
        <v>685672215</v>
      </c>
      <c r="K90" s="32">
        <f>IFERROR(VLOOKUP(G90,'[1]CONSOLIDADO VIGENCIA'!$C$5:$W$119,21,0),0)</f>
        <v>1948962</v>
      </c>
      <c r="L90" s="32">
        <f>IFERROR(VLOOKUP(G90,'[1]CONSOLIDADO VIGENCIA'!$C$5:$X$119,22,0),0)</f>
        <v>0</v>
      </c>
      <c r="M90" s="32">
        <f>IFERROR(VLOOKUP(G90,'[1]CONSOLIDADO VIGENCIA'!$C$5:$Z$119,24,0),0)</f>
        <v>0</v>
      </c>
      <c r="N90" s="33">
        <f>IFERROR((K90/I90),0)</f>
        <v>2.555878149337186E-3</v>
      </c>
      <c r="O90" s="34">
        <f>IFERROR((L90/I90),0)</f>
        <v>0</v>
      </c>
      <c r="P90" s="35"/>
    </row>
    <row r="91" spans="1:16" s="24" customFormat="1" ht="30" customHeight="1" x14ac:dyDescent="0.2">
      <c r="A91" s="16">
        <v>2</v>
      </c>
      <c r="B91" s="17">
        <v>0</v>
      </c>
      <c r="C91" s="17">
        <v>4</v>
      </c>
      <c r="D91" s="37">
        <v>11</v>
      </c>
      <c r="E91" s="18"/>
      <c r="F91" s="18"/>
      <c r="G91" s="46" t="s">
        <v>187</v>
      </c>
      <c r="H91" s="25" t="s">
        <v>188</v>
      </c>
      <c r="I91" s="21">
        <f>SUM(I92:I93)</f>
        <v>102254556</v>
      </c>
      <c r="J91" s="21">
        <f t="shared" ref="J91:L91" si="25">SUM(J92:J93)</f>
        <v>101300000</v>
      </c>
      <c r="K91" s="21">
        <f t="shared" si="25"/>
        <v>69510109</v>
      </c>
      <c r="L91" s="21">
        <f t="shared" si="25"/>
        <v>45574670</v>
      </c>
      <c r="M91" s="21">
        <f>SUM(M92:M93)</f>
        <v>45574670</v>
      </c>
      <c r="N91" s="22">
        <f>IFERROR((K91/I91),0)</f>
        <v>0.67977517793925979</v>
      </c>
      <c r="O91" s="23">
        <f>IFERROR((L91/I91),0)</f>
        <v>0.44569818483197954</v>
      </c>
      <c r="P91" s="39"/>
    </row>
    <row r="92" spans="1:16" s="24" customFormat="1" ht="30" customHeight="1" x14ac:dyDescent="0.2">
      <c r="A92" s="26">
        <v>2</v>
      </c>
      <c r="B92" s="27">
        <v>0</v>
      </c>
      <c r="C92" s="27">
        <v>4</v>
      </c>
      <c r="D92" s="28">
        <v>11</v>
      </c>
      <c r="E92" s="28">
        <v>1</v>
      </c>
      <c r="F92" s="28">
        <v>20</v>
      </c>
      <c r="G92" s="48" t="s">
        <v>189</v>
      </c>
      <c r="H92" s="31" t="s">
        <v>190</v>
      </c>
      <c r="I92" s="32">
        <f>IFERROR(VLOOKUP(G92,'[1]CONSOLIDADO VIGENCIA'!$C$5:$S$119,17,0),0)</f>
        <v>0</v>
      </c>
      <c r="J92" s="32">
        <f>IFERROR(VLOOKUP(G92,'[1]CONSOLIDADO VIGENCIA'!$C$5:$U$119,19,0),0)</f>
        <v>0</v>
      </c>
      <c r="K92" s="32">
        <f>IFERROR(VLOOKUP(G92,'[1]CONSOLIDADO VIGENCIA'!$C$5:$W$119,21,0),0)</f>
        <v>0</v>
      </c>
      <c r="L92" s="32">
        <f>IFERROR(VLOOKUP(G92,'[1]CONSOLIDADO VIGENCIA'!$C$5:$X$119,22,0),0)</f>
        <v>0</v>
      </c>
      <c r="M92" s="32">
        <f>IFERROR(VLOOKUP(G92,'[1]CONSOLIDADO VIGENCIA'!$C$5:$Z$119,24,0),0)</f>
        <v>0</v>
      </c>
      <c r="N92" s="33">
        <f>IFERROR((K92/I92),0)</f>
        <v>0</v>
      </c>
      <c r="O92" s="34">
        <f>IFERROR((L92/I92),0)</f>
        <v>0</v>
      </c>
      <c r="P92" s="39"/>
    </row>
    <row r="93" spans="1:16" s="36" customFormat="1" ht="30" customHeight="1" x14ac:dyDescent="0.2">
      <c r="A93" s="26">
        <v>2</v>
      </c>
      <c r="B93" s="27">
        <v>0</v>
      </c>
      <c r="C93" s="27">
        <v>4</v>
      </c>
      <c r="D93" s="28">
        <v>11</v>
      </c>
      <c r="E93" s="28">
        <v>2</v>
      </c>
      <c r="F93" s="28">
        <v>20</v>
      </c>
      <c r="G93" s="48" t="s">
        <v>191</v>
      </c>
      <c r="H93" s="31" t="s">
        <v>192</v>
      </c>
      <c r="I93" s="32">
        <f>IFERROR(VLOOKUP(G93,'[1]CONSOLIDADO VIGENCIA'!$C$5:$S$119,17,0),0)</f>
        <v>102254556</v>
      </c>
      <c r="J93" s="32">
        <f>IFERROR(VLOOKUP(G93,'[1]CONSOLIDADO VIGENCIA'!$C$5:$U$119,19,0),0)</f>
        <v>101300000</v>
      </c>
      <c r="K93" s="32">
        <f>IFERROR(VLOOKUP(G93,'[1]CONSOLIDADO VIGENCIA'!$C$5:$W$119,21,0),0)</f>
        <v>69510109</v>
      </c>
      <c r="L93" s="32">
        <f>IFERROR(VLOOKUP(G93,'[1]CONSOLIDADO VIGENCIA'!$C$5:$X$119,22,0),0)</f>
        <v>45574670</v>
      </c>
      <c r="M93" s="32">
        <f>IFERROR(VLOOKUP(G93,'[1]CONSOLIDADO VIGENCIA'!$C$5:$Z$119,24,0),0)</f>
        <v>45574670</v>
      </c>
      <c r="N93" s="33">
        <f>IFERROR((K93/I93),0)</f>
        <v>0.67977517793925979</v>
      </c>
      <c r="O93" s="34">
        <f>IFERROR((L93/I93),0)</f>
        <v>0.44569818483197954</v>
      </c>
      <c r="P93" s="35"/>
    </row>
    <row r="94" spans="1:16" s="36" customFormat="1" ht="30" customHeight="1" x14ac:dyDescent="0.2">
      <c r="A94" s="16">
        <v>2</v>
      </c>
      <c r="B94" s="17">
        <v>0</v>
      </c>
      <c r="C94" s="17">
        <v>4</v>
      </c>
      <c r="D94" s="37">
        <v>14</v>
      </c>
      <c r="E94" s="18"/>
      <c r="F94" s="18"/>
      <c r="G94" s="46" t="s">
        <v>193</v>
      </c>
      <c r="H94" s="25" t="s">
        <v>194</v>
      </c>
      <c r="I94" s="32">
        <f>+I95</f>
        <v>11886167</v>
      </c>
      <c r="J94" s="32">
        <f>+J95</f>
        <v>0</v>
      </c>
      <c r="K94" s="32">
        <f>IFERROR(VLOOKUP(G94,'[1]CONSOLIDADO VIGENCIA'!$C$5:$W$119,21,0),0)</f>
        <v>0</v>
      </c>
      <c r="L94" s="32"/>
      <c r="M94" s="32"/>
      <c r="N94" s="33"/>
      <c r="O94" s="51"/>
      <c r="P94" s="35"/>
    </row>
    <row r="95" spans="1:16" s="36" customFormat="1" ht="30" customHeight="1" x14ac:dyDescent="0.2">
      <c r="A95" s="26">
        <v>2</v>
      </c>
      <c r="B95" s="27">
        <v>0</v>
      </c>
      <c r="C95" s="27">
        <v>4</v>
      </c>
      <c r="D95" s="28">
        <v>14</v>
      </c>
      <c r="E95" s="28"/>
      <c r="F95" s="28"/>
      <c r="G95" s="48" t="s">
        <v>193</v>
      </c>
      <c r="H95" s="31" t="s">
        <v>194</v>
      </c>
      <c r="I95" s="32">
        <f>IFERROR(VLOOKUP(G95,'[1]CONSOLIDADO VIGENCIA'!$C$5:$S$119,17,0),0)</f>
        <v>11886167</v>
      </c>
      <c r="J95" s="32">
        <f>IFERROR(VLOOKUP(G95,'[1]CONSOLIDADO VIGENCIA'!$C$5:$U$119,19,0),0)</f>
        <v>0</v>
      </c>
      <c r="K95" s="32">
        <f>IFERROR(VLOOKUP(G95,'[1]CONSOLIDADO VIGENCIA'!$C$5:$W$119,21,0),0)</f>
        <v>0</v>
      </c>
      <c r="L95" s="32"/>
      <c r="M95" s="32"/>
      <c r="N95" s="33"/>
      <c r="O95" s="51"/>
      <c r="P95" s="35"/>
    </row>
    <row r="96" spans="1:16" s="24" customFormat="1" ht="30" customHeight="1" x14ac:dyDescent="0.2">
      <c r="A96" s="16">
        <v>2</v>
      </c>
      <c r="B96" s="17">
        <v>0</v>
      </c>
      <c r="C96" s="17">
        <v>4</v>
      </c>
      <c r="D96" s="37">
        <v>21</v>
      </c>
      <c r="E96" s="18"/>
      <c r="F96" s="18"/>
      <c r="G96" s="46" t="s">
        <v>195</v>
      </c>
      <c r="H96" s="25" t="s">
        <v>196</v>
      </c>
      <c r="I96" s="21">
        <f>SUM(I97:I99)</f>
        <v>789427831</v>
      </c>
      <c r="J96" s="21">
        <f t="shared" ref="J96:M96" si="26">SUM(J97:J99)</f>
        <v>391748044</v>
      </c>
      <c r="K96" s="21">
        <f t="shared" si="26"/>
        <v>391748044</v>
      </c>
      <c r="L96" s="21">
        <f t="shared" si="26"/>
        <v>0</v>
      </c>
      <c r="M96" s="21">
        <f t="shared" si="26"/>
        <v>0</v>
      </c>
      <c r="N96" s="22">
        <f>IFERROR((K96/I96),0)</f>
        <v>0.49624301122467013</v>
      </c>
      <c r="O96" s="23">
        <f>IFERROR((L96/I96),0)</f>
        <v>0</v>
      </c>
      <c r="P96" s="39"/>
    </row>
    <row r="97" spans="1:16" s="36" customFormat="1" ht="30" customHeight="1" x14ac:dyDescent="0.2">
      <c r="A97" s="26">
        <v>2</v>
      </c>
      <c r="B97" s="27">
        <v>0</v>
      </c>
      <c r="C97" s="27">
        <v>4</v>
      </c>
      <c r="D97" s="28">
        <v>21</v>
      </c>
      <c r="E97" s="28">
        <v>1</v>
      </c>
      <c r="F97" s="28">
        <v>20</v>
      </c>
      <c r="G97" s="48" t="s">
        <v>197</v>
      </c>
      <c r="H97" s="31" t="s">
        <v>198</v>
      </c>
      <c r="I97" s="32">
        <f>IFERROR(VLOOKUP(G97,'[1]CONSOLIDADO VIGENCIA'!$C$5:$S$119,17,0),0)</f>
        <v>24824293</v>
      </c>
      <c r="J97" s="32">
        <f>IFERROR(VLOOKUP(G97,'[1]CONSOLIDADO VIGENCIA'!$C$5:$U$119,19,0),0)</f>
        <v>0</v>
      </c>
      <c r="K97" s="32">
        <f>IFERROR(VLOOKUP(G97,'[1]CONSOLIDADO VIGENCIA'!$C$5:$W$119,21,0),0)</f>
        <v>0</v>
      </c>
      <c r="L97" s="32">
        <f>IFERROR(VLOOKUP(G97,'[1]CONSOLIDADO VIGENCIA'!$C$5:$X$119,22,0),0)</f>
        <v>0</v>
      </c>
      <c r="M97" s="32">
        <f>IFERROR(VLOOKUP(G97,'[1]CONSOLIDADO VIGENCIA'!$C$5:$Z$119,24,0),0)</f>
        <v>0</v>
      </c>
      <c r="N97" s="33">
        <f>IFERROR((K97/I97),0)</f>
        <v>0</v>
      </c>
      <c r="O97" s="34">
        <f>IFERROR((L97/I97),0)</f>
        <v>0</v>
      </c>
      <c r="P97" s="35"/>
    </row>
    <row r="98" spans="1:16" s="36" customFormat="1" ht="30" customHeight="1" x14ac:dyDescent="0.2">
      <c r="A98" s="26">
        <v>2</v>
      </c>
      <c r="B98" s="27">
        <v>0</v>
      </c>
      <c r="C98" s="27">
        <v>4</v>
      </c>
      <c r="D98" s="28">
        <v>21</v>
      </c>
      <c r="E98" s="28">
        <v>4</v>
      </c>
      <c r="F98" s="28">
        <v>20</v>
      </c>
      <c r="G98" s="48" t="s">
        <v>199</v>
      </c>
      <c r="H98" s="31" t="s">
        <v>200</v>
      </c>
      <c r="I98" s="32">
        <f>IFERROR(VLOOKUP(G98,'[1]CONSOLIDADO VIGENCIA'!$C$5:$S$119,17,0),0)</f>
        <v>413332140</v>
      </c>
      <c r="J98" s="32">
        <f>IFERROR(VLOOKUP(G98,'[1]CONSOLIDADO VIGENCIA'!$C$5:$U$119,19,0),0)</f>
        <v>363332140</v>
      </c>
      <c r="K98" s="32">
        <f>IFERROR(VLOOKUP(G98,'[1]CONSOLIDADO VIGENCIA'!$C$5:$W$119,21,0),0)</f>
        <v>363332140</v>
      </c>
      <c r="L98" s="32">
        <f>IFERROR(VLOOKUP(G98,'[1]CONSOLIDADO VIGENCIA'!$C$5:$X$119,22,0),0)</f>
        <v>0</v>
      </c>
      <c r="M98" s="32">
        <f>IFERROR(VLOOKUP(G98,'[1]CONSOLIDADO VIGENCIA'!$C$5:$Z$119,24,0),0)</f>
        <v>0</v>
      </c>
      <c r="N98" s="33">
        <f>IFERROR((K98/I98),0)</f>
        <v>0.87903190881793025</v>
      </c>
      <c r="O98" s="34">
        <f>IFERROR((L98/I98),0)</f>
        <v>0</v>
      </c>
      <c r="P98" s="35"/>
    </row>
    <row r="99" spans="1:16" s="36" customFormat="1" ht="30" customHeight="1" x14ac:dyDescent="0.2">
      <c r="A99" s="26">
        <v>2</v>
      </c>
      <c r="B99" s="27">
        <v>0</v>
      </c>
      <c r="C99" s="27">
        <v>4</v>
      </c>
      <c r="D99" s="28">
        <v>21</v>
      </c>
      <c r="E99" s="28">
        <v>5</v>
      </c>
      <c r="F99" s="28">
        <v>20</v>
      </c>
      <c r="G99" s="48" t="s">
        <v>201</v>
      </c>
      <c r="H99" s="31" t="s">
        <v>202</v>
      </c>
      <c r="I99" s="32">
        <f>IFERROR(VLOOKUP(G99,'[1]CONSOLIDADO VIGENCIA'!$C$5:$S$119,17,0),0)</f>
        <v>351271398</v>
      </c>
      <c r="J99" s="32">
        <f>IFERROR(VLOOKUP(G99,'[1]CONSOLIDADO VIGENCIA'!$C$5:$U$119,19,0),0)</f>
        <v>28415904</v>
      </c>
      <c r="K99" s="32">
        <f>IFERROR(VLOOKUP(G99,'[1]CONSOLIDADO VIGENCIA'!$C$5:$W$119,21,0),0)</f>
        <v>28415904</v>
      </c>
      <c r="L99" s="32">
        <f>IFERROR(VLOOKUP(G99,'[1]CONSOLIDADO VIGENCIA'!$C$5:$X$119,22,0),0)</f>
        <v>0</v>
      </c>
      <c r="M99" s="32">
        <f>IFERROR(VLOOKUP(G99,'[1]CONSOLIDADO VIGENCIA'!$C$5:$Z$119,24,0),0)</f>
        <v>0</v>
      </c>
      <c r="N99" s="33">
        <f>IFERROR((K99/I99),0)</f>
        <v>8.0894442763597849E-2</v>
      </c>
      <c r="O99" s="34">
        <f>IFERROR((L99/I99),0)</f>
        <v>0</v>
      </c>
      <c r="P99" s="35"/>
    </row>
    <row r="100" spans="1:16" s="24" customFormat="1" ht="30" customHeight="1" x14ac:dyDescent="0.2">
      <c r="A100" s="16">
        <v>2</v>
      </c>
      <c r="B100" s="17">
        <v>0</v>
      </c>
      <c r="C100" s="17">
        <v>4</v>
      </c>
      <c r="D100" s="37">
        <v>40</v>
      </c>
      <c r="E100" s="18"/>
      <c r="F100" s="37">
        <v>20</v>
      </c>
      <c r="G100" s="46" t="s">
        <v>203</v>
      </c>
      <c r="H100" s="25" t="s">
        <v>204</v>
      </c>
      <c r="I100" s="52">
        <f>+I101</f>
        <v>1200000</v>
      </c>
      <c r="J100" s="52">
        <f t="shared" ref="J100:L100" si="27">+J101</f>
        <v>578500</v>
      </c>
      <c r="K100" s="52">
        <f t="shared" si="27"/>
        <v>578500</v>
      </c>
      <c r="L100" s="52">
        <f t="shared" si="27"/>
        <v>578500</v>
      </c>
      <c r="M100" s="52">
        <f>+M101</f>
        <v>400000</v>
      </c>
      <c r="N100" s="33">
        <f>IFERROR((K100/I100),0)</f>
        <v>0.48208333333333331</v>
      </c>
      <c r="O100" s="41">
        <f>IFERROR((L100/I100),0)</f>
        <v>0.48208333333333331</v>
      </c>
      <c r="P100" s="53"/>
    </row>
    <row r="101" spans="1:16" s="36" customFormat="1" ht="30" customHeight="1" x14ac:dyDescent="0.2">
      <c r="A101" s="26">
        <v>2</v>
      </c>
      <c r="B101" s="27">
        <v>0</v>
      </c>
      <c r="C101" s="27">
        <v>4</v>
      </c>
      <c r="D101" s="28">
        <v>40</v>
      </c>
      <c r="E101" s="29" t="s">
        <v>205</v>
      </c>
      <c r="F101" s="28">
        <v>20</v>
      </c>
      <c r="G101" s="48" t="s">
        <v>206</v>
      </c>
      <c r="H101" s="31" t="s">
        <v>204</v>
      </c>
      <c r="I101" s="32">
        <f>IFERROR(VLOOKUP(G101,'[1]CONSOLIDADO VIGENCIA'!$C$5:$S$119,17,0),0)</f>
        <v>1200000</v>
      </c>
      <c r="J101" s="32">
        <f>IFERROR(VLOOKUP(G101,'[1]CONSOLIDADO VIGENCIA'!$C$5:$U$119,19,0),0)</f>
        <v>578500</v>
      </c>
      <c r="K101" s="32">
        <f>IFERROR(VLOOKUP(G101,'[1]CONSOLIDADO VIGENCIA'!$C$5:$W$119,21,0),0)</f>
        <v>578500</v>
      </c>
      <c r="L101" s="32">
        <f>IFERROR(VLOOKUP(G101,'[1]CONSOLIDADO VIGENCIA'!$C$5:$X$119,22,0),0)</f>
        <v>578500</v>
      </c>
      <c r="M101" s="32">
        <f>IFERROR(VLOOKUP(G101,'[1]CONSOLIDADO VIGENCIA'!$C$5:$Z$119,24,0),0)</f>
        <v>400000</v>
      </c>
      <c r="N101" s="33">
        <f>IFERROR((K101/I101),0)</f>
        <v>0.48208333333333331</v>
      </c>
      <c r="O101" s="44">
        <f>IFERROR((L101/I101),0)</f>
        <v>0.48208333333333331</v>
      </c>
      <c r="P101" s="35"/>
    </row>
    <row r="102" spans="1:16" s="24" customFormat="1" ht="30" customHeight="1" x14ac:dyDescent="0.2">
      <c r="A102" s="16">
        <v>2</v>
      </c>
      <c r="B102" s="17">
        <v>0</v>
      </c>
      <c r="C102" s="17">
        <v>4</v>
      </c>
      <c r="D102" s="37">
        <v>41</v>
      </c>
      <c r="E102" s="18"/>
      <c r="F102" s="18"/>
      <c r="G102" s="46" t="s">
        <v>207</v>
      </c>
      <c r="H102" s="25" t="s">
        <v>208</v>
      </c>
      <c r="I102" s="21">
        <f t="shared" ref="I102:M102" si="28">+I103</f>
        <v>3703045493</v>
      </c>
      <c r="J102" s="21">
        <f t="shared" si="28"/>
        <v>2556876412.6199999</v>
      </c>
      <c r="K102" s="21">
        <f t="shared" si="28"/>
        <v>1830707115.6199999</v>
      </c>
      <c r="L102" s="21">
        <f t="shared" si="28"/>
        <v>392182778</v>
      </c>
      <c r="M102" s="21">
        <f t="shared" si="28"/>
        <v>391292658</v>
      </c>
      <c r="N102" s="22">
        <f>IFERROR((K102/I102),0)</f>
        <v>0.49437878067678381</v>
      </c>
      <c r="O102" s="23">
        <f>IFERROR((L102/I102),0)</f>
        <v>0.10590817173090561</v>
      </c>
      <c r="P102" s="39"/>
    </row>
    <row r="103" spans="1:16" s="36" customFormat="1" ht="30" customHeight="1" x14ac:dyDescent="0.2">
      <c r="A103" s="26">
        <v>2</v>
      </c>
      <c r="B103" s="27">
        <v>0</v>
      </c>
      <c r="C103" s="27">
        <v>4</v>
      </c>
      <c r="D103" s="28">
        <v>41</v>
      </c>
      <c r="E103" s="28">
        <v>13</v>
      </c>
      <c r="F103" s="28">
        <v>20</v>
      </c>
      <c r="G103" s="48" t="s">
        <v>209</v>
      </c>
      <c r="H103" s="31" t="s">
        <v>208</v>
      </c>
      <c r="I103" s="32">
        <f>IFERROR(VLOOKUP(G103,'[1]CONSOLIDADO VIGENCIA'!$C$5:$S$119,17,0),0)</f>
        <v>3703045493</v>
      </c>
      <c r="J103" s="32">
        <f>IFERROR(VLOOKUP(G103,'[1]CONSOLIDADO VIGENCIA'!$C$5:$U$119,19,0),0)</f>
        <v>2556876412.6199999</v>
      </c>
      <c r="K103" s="32">
        <f>IFERROR(VLOOKUP(G103,'[1]CONSOLIDADO VIGENCIA'!$C$5:$W$119,21,0),0)</f>
        <v>1830707115.6199999</v>
      </c>
      <c r="L103" s="32">
        <f>IFERROR(VLOOKUP(G103,'[1]CONSOLIDADO VIGENCIA'!$C$5:$X$119,22,0),0)</f>
        <v>392182778</v>
      </c>
      <c r="M103" s="32">
        <f>IFERROR(VLOOKUP(G103,'[1]CONSOLIDADO VIGENCIA'!$C$5:$Z$119,24,0),0)</f>
        <v>391292658</v>
      </c>
      <c r="N103" s="33">
        <f>IFERROR((K103/I103),0)</f>
        <v>0.49437878067678381</v>
      </c>
      <c r="O103" s="44">
        <f>IFERROR((L103/I103),0)</f>
        <v>0.10590817173090561</v>
      </c>
      <c r="P103" s="35"/>
    </row>
    <row r="104" spans="1:16" s="24" customFormat="1" ht="30" customHeight="1" x14ac:dyDescent="0.2">
      <c r="A104" s="16">
        <v>3</v>
      </c>
      <c r="B104" s="17"/>
      <c r="C104" s="17"/>
      <c r="D104" s="18"/>
      <c r="E104" s="18"/>
      <c r="F104" s="37">
        <v>20</v>
      </c>
      <c r="G104" s="46" t="s">
        <v>210</v>
      </c>
      <c r="H104" s="25" t="s">
        <v>211</v>
      </c>
      <c r="I104" s="21">
        <f>+I106+I112</f>
        <v>6579459000</v>
      </c>
      <c r="J104" s="21">
        <f t="shared" ref="J104:M104" si="29">+J106+J112</f>
        <v>1104870375</v>
      </c>
      <c r="K104" s="21">
        <f t="shared" si="29"/>
        <v>0</v>
      </c>
      <c r="L104" s="21">
        <f t="shared" si="29"/>
        <v>0</v>
      </c>
      <c r="M104" s="21">
        <f t="shared" si="29"/>
        <v>0</v>
      </c>
      <c r="N104" s="22">
        <f>IFERROR((K104/I104),0)</f>
        <v>0</v>
      </c>
      <c r="O104" s="23">
        <f>IFERROR((L104/I104),0)</f>
        <v>0</v>
      </c>
      <c r="P104" s="39"/>
    </row>
    <row r="105" spans="1:16" s="24" customFormat="1" ht="30" customHeight="1" x14ac:dyDescent="0.2">
      <c r="A105" s="16">
        <v>3</v>
      </c>
      <c r="B105" s="17"/>
      <c r="C105" s="17"/>
      <c r="D105" s="18"/>
      <c r="E105" s="18"/>
      <c r="F105" s="37">
        <v>21</v>
      </c>
      <c r="G105" s="46" t="s">
        <v>210</v>
      </c>
      <c r="H105" s="25" t="s">
        <v>211</v>
      </c>
      <c r="I105" s="21">
        <f>+I107</f>
        <v>270000000000</v>
      </c>
      <c r="J105" s="21">
        <f t="shared" ref="J105:M109" si="30">+J107</f>
        <v>270000000000</v>
      </c>
      <c r="K105" s="21">
        <f t="shared" si="30"/>
        <v>270000000000</v>
      </c>
      <c r="L105" s="21">
        <f t="shared" si="30"/>
        <v>270000000000</v>
      </c>
      <c r="M105" s="21">
        <f t="shared" si="30"/>
        <v>270000000000</v>
      </c>
      <c r="N105" s="22">
        <f>IFERROR((K105/I105),0)</f>
        <v>1</v>
      </c>
      <c r="O105" s="23">
        <f>IFERROR((L105/I105),0)</f>
        <v>1</v>
      </c>
      <c r="P105" s="39"/>
    </row>
    <row r="106" spans="1:16" s="24" customFormat="1" ht="30" customHeight="1" x14ac:dyDescent="0.2">
      <c r="A106" s="16">
        <v>3</v>
      </c>
      <c r="B106" s="17">
        <v>2</v>
      </c>
      <c r="C106" s="17"/>
      <c r="D106" s="18"/>
      <c r="E106" s="18"/>
      <c r="F106" s="54">
        <v>20</v>
      </c>
      <c r="G106" s="46" t="s">
        <v>212</v>
      </c>
      <c r="H106" s="25" t="s">
        <v>213</v>
      </c>
      <c r="I106" s="21">
        <f>+I108</f>
        <v>2702144000</v>
      </c>
      <c r="J106" s="21">
        <f t="shared" si="30"/>
        <v>0</v>
      </c>
      <c r="K106" s="21">
        <f t="shared" si="30"/>
        <v>0</v>
      </c>
      <c r="L106" s="21">
        <f t="shared" si="30"/>
        <v>0</v>
      </c>
      <c r="M106" s="21">
        <f t="shared" si="30"/>
        <v>0</v>
      </c>
      <c r="N106" s="22">
        <f>IFERROR((K106/I106),0)</f>
        <v>0</v>
      </c>
      <c r="O106" s="23">
        <f>IFERROR((L106/I106),0)</f>
        <v>0</v>
      </c>
      <c r="P106" s="39"/>
    </row>
    <row r="107" spans="1:16" s="24" customFormat="1" ht="30" customHeight="1" x14ac:dyDescent="0.2">
      <c r="A107" s="16">
        <v>3</v>
      </c>
      <c r="B107" s="17">
        <v>2</v>
      </c>
      <c r="C107" s="17"/>
      <c r="D107" s="18"/>
      <c r="E107" s="18"/>
      <c r="F107" s="54">
        <v>21</v>
      </c>
      <c r="G107" s="46" t="s">
        <v>212</v>
      </c>
      <c r="H107" s="25" t="s">
        <v>213</v>
      </c>
      <c r="I107" s="21">
        <f>+I109</f>
        <v>270000000000</v>
      </c>
      <c r="J107" s="21">
        <f t="shared" si="30"/>
        <v>270000000000</v>
      </c>
      <c r="K107" s="21">
        <f t="shared" si="30"/>
        <v>270000000000</v>
      </c>
      <c r="L107" s="21">
        <f t="shared" si="30"/>
        <v>270000000000</v>
      </c>
      <c r="M107" s="21">
        <f t="shared" si="30"/>
        <v>270000000000</v>
      </c>
      <c r="N107" s="22">
        <f>IFERROR((K107/I107),0)</f>
        <v>1</v>
      </c>
      <c r="O107" s="23">
        <f>IFERROR((L107/I107),0)</f>
        <v>1</v>
      </c>
      <c r="P107" s="39"/>
    </row>
    <row r="108" spans="1:16" s="24" customFormat="1" ht="30" customHeight="1" x14ac:dyDescent="0.2">
      <c r="A108" s="16">
        <v>3</v>
      </c>
      <c r="B108" s="17">
        <v>2</v>
      </c>
      <c r="C108" s="17">
        <v>1</v>
      </c>
      <c r="D108" s="55"/>
      <c r="E108" s="55"/>
      <c r="F108" s="54">
        <v>20</v>
      </c>
      <c r="G108" s="46" t="s">
        <v>214</v>
      </c>
      <c r="H108" s="56" t="s">
        <v>215</v>
      </c>
      <c r="I108" s="21">
        <f>+I110</f>
        <v>2702144000</v>
      </c>
      <c r="J108" s="21">
        <f t="shared" si="30"/>
        <v>0</v>
      </c>
      <c r="K108" s="21">
        <f t="shared" si="30"/>
        <v>0</v>
      </c>
      <c r="L108" s="21">
        <f t="shared" si="30"/>
        <v>0</v>
      </c>
      <c r="M108" s="21">
        <f t="shared" si="30"/>
        <v>0</v>
      </c>
      <c r="N108" s="22">
        <f>IFERROR((K108/I108),0)</f>
        <v>0</v>
      </c>
      <c r="O108" s="23">
        <f>IFERROR((L108/I108),0)</f>
        <v>0</v>
      </c>
      <c r="P108" s="39"/>
    </row>
    <row r="109" spans="1:16" s="24" customFormat="1" ht="30" customHeight="1" x14ac:dyDescent="0.2">
      <c r="A109" s="16">
        <v>3</v>
      </c>
      <c r="B109" s="17">
        <v>2</v>
      </c>
      <c r="C109" s="17">
        <v>1</v>
      </c>
      <c r="D109" s="55"/>
      <c r="E109" s="55"/>
      <c r="F109" s="54">
        <v>21</v>
      </c>
      <c r="G109" s="46" t="s">
        <v>214</v>
      </c>
      <c r="H109" s="56" t="s">
        <v>215</v>
      </c>
      <c r="I109" s="21">
        <f>+I111</f>
        <v>270000000000</v>
      </c>
      <c r="J109" s="21">
        <f t="shared" si="30"/>
        <v>270000000000</v>
      </c>
      <c r="K109" s="21">
        <f t="shared" si="30"/>
        <v>270000000000</v>
      </c>
      <c r="L109" s="21">
        <f t="shared" si="30"/>
        <v>270000000000</v>
      </c>
      <c r="M109" s="21">
        <f t="shared" si="30"/>
        <v>270000000000</v>
      </c>
      <c r="N109" s="22">
        <f>IFERROR((K109/I109),0)</f>
        <v>1</v>
      </c>
      <c r="O109" s="23">
        <f>IFERROR((L109/I109),0)</f>
        <v>1</v>
      </c>
      <c r="P109" s="39"/>
    </row>
    <row r="110" spans="1:16" s="36" customFormat="1" ht="30" customHeight="1" x14ac:dyDescent="0.2">
      <c r="A110" s="57">
        <v>3</v>
      </c>
      <c r="B110" s="28">
        <v>2</v>
      </c>
      <c r="C110" s="28">
        <v>1</v>
      </c>
      <c r="D110" s="28">
        <v>1</v>
      </c>
      <c r="E110" s="58" t="s">
        <v>1</v>
      </c>
      <c r="F110" s="28">
        <v>20</v>
      </c>
      <c r="G110" s="48" t="s">
        <v>216</v>
      </c>
      <c r="H110" s="59" t="s">
        <v>217</v>
      </c>
      <c r="I110" s="32">
        <f>IFERROR(VLOOKUP(G110,'[1]CONSOLIDADO VIGENCIA'!$C$5:$S$119,17,0),0)</f>
        <v>2702144000</v>
      </c>
      <c r="J110" s="32">
        <f>IFERROR(VLOOKUP(G110,'[1]CONSOLIDADO VIGENCIA'!$C$5:$U$119,19,0),0)</f>
        <v>0</v>
      </c>
      <c r="K110" s="32">
        <f>IFERROR(VLOOKUP(G110,'[1]CONSOLIDADO VIGENCIA'!$C$5:$W$119,21,0),0)</f>
        <v>0</v>
      </c>
      <c r="L110" s="32">
        <f>IFERROR(VLOOKUP(G110,'[1]CONSOLIDADO VIGENCIA'!$C$5:$X$119,22,0),0)</f>
        <v>0</v>
      </c>
      <c r="M110" s="32">
        <f>IFERROR(VLOOKUP(G110,'[1]CONSOLIDADO VIGENCIA'!$C$5:$Z$119,24,0),0)</f>
        <v>0</v>
      </c>
      <c r="N110" s="33">
        <f>IFERROR((K110/I110),0)</f>
        <v>0</v>
      </c>
      <c r="O110" s="34">
        <f>IFERROR((L110/I110),0)</f>
        <v>0</v>
      </c>
      <c r="P110" s="35"/>
    </row>
    <row r="111" spans="1:16" s="36" customFormat="1" ht="30" customHeight="1" x14ac:dyDescent="0.2">
      <c r="A111" s="57">
        <v>3</v>
      </c>
      <c r="B111" s="28">
        <v>2</v>
      </c>
      <c r="C111" s="28">
        <v>1</v>
      </c>
      <c r="D111" s="58">
        <v>17</v>
      </c>
      <c r="E111" s="58" t="s">
        <v>1</v>
      </c>
      <c r="F111" s="60">
        <v>21</v>
      </c>
      <c r="G111" s="61" t="s">
        <v>218</v>
      </c>
      <c r="H111" s="59" t="s">
        <v>219</v>
      </c>
      <c r="I111" s="32">
        <f>IFERROR(VLOOKUP(G111,'[1]CONSOLIDADO VIGENCIA'!$C$5:$S$119,17,0),0)</f>
        <v>270000000000</v>
      </c>
      <c r="J111" s="32">
        <f>IFERROR(VLOOKUP(G111,'[1]CONSOLIDADO VIGENCIA'!$C$5:$U$119,19,0),0)</f>
        <v>270000000000</v>
      </c>
      <c r="K111" s="32">
        <f>IFERROR(VLOOKUP(G111,'[1]CONSOLIDADO VIGENCIA'!$C$5:$W$119,21,0),0)</f>
        <v>270000000000</v>
      </c>
      <c r="L111" s="32">
        <f>IFERROR(VLOOKUP(G111,'[1]CONSOLIDADO VIGENCIA'!$C$5:$X$119,22,0),0)</f>
        <v>270000000000</v>
      </c>
      <c r="M111" s="32">
        <f>IFERROR(VLOOKUP(G111,'[1]CONSOLIDADO VIGENCIA'!$C$5:$Z$119,24,0),0)</f>
        <v>270000000000</v>
      </c>
      <c r="N111" s="33">
        <f>IFERROR((K111/I111),0)</f>
        <v>1</v>
      </c>
      <c r="O111" s="34">
        <f>IFERROR((L111/I111),0)</f>
        <v>1</v>
      </c>
      <c r="P111" s="35"/>
    </row>
    <row r="112" spans="1:16" s="24" customFormat="1" ht="30" customHeight="1" x14ac:dyDescent="0.2">
      <c r="A112" s="62">
        <v>3</v>
      </c>
      <c r="B112" s="37">
        <v>6</v>
      </c>
      <c r="C112" s="17"/>
      <c r="D112" s="18"/>
      <c r="E112" s="18"/>
      <c r="F112" s="54">
        <v>20</v>
      </c>
      <c r="G112" s="63" t="s">
        <v>220</v>
      </c>
      <c r="H112" s="25" t="s">
        <v>221</v>
      </c>
      <c r="I112" s="21">
        <f>+I113</f>
        <v>3877315000</v>
      </c>
      <c r="J112" s="21">
        <f t="shared" ref="J112:M112" si="31">+J113</f>
        <v>1104870375</v>
      </c>
      <c r="K112" s="21">
        <f t="shared" si="31"/>
        <v>0</v>
      </c>
      <c r="L112" s="21">
        <f t="shared" si="31"/>
        <v>0</v>
      </c>
      <c r="M112" s="21">
        <f t="shared" si="31"/>
        <v>0</v>
      </c>
      <c r="N112" s="22">
        <f>IFERROR((K112/I112),0)</f>
        <v>0</v>
      </c>
      <c r="O112" s="23">
        <f>IFERROR((L112/I112),0)</f>
        <v>0</v>
      </c>
      <c r="P112" s="39"/>
    </row>
    <row r="113" spans="1:16" s="24" customFormat="1" ht="30" customHeight="1" x14ac:dyDescent="0.2">
      <c r="A113" s="62">
        <v>3</v>
      </c>
      <c r="B113" s="37">
        <v>6</v>
      </c>
      <c r="C113" s="17">
        <v>1</v>
      </c>
      <c r="D113" s="18"/>
      <c r="E113" s="18"/>
      <c r="F113" s="54">
        <v>20</v>
      </c>
      <c r="G113" s="63" t="s">
        <v>222</v>
      </c>
      <c r="H113" s="25" t="s">
        <v>223</v>
      </c>
      <c r="I113" s="21">
        <f t="shared" ref="I113:M113" si="32">+I114</f>
        <v>3877315000</v>
      </c>
      <c r="J113" s="21">
        <f t="shared" si="32"/>
        <v>1104870375</v>
      </c>
      <c r="K113" s="21">
        <f t="shared" si="32"/>
        <v>0</v>
      </c>
      <c r="L113" s="21">
        <f t="shared" si="32"/>
        <v>0</v>
      </c>
      <c r="M113" s="21">
        <f t="shared" si="32"/>
        <v>0</v>
      </c>
      <c r="N113" s="22">
        <f>IFERROR((K113/I113),0)</f>
        <v>0</v>
      </c>
      <c r="O113" s="23">
        <f>IFERROR((L113/I113),0)</f>
        <v>0</v>
      </c>
      <c r="P113" s="39"/>
    </row>
    <row r="114" spans="1:16" s="24" customFormat="1" ht="30" customHeight="1" x14ac:dyDescent="0.2">
      <c r="A114" s="26">
        <v>3</v>
      </c>
      <c r="B114" s="27">
        <v>6</v>
      </c>
      <c r="C114" s="27">
        <v>1</v>
      </c>
      <c r="D114" s="28">
        <v>1</v>
      </c>
      <c r="E114" s="18"/>
      <c r="F114" s="54">
        <v>20</v>
      </c>
      <c r="G114" s="61" t="s">
        <v>224</v>
      </c>
      <c r="H114" s="31" t="s">
        <v>223</v>
      </c>
      <c r="I114" s="32">
        <f>IFERROR(VLOOKUP(G114,'[1]CONSOLIDADO VIGENCIA'!$C$5:$S$119,17,0),0)</f>
        <v>3877315000</v>
      </c>
      <c r="J114" s="32">
        <f>IFERROR(VLOOKUP(G114,'[1]CONSOLIDADO VIGENCIA'!$C$5:$U$119,19,0),0)</f>
        <v>1104870375</v>
      </c>
      <c r="K114" s="32">
        <f>IFERROR(VLOOKUP(G114,'[1]CONSOLIDADO VIGENCIA'!$C$5:$W$119,21,0),0)</f>
        <v>0</v>
      </c>
      <c r="L114" s="32">
        <f>IFERROR(VLOOKUP(G114,'[1]CONSOLIDADO VIGENCIA'!$C$5:$X$119,22,0),0)</f>
        <v>0</v>
      </c>
      <c r="M114" s="32">
        <f>IFERROR(VLOOKUP(G114,'[1]CONSOLIDADO VIGENCIA'!$C$5:$Z$119,24,0),0)</f>
        <v>0</v>
      </c>
      <c r="N114" s="33">
        <f>IFERROR((K114/I114),0)</f>
        <v>0</v>
      </c>
      <c r="O114" s="34">
        <f>IFERROR((L114/I114),0)</f>
        <v>0</v>
      </c>
      <c r="P114" s="35"/>
    </row>
    <row r="115" spans="1:16" s="24" customFormat="1" ht="30" customHeight="1" x14ac:dyDescent="0.2">
      <c r="A115" s="16">
        <v>5</v>
      </c>
      <c r="B115" s="17"/>
      <c r="C115" s="17"/>
      <c r="D115" s="55"/>
      <c r="E115" s="55"/>
      <c r="F115" s="54"/>
      <c r="G115" s="64" t="s">
        <v>225</v>
      </c>
      <c r="H115" s="56" t="s">
        <v>226</v>
      </c>
      <c r="I115" s="21">
        <f t="shared" ref="I115:M117" si="33">+I116</f>
        <v>57727518000</v>
      </c>
      <c r="J115" s="21">
        <f t="shared" si="33"/>
        <v>44372266306</v>
      </c>
      <c r="K115" s="21">
        <f t="shared" si="33"/>
        <v>43900356599</v>
      </c>
      <c r="L115" s="21">
        <f t="shared" si="33"/>
        <v>13754615122.469999</v>
      </c>
      <c r="M115" s="21">
        <f t="shared" si="33"/>
        <v>13001404732</v>
      </c>
      <c r="N115" s="22">
        <f>IFERROR((K115/I115),0)</f>
        <v>0.76047538712819773</v>
      </c>
      <c r="O115" s="23">
        <f>IFERROR((L115/I115),0)</f>
        <v>0.238267911024167</v>
      </c>
      <c r="P115" s="39"/>
    </row>
    <row r="116" spans="1:16" s="24" customFormat="1" ht="30" customHeight="1" x14ac:dyDescent="0.2">
      <c r="A116" s="62">
        <v>5</v>
      </c>
      <c r="B116" s="37">
        <v>1</v>
      </c>
      <c r="C116" s="17"/>
      <c r="D116" s="55"/>
      <c r="E116" s="55"/>
      <c r="F116" s="56"/>
      <c r="G116" s="64" t="s">
        <v>227</v>
      </c>
      <c r="H116" s="65" t="s">
        <v>228</v>
      </c>
      <c r="I116" s="21">
        <f t="shared" si="33"/>
        <v>57727518000</v>
      </c>
      <c r="J116" s="21">
        <f t="shared" si="33"/>
        <v>44372266306</v>
      </c>
      <c r="K116" s="21">
        <f t="shared" si="33"/>
        <v>43900356599</v>
      </c>
      <c r="L116" s="21">
        <f t="shared" si="33"/>
        <v>13754615122.469999</v>
      </c>
      <c r="M116" s="21">
        <f t="shared" si="33"/>
        <v>13001404732</v>
      </c>
      <c r="N116" s="22">
        <f>IFERROR((K116/I116),0)</f>
        <v>0.76047538712819773</v>
      </c>
      <c r="O116" s="23">
        <f>IFERROR((L116/I116),0)</f>
        <v>0.238267911024167</v>
      </c>
      <c r="P116" s="39"/>
    </row>
    <row r="117" spans="1:16" s="36" customFormat="1" ht="30" customHeight="1" x14ac:dyDescent="0.2">
      <c r="A117" s="16">
        <v>5</v>
      </c>
      <c r="B117" s="17">
        <v>1</v>
      </c>
      <c r="C117" s="17">
        <v>2</v>
      </c>
      <c r="D117" s="55"/>
      <c r="E117" s="55"/>
      <c r="F117" s="66">
        <v>20</v>
      </c>
      <c r="G117" s="64" t="s">
        <v>229</v>
      </c>
      <c r="H117" s="65" t="s">
        <v>230</v>
      </c>
      <c r="I117" s="21">
        <f t="shared" si="33"/>
        <v>57727518000</v>
      </c>
      <c r="J117" s="21">
        <f t="shared" si="33"/>
        <v>44372266306</v>
      </c>
      <c r="K117" s="21">
        <f t="shared" si="33"/>
        <v>43900356599</v>
      </c>
      <c r="L117" s="21">
        <f t="shared" si="33"/>
        <v>13754615122.469999</v>
      </c>
      <c r="M117" s="21">
        <f t="shared" si="33"/>
        <v>13001404732</v>
      </c>
      <c r="N117" s="22">
        <f>IFERROR((K117/I117),0)</f>
        <v>0.76047538712819773</v>
      </c>
      <c r="O117" s="23">
        <f>IFERROR((L117/I117),0)</f>
        <v>0.238267911024167</v>
      </c>
      <c r="P117" s="39"/>
    </row>
    <row r="118" spans="1:16" s="36" customFormat="1" ht="30" customHeight="1" x14ac:dyDescent="0.2">
      <c r="A118" s="16">
        <v>5</v>
      </c>
      <c r="B118" s="17">
        <v>1</v>
      </c>
      <c r="C118" s="17">
        <v>2</v>
      </c>
      <c r="D118" s="55">
        <v>1</v>
      </c>
      <c r="E118" s="55"/>
      <c r="F118" s="66">
        <v>20</v>
      </c>
      <c r="G118" s="64" t="s">
        <v>231</v>
      </c>
      <c r="H118" s="65" t="s">
        <v>230</v>
      </c>
      <c r="I118" s="21">
        <f t="shared" ref="I118:M118" si="34">SUM(I119:I126)</f>
        <v>57727518000</v>
      </c>
      <c r="J118" s="21">
        <f>SUM(J119:J126)</f>
        <v>44372266306</v>
      </c>
      <c r="K118" s="21">
        <f t="shared" si="34"/>
        <v>43900356599</v>
      </c>
      <c r="L118" s="21">
        <f t="shared" si="34"/>
        <v>13754615122.469999</v>
      </c>
      <c r="M118" s="21">
        <f t="shared" si="34"/>
        <v>13001404732</v>
      </c>
      <c r="N118" s="22">
        <f>IFERROR((K118/I118),0)</f>
        <v>0.76047538712819773</v>
      </c>
      <c r="O118" s="23">
        <f>IFERROR((L118/I118),0)</f>
        <v>0.238267911024167</v>
      </c>
      <c r="P118" s="39"/>
    </row>
    <row r="119" spans="1:16" s="36" customFormat="1" ht="30" customHeight="1" x14ac:dyDescent="0.2">
      <c r="A119" s="26">
        <v>5</v>
      </c>
      <c r="B119" s="27">
        <v>1</v>
      </c>
      <c r="C119" s="27">
        <v>2</v>
      </c>
      <c r="D119" s="58">
        <v>1</v>
      </c>
      <c r="E119" s="58">
        <v>6</v>
      </c>
      <c r="F119" s="67">
        <v>20</v>
      </c>
      <c r="G119" s="68" t="s">
        <v>232</v>
      </c>
      <c r="H119" s="69" t="s">
        <v>72</v>
      </c>
      <c r="I119" s="32">
        <f>IFERROR(VLOOKUP(G119,'[1]CONSOLIDADO VIGENCIA'!$C$5:$S$119,17,0),0)</f>
        <v>39926440214</v>
      </c>
      <c r="J119" s="32">
        <f>IFERROR(VLOOKUP(G119,'[1]CONSOLIDADO VIGENCIA'!$C$5:$U$119,19,0),0)</f>
        <v>32138103463</v>
      </c>
      <c r="K119" s="32">
        <f>IFERROR(VLOOKUP(G119,'[1]CONSOLIDADO VIGENCIA'!$C$5:$W$119,21,0),0)</f>
        <v>32055303463</v>
      </c>
      <c r="L119" s="32">
        <f>IFERROR(VLOOKUP(G119,'[1]CONSOLIDADO VIGENCIA'!$C$5:$X$119,22,0),0)</f>
        <v>6703449529.9300003</v>
      </c>
      <c r="M119" s="32">
        <f>IFERROR(VLOOKUP(G119,'[1]CONSOLIDADO VIGENCIA'!$C$5:$Z$119,24,0),0)</f>
        <v>6647009817.9300003</v>
      </c>
      <c r="N119" s="33">
        <f>IFERROR((K119/I119),0)</f>
        <v>0.80285904005436415</v>
      </c>
      <c r="O119" s="34">
        <f>IFERROR((L119/I119),0)</f>
        <v>0.16789499624811205</v>
      </c>
      <c r="P119" s="35"/>
    </row>
    <row r="120" spans="1:16" s="36" customFormat="1" ht="30" customHeight="1" x14ac:dyDescent="0.2">
      <c r="A120" s="26">
        <v>5</v>
      </c>
      <c r="B120" s="27">
        <v>1</v>
      </c>
      <c r="C120" s="27">
        <v>2</v>
      </c>
      <c r="D120" s="58">
        <v>1</v>
      </c>
      <c r="E120" s="58">
        <v>7</v>
      </c>
      <c r="F120" s="67">
        <v>20</v>
      </c>
      <c r="G120" s="68" t="s">
        <v>233</v>
      </c>
      <c r="H120" s="69" t="s">
        <v>234</v>
      </c>
      <c r="I120" s="32">
        <f>IFERROR(VLOOKUP(G120,'[1]CONSOLIDADO VIGENCIA'!$C$5:$S$119,17,0),0)</f>
        <v>7569350473</v>
      </c>
      <c r="J120" s="32">
        <f>IFERROR(VLOOKUP(G120,'[1]CONSOLIDADO VIGENCIA'!$C$5:$U$119,19,0),0)</f>
        <v>5277832671</v>
      </c>
      <c r="K120" s="32">
        <f>IFERROR(VLOOKUP(G120,'[1]CONSOLIDADO VIGENCIA'!$C$5:$W$119,21,0),0)</f>
        <v>5277832671</v>
      </c>
      <c r="L120" s="32">
        <f>IFERROR(VLOOKUP(G120,'[1]CONSOLIDADO VIGENCIA'!$C$5:$X$119,22,0),0)</f>
        <v>3387413541.4899998</v>
      </c>
      <c r="M120" s="32">
        <f>IFERROR(VLOOKUP(G120,'[1]CONSOLIDADO VIGENCIA'!$C$5:$Z$119,24,0),0)</f>
        <v>2906255327.02</v>
      </c>
      <c r="N120" s="33">
        <f>IFERROR((K120/I120),0)</f>
        <v>0.69726361460288011</v>
      </c>
      <c r="O120" s="34">
        <f>IFERROR((L120/I120),0)</f>
        <v>0.44751706947286435</v>
      </c>
      <c r="P120" s="35"/>
    </row>
    <row r="121" spans="1:16" s="36" customFormat="1" ht="30" customHeight="1" x14ac:dyDescent="0.2">
      <c r="A121" s="26">
        <v>5</v>
      </c>
      <c r="B121" s="27">
        <v>1</v>
      </c>
      <c r="C121" s="27">
        <v>2</v>
      </c>
      <c r="D121" s="58">
        <v>1</v>
      </c>
      <c r="E121" s="58">
        <v>9</v>
      </c>
      <c r="F121" s="67">
        <v>20</v>
      </c>
      <c r="G121" s="68" t="s">
        <v>235</v>
      </c>
      <c r="H121" s="69" t="s">
        <v>142</v>
      </c>
      <c r="I121" s="32">
        <f>IFERROR(VLOOKUP(G121,'[1]CONSOLIDADO VIGENCIA'!$C$5:$S$119,17,0),0)</f>
        <v>5452363183</v>
      </c>
      <c r="J121" s="32">
        <f>IFERROR(VLOOKUP(G121,'[1]CONSOLIDADO VIGENCIA'!$C$5:$U$119,19,0),0)</f>
        <v>5026743183</v>
      </c>
      <c r="K121" s="32">
        <f>IFERROR(VLOOKUP(G121,'[1]CONSOLIDADO VIGENCIA'!$C$5:$W$119,21,0),0)</f>
        <v>5026743183</v>
      </c>
      <c r="L121" s="32">
        <f>IFERROR(VLOOKUP(G121,'[1]CONSOLIDADO VIGENCIA'!$C$5:$X$119,22,0),0)</f>
        <v>3251521932.1500001</v>
      </c>
      <c r="M121" s="32">
        <f>IFERROR(VLOOKUP(G121,'[1]CONSOLIDADO VIGENCIA'!$C$5:$Z$119,24,0),0)</f>
        <v>3037179132.1500001</v>
      </c>
      <c r="N121" s="33">
        <f>IFERROR((K121/I121),0)</f>
        <v>0.92193843555267074</v>
      </c>
      <c r="O121" s="34">
        <f>IFERROR((L121/I121),0)</f>
        <v>0.5963509441718714</v>
      </c>
      <c r="P121" s="35"/>
    </row>
    <row r="122" spans="1:16" s="36" customFormat="1" ht="30" customHeight="1" x14ac:dyDescent="0.2">
      <c r="A122" s="26">
        <v>5</v>
      </c>
      <c r="B122" s="27">
        <v>1</v>
      </c>
      <c r="C122" s="27">
        <v>2</v>
      </c>
      <c r="D122" s="58">
        <v>1</v>
      </c>
      <c r="E122" s="58">
        <v>16</v>
      </c>
      <c r="F122" s="67">
        <v>20</v>
      </c>
      <c r="G122" s="68" t="s">
        <v>236</v>
      </c>
      <c r="H122" s="69" t="s">
        <v>237</v>
      </c>
      <c r="I122" s="32">
        <f>IFERROR(VLOOKUP(G122,'[1]CONSOLIDADO VIGENCIA'!$C$5:$S$119,17,0),0)</f>
        <v>2073800000</v>
      </c>
      <c r="J122" s="32">
        <f>IFERROR(VLOOKUP(G122,'[1]CONSOLIDADO VIGENCIA'!$C$5:$U$119,19,0),0)</f>
        <v>0</v>
      </c>
      <c r="K122" s="32">
        <f>IFERROR(VLOOKUP(G122,'[1]CONSOLIDADO VIGENCIA'!$C$5:$W$119,21,0),0)</f>
        <v>0</v>
      </c>
      <c r="L122" s="32">
        <f>IFERROR(VLOOKUP(G122,'[1]CONSOLIDADO VIGENCIA'!$C$5:$X$119,22,0),0)</f>
        <v>0</v>
      </c>
      <c r="M122" s="32">
        <f>IFERROR(VLOOKUP(G122,'[1]CONSOLIDADO VIGENCIA'!$C$5:$Z$119,24,0),0)</f>
        <v>0</v>
      </c>
      <c r="N122" s="33">
        <f>IFERROR((K122/I122),0)</f>
        <v>0</v>
      </c>
      <c r="O122" s="34">
        <f>IFERROR((L122/I122),0)</f>
        <v>0</v>
      </c>
      <c r="P122" s="35"/>
    </row>
    <row r="123" spans="1:16" s="36" customFormat="1" ht="30" customHeight="1" x14ac:dyDescent="0.2">
      <c r="A123" s="26">
        <v>5</v>
      </c>
      <c r="B123" s="27">
        <v>1</v>
      </c>
      <c r="C123" s="27">
        <v>2</v>
      </c>
      <c r="D123" s="58">
        <v>1</v>
      </c>
      <c r="E123" s="58">
        <v>24</v>
      </c>
      <c r="F123" s="67">
        <v>20</v>
      </c>
      <c r="G123" s="68" t="s">
        <v>238</v>
      </c>
      <c r="H123" s="69" t="s">
        <v>239</v>
      </c>
      <c r="I123" s="32">
        <f>IFERROR(VLOOKUP(G123,'[1]CONSOLIDADO VIGENCIA'!$C$5:$S$119,17,0),0)</f>
        <v>1146676130</v>
      </c>
      <c r="J123" s="32">
        <f>IFERROR(VLOOKUP(G123,'[1]CONSOLIDADO VIGENCIA'!$C$5:$U$119,19,0),0)</f>
        <v>627710000</v>
      </c>
      <c r="K123" s="32">
        <f>IFERROR(VLOOKUP(G123,'[1]CONSOLIDADO VIGENCIA'!$C$5:$W$119,21,0),0)</f>
        <v>294770093</v>
      </c>
      <c r="L123" s="32">
        <f>IFERROR(VLOOKUP(G123,'[1]CONSOLIDADO VIGENCIA'!$C$5:$X$119,22,0),0)</f>
        <v>137022749</v>
      </c>
      <c r="M123" s="32">
        <f>IFERROR(VLOOKUP(G123,'[1]CONSOLIDADO VIGENCIA'!$C$5:$Z$119,24,0),0)</f>
        <v>135753085</v>
      </c>
      <c r="N123" s="33">
        <f>IFERROR((K123/I123),0)</f>
        <v>0.25706482003772069</v>
      </c>
      <c r="O123" s="34">
        <f>IFERROR((L123/I123),0)</f>
        <v>0.11949559724418438</v>
      </c>
      <c r="P123" s="35"/>
    </row>
    <row r="124" spans="1:16" s="36" customFormat="1" ht="30" customHeight="1" x14ac:dyDescent="0.2">
      <c r="A124" s="26">
        <v>5</v>
      </c>
      <c r="B124" s="27">
        <v>1</v>
      </c>
      <c r="C124" s="27">
        <v>2</v>
      </c>
      <c r="D124" s="58">
        <v>1</v>
      </c>
      <c r="E124" s="58">
        <v>27</v>
      </c>
      <c r="F124" s="67">
        <v>20</v>
      </c>
      <c r="G124" s="68" t="s">
        <v>240</v>
      </c>
      <c r="H124" s="69" t="s">
        <v>241</v>
      </c>
      <c r="I124" s="32">
        <f>IFERROR(VLOOKUP(G124,'[1]CONSOLIDADO VIGENCIA'!$C$5:$S$119,17,0),0)</f>
        <v>64888000</v>
      </c>
      <c r="J124" s="32">
        <f>IFERROR(VLOOKUP(G124,'[1]CONSOLIDADO VIGENCIA'!$C$5:$U$119,19,0),0)</f>
        <v>40000000</v>
      </c>
      <c r="K124" s="32">
        <f>IFERROR(VLOOKUP(G124,'[1]CONSOLIDADO VIGENCIA'!$C$5:$W$119,21,0),0)</f>
        <v>0</v>
      </c>
      <c r="L124" s="32">
        <f>IFERROR(VLOOKUP(G124,'[1]CONSOLIDADO VIGENCIA'!$C$5:$X$119,22,0),0)</f>
        <v>0</v>
      </c>
      <c r="M124" s="32">
        <f>IFERROR(VLOOKUP(G124,'[1]CONSOLIDADO VIGENCIA'!$C$5:$Z$119,24,0),0)</f>
        <v>0</v>
      </c>
      <c r="N124" s="33">
        <f>IFERROR((K124/I124),0)</f>
        <v>0</v>
      </c>
      <c r="O124" s="34">
        <f>IFERROR((L124/I124),0)</f>
        <v>0</v>
      </c>
      <c r="P124" s="35"/>
    </row>
    <row r="125" spans="1:16" s="36" customFormat="1" ht="30" customHeight="1" x14ac:dyDescent="0.2">
      <c r="A125" s="26">
        <v>5</v>
      </c>
      <c r="B125" s="27">
        <v>1</v>
      </c>
      <c r="C125" s="27">
        <v>2</v>
      </c>
      <c r="D125" s="58">
        <v>1</v>
      </c>
      <c r="E125" s="58">
        <v>28</v>
      </c>
      <c r="F125" s="67">
        <v>20</v>
      </c>
      <c r="G125" s="68" t="s">
        <v>242</v>
      </c>
      <c r="H125" s="69" t="s">
        <v>96</v>
      </c>
      <c r="I125" s="32">
        <v>50000000</v>
      </c>
      <c r="J125" s="32">
        <v>50000000</v>
      </c>
      <c r="K125" s="32">
        <v>33830200</v>
      </c>
      <c r="L125" s="32">
        <v>33830200</v>
      </c>
      <c r="M125" s="32">
        <v>33830200</v>
      </c>
      <c r="N125" s="33">
        <f>IFERROR((K125/I125),0)</f>
        <v>0.67660399999999998</v>
      </c>
      <c r="O125" s="34">
        <f>IFERROR((L125/I125),0)</f>
        <v>0.67660399999999998</v>
      </c>
      <c r="P125" s="35"/>
    </row>
    <row r="126" spans="1:16" s="36" customFormat="1" ht="30" customHeight="1" x14ac:dyDescent="0.2">
      <c r="A126" s="26">
        <v>5</v>
      </c>
      <c r="B126" s="27">
        <v>1</v>
      </c>
      <c r="C126" s="27">
        <v>2</v>
      </c>
      <c r="D126" s="58">
        <v>1</v>
      </c>
      <c r="E126" s="58">
        <v>29</v>
      </c>
      <c r="F126" s="67">
        <v>20</v>
      </c>
      <c r="G126" s="68" t="s">
        <v>243</v>
      </c>
      <c r="H126" s="69" t="s">
        <v>74</v>
      </c>
      <c r="I126" s="32">
        <f>IFERROR(VLOOKUP(G126,'[1]CONSOLIDADO VIGENCIA'!$C$5:$S$119,17,0),0)</f>
        <v>1444000000</v>
      </c>
      <c r="J126" s="32">
        <f>IFERROR(VLOOKUP(G126,'[1]CONSOLIDADO VIGENCIA'!$C$5:$U$119,19,0),0)</f>
        <v>1211876989</v>
      </c>
      <c r="K126" s="32">
        <f>IFERROR(VLOOKUP(G126,'[1]CONSOLIDADO VIGENCIA'!$C$5:$W$119,21,0),0)</f>
        <v>1211876989</v>
      </c>
      <c r="L126" s="32">
        <f>IFERROR(VLOOKUP(G126,'[1]CONSOLIDADO VIGENCIA'!$C$5:$X$119,22,0),0)</f>
        <v>241377169.90000001</v>
      </c>
      <c r="M126" s="32">
        <f>IFERROR(VLOOKUP(G126,'[1]CONSOLIDADO VIGENCIA'!$C$5:$Z$119,24,0),0)</f>
        <v>241377169.90000001</v>
      </c>
      <c r="N126" s="33">
        <f>IFERROR((K126/I126),0)</f>
        <v>0.83924999238227149</v>
      </c>
      <c r="O126" s="34">
        <f>IFERROR((L126/I126),0)</f>
        <v>0.16715870491689752</v>
      </c>
      <c r="P126" s="35"/>
    </row>
    <row r="127" spans="1:16" s="71" customFormat="1" ht="30" customHeight="1" x14ac:dyDescent="0.2">
      <c r="A127" s="128" t="s">
        <v>244</v>
      </c>
      <c r="B127" s="129"/>
      <c r="C127" s="129"/>
      <c r="D127" s="129"/>
      <c r="E127" s="129"/>
      <c r="F127" s="129"/>
      <c r="G127" s="129"/>
      <c r="H127" s="130"/>
      <c r="I127" s="21">
        <f t="shared" ref="I127:M127" si="35">+I128+I133+I136</f>
        <v>270371000000</v>
      </c>
      <c r="J127" s="21">
        <f t="shared" si="35"/>
        <v>248100351742.53</v>
      </c>
      <c r="K127" s="21">
        <f>+K128+K133+K136</f>
        <v>122654263138.20999</v>
      </c>
      <c r="L127" s="21">
        <f t="shared" si="35"/>
        <v>4333276573.6800003</v>
      </c>
      <c r="M127" s="21">
        <f t="shared" si="35"/>
        <v>4300067483.21</v>
      </c>
      <c r="N127" s="22">
        <f>IFERROR((K127/I127),0)</f>
        <v>0.45365169762367263</v>
      </c>
      <c r="O127" s="23">
        <f>IFERROR((L127/I127),0)</f>
        <v>1.6027150003809582E-2</v>
      </c>
      <c r="P127" s="70"/>
    </row>
    <row r="128" spans="1:16" s="43" customFormat="1" ht="46.15" customHeight="1" x14ac:dyDescent="0.25">
      <c r="A128" s="16">
        <v>2103</v>
      </c>
      <c r="B128" s="37">
        <v>1900</v>
      </c>
      <c r="C128" s="17"/>
      <c r="D128" s="55"/>
      <c r="E128" s="55"/>
      <c r="F128" s="54"/>
      <c r="G128" s="63" t="s">
        <v>245</v>
      </c>
      <c r="H128" s="56" t="s">
        <v>246</v>
      </c>
      <c r="I128" s="21">
        <f>+SUM(I129:I132)</f>
        <v>69205000000</v>
      </c>
      <c r="J128" s="21">
        <f t="shared" ref="J128:O128" si="36">SUM(J129:J132)</f>
        <v>50345436205</v>
      </c>
      <c r="K128" s="21">
        <f>SUM(K129:K132)</f>
        <v>49945996367.68</v>
      </c>
      <c r="L128" s="21">
        <f>SUM(L129:L132)</f>
        <v>1563021590.6800001</v>
      </c>
      <c r="M128" s="21">
        <f t="shared" si="36"/>
        <v>1529812500.6800001</v>
      </c>
      <c r="N128" s="21">
        <f t="shared" si="36"/>
        <v>2.3729494245731666</v>
      </c>
      <c r="O128" s="21">
        <f t="shared" si="36"/>
        <v>7.37152063757191E-2</v>
      </c>
      <c r="P128" s="45"/>
    </row>
    <row r="129" spans="1:16" s="73" customFormat="1" ht="46.15" customHeight="1" x14ac:dyDescent="0.25">
      <c r="A129" s="26">
        <v>2103</v>
      </c>
      <c r="B129" s="28">
        <v>1900</v>
      </c>
      <c r="C129" s="27">
        <v>1</v>
      </c>
      <c r="D129" s="58"/>
      <c r="E129" s="58"/>
      <c r="F129" s="60"/>
      <c r="G129" s="61" t="s">
        <v>247</v>
      </c>
      <c r="H129" s="59" t="s">
        <v>248</v>
      </c>
      <c r="I129" s="32">
        <v>10000000000</v>
      </c>
      <c r="J129" s="32">
        <f>IFERROR(VLOOKUP(G129,'[1]CONSOLIDADO VIGENCIA'!$C$5:$U$119,19,0),0)</f>
        <v>0</v>
      </c>
      <c r="K129" s="32">
        <f>IFERROR(VLOOKUP(G129,'[1]CONSOLIDADO VIGENCIA'!$C$5:$W$119,21,0),0)</f>
        <v>0</v>
      </c>
      <c r="L129" s="32">
        <f>IFERROR(VLOOKUP(G129,'[1]CONSOLIDADO VIGENCIA'!$C$5:$X$119,22,0),0)</f>
        <v>0</v>
      </c>
      <c r="M129" s="32">
        <f>IFERROR(VLOOKUP(G129,'[1]CONSOLIDADO VIGENCIA'!$C$5:$Z$119,24,0),0)</f>
        <v>0</v>
      </c>
      <c r="N129" s="33">
        <f>IFERROR((K129/I129),0)</f>
        <v>0</v>
      </c>
      <c r="O129" s="34">
        <f>IFERROR((L129/I129),0)</f>
        <v>0</v>
      </c>
      <c r="P129" s="72"/>
    </row>
    <row r="130" spans="1:16" s="73" customFormat="1" ht="46.15" customHeight="1" x14ac:dyDescent="0.25">
      <c r="A130" s="26">
        <v>2103</v>
      </c>
      <c r="B130" s="28">
        <v>1900</v>
      </c>
      <c r="C130" s="27">
        <v>2</v>
      </c>
      <c r="D130" s="58">
        <v>20</v>
      </c>
      <c r="E130" s="58"/>
      <c r="F130" s="60"/>
      <c r="G130" s="61" t="s">
        <v>249</v>
      </c>
      <c r="H130" s="59" t="s">
        <v>250</v>
      </c>
      <c r="I130" s="32">
        <v>19123000000</v>
      </c>
      <c r="J130" s="32">
        <v>19123000000</v>
      </c>
      <c r="K130" s="32">
        <v>19123000000</v>
      </c>
      <c r="L130" s="32">
        <f>IFERROR(VLOOKUP(G130,'[1]CONSOLIDADO VIGENCIA'!$C$5:$X$119,22,0),0)</f>
        <v>0</v>
      </c>
      <c r="M130" s="32">
        <f>IFERROR(VLOOKUP(G130,'[1]CONSOLIDADO VIGENCIA'!$C$5:$Z$119,24,0),0)</f>
        <v>0</v>
      </c>
      <c r="N130" s="33">
        <f>IFERROR((K130/I130),0)</f>
        <v>1</v>
      </c>
      <c r="O130" s="34">
        <f>IFERROR((L130/I130),0)</f>
        <v>0</v>
      </c>
      <c r="P130" s="72"/>
    </row>
    <row r="131" spans="1:16" s="73" customFormat="1" ht="46.15" customHeight="1" x14ac:dyDescent="0.25">
      <c r="A131" s="26">
        <v>2103</v>
      </c>
      <c r="B131" s="28">
        <v>1900</v>
      </c>
      <c r="C131" s="27">
        <v>2</v>
      </c>
      <c r="D131" s="58">
        <v>21</v>
      </c>
      <c r="E131" s="58"/>
      <c r="F131" s="60"/>
      <c r="G131" s="61" t="s">
        <v>251</v>
      </c>
      <c r="H131" s="59" t="s">
        <v>250</v>
      </c>
      <c r="I131" s="32">
        <v>30000000000</v>
      </c>
      <c r="J131" s="32">
        <v>25576243000</v>
      </c>
      <c r="K131" s="32">
        <v>25576243000</v>
      </c>
      <c r="L131" s="32">
        <v>1234800000</v>
      </c>
      <c r="M131" s="32">
        <v>1234800000</v>
      </c>
      <c r="N131" s="33">
        <f>IFERROR((K131/I131),0)</f>
        <v>0.85254143333333332</v>
      </c>
      <c r="O131" s="34">
        <f>IFERROR((L131/I131),0)</f>
        <v>4.1160000000000002E-2</v>
      </c>
      <c r="P131" s="72"/>
    </row>
    <row r="132" spans="1:16" s="73" customFormat="1" ht="46.15" customHeight="1" x14ac:dyDescent="0.25">
      <c r="A132" s="26">
        <v>2103</v>
      </c>
      <c r="B132" s="28">
        <v>1900</v>
      </c>
      <c r="C132" s="27">
        <v>3</v>
      </c>
      <c r="D132" s="58"/>
      <c r="E132" s="58"/>
      <c r="F132" s="60"/>
      <c r="G132" s="61" t="s">
        <v>252</v>
      </c>
      <c r="H132" s="59" t="s">
        <v>253</v>
      </c>
      <c r="I132" s="32">
        <v>10082000000</v>
      </c>
      <c r="J132" s="32">
        <v>5646193205</v>
      </c>
      <c r="K132" s="32">
        <v>5246753367.6800003</v>
      </c>
      <c r="L132" s="32">
        <v>328221590.68000001</v>
      </c>
      <c r="M132" s="32">
        <v>295012500.68000001</v>
      </c>
      <c r="N132" s="33">
        <f>IFERROR((K132/I132),0)</f>
        <v>0.52040799123983339</v>
      </c>
      <c r="O132" s="34">
        <f>IFERROR((L132/I132),0)</f>
        <v>3.2555206375719105E-2</v>
      </c>
      <c r="P132" s="72"/>
    </row>
    <row r="133" spans="1:16" s="43" customFormat="1" ht="30" customHeight="1" x14ac:dyDescent="0.25">
      <c r="A133" s="16">
        <v>2106</v>
      </c>
      <c r="B133" s="37">
        <v>1900</v>
      </c>
      <c r="C133" s="17"/>
      <c r="D133" s="55"/>
      <c r="E133" s="55"/>
      <c r="F133" s="54"/>
      <c r="G133" s="63" t="s">
        <v>254</v>
      </c>
      <c r="H133" s="56" t="s">
        <v>255</v>
      </c>
      <c r="I133" s="21">
        <f>SUM(I134:I135)</f>
        <v>187000000000</v>
      </c>
      <c r="J133" s="21">
        <f>SUM(J134:J135)</f>
        <v>185759585038</v>
      </c>
      <c r="K133" s="21">
        <f t="shared" ref="K133:M133" si="37">SUM(K134:K135)</f>
        <v>70863909775</v>
      </c>
      <c r="L133" s="21">
        <f t="shared" si="37"/>
        <v>925897987</v>
      </c>
      <c r="M133" s="21">
        <f t="shared" si="37"/>
        <v>925897987</v>
      </c>
      <c r="N133" s="22">
        <f>IFERROR((K133/I133),0)</f>
        <v>0.37895138917112298</v>
      </c>
      <c r="O133" s="23">
        <f>IFERROR((L133/I133),0)</f>
        <v>4.9513261336898394E-3</v>
      </c>
      <c r="P133" s="45"/>
    </row>
    <row r="134" spans="1:16" s="73" customFormat="1" ht="30" customHeight="1" x14ac:dyDescent="0.25">
      <c r="A134" s="26">
        <v>2106</v>
      </c>
      <c r="B134" s="28">
        <v>1900</v>
      </c>
      <c r="C134" s="27">
        <v>1</v>
      </c>
      <c r="D134" s="58"/>
      <c r="E134" s="58"/>
      <c r="F134" s="60"/>
      <c r="G134" s="61" t="s">
        <v>256</v>
      </c>
      <c r="H134" s="59" t="s">
        <v>257</v>
      </c>
      <c r="I134" s="32">
        <v>34277503000</v>
      </c>
      <c r="J134" s="32">
        <v>33037088040</v>
      </c>
      <c r="K134" s="32">
        <v>14608180291</v>
      </c>
      <c r="L134" s="32">
        <f>IFERROR(VLOOKUP(G134,'[1]CONSOLIDADO VIGENCIA'!$C$5:$X$119,22,0),0)</f>
        <v>0</v>
      </c>
      <c r="M134" s="32">
        <f>IFERROR(VLOOKUP(G134,'[1]CONSOLIDADO VIGENCIA'!$C$5:$Z$119,24,0),0)</f>
        <v>0</v>
      </c>
      <c r="N134" s="33">
        <f>IFERROR((K134/I134),0)</f>
        <v>0.42617399204953754</v>
      </c>
      <c r="O134" s="34">
        <f>IFERROR((L134/I134),0)</f>
        <v>0</v>
      </c>
      <c r="P134" s="72"/>
    </row>
    <row r="135" spans="1:16" s="73" customFormat="1" ht="30" customHeight="1" x14ac:dyDescent="0.25">
      <c r="A135" s="26">
        <v>2106</v>
      </c>
      <c r="B135" s="28">
        <v>1900</v>
      </c>
      <c r="C135" s="27">
        <v>1</v>
      </c>
      <c r="D135" s="58"/>
      <c r="E135" s="58"/>
      <c r="F135" s="60"/>
      <c r="G135" s="61" t="s">
        <v>258</v>
      </c>
      <c r="H135" s="59" t="s">
        <v>257</v>
      </c>
      <c r="I135" s="32">
        <v>152722497000</v>
      </c>
      <c r="J135" s="32">
        <v>152722496998</v>
      </c>
      <c r="K135" s="32">
        <v>56255729484</v>
      </c>
      <c r="L135" s="32">
        <v>925897987</v>
      </c>
      <c r="M135" s="32">
        <f>205901018+719996969</f>
        <v>925897987</v>
      </c>
      <c r="N135" s="74">
        <f>IFERROR((K135/I135),0)</f>
        <v>0.36835260416152049</v>
      </c>
      <c r="O135" s="34">
        <f>IFERROR((L135/I135),0)</f>
        <v>6.0626168716976913E-3</v>
      </c>
      <c r="P135" s="72"/>
    </row>
    <row r="136" spans="1:16" s="43" customFormat="1" ht="30" customHeight="1" x14ac:dyDescent="0.25">
      <c r="A136" s="16">
        <v>2199</v>
      </c>
      <c r="B136" s="37">
        <v>1900</v>
      </c>
      <c r="C136" s="17">
        <v>1</v>
      </c>
      <c r="D136" s="55"/>
      <c r="E136" s="55"/>
      <c r="F136" s="54"/>
      <c r="G136" s="63" t="s">
        <v>259</v>
      </c>
      <c r="H136" s="56" t="s">
        <v>260</v>
      </c>
      <c r="I136" s="21">
        <f>+I137</f>
        <v>14166000000</v>
      </c>
      <c r="J136" s="21">
        <f t="shared" ref="J136:M136" si="38">+J137</f>
        <v>11995330499.530001</v>
      </c>
      <c r="K136" s="21">
        <f t="shared" si="38"/>
        <v>1844356995.53</v>
      </c>
      <c r="L136" s="21">
        <f t="shared" si="38"/>
        <v>1844356996</v>
      </c>
      <c r="M136" s="21">
        <f t="shared" si="38"/>
        <v>1844356995.53</v>
      </c>
      <c r="N136" s="22">
        <f>IFERROR((K136/I136),0)</f>
        <v>0.13019603243893829</v>
      </c>
      <c r="O136" s="23">
        <f>IFERROR((L136/I136),0)</f>
        <v>0.13019603247211634</v>
      </c>
      <c r="P136" s="45"/>
    </row>
    <row r="137" spans="1:16" s="73" customFormat="1" ht="30" customHeight="1" thickBot="1" x14ac:dyDescent="0.3">
      <c r="A137" s="26">
        <v>2199</v>
      </c>
      <c r="B137" s="28">
        <v>1900</v>
      </c>
      <c r="C137" s="27">
        <v>1</v>
      </c>
      <c r="D137" s="58"/>
      <c r="E137" s="58"/>
      <c r="F137" s="60"/>
      <c r="G137" s="61" t="s">
        <v>261</v>
      </c>
      <c r="H137" s="59" t="s">
        <v>260</v>
      </c>
      <c r="I137" s="32">
        <v>14166000000</v>
      </c>
      <c r="J137" s="32">
        <f>1844356995.53+10150973504</f>
        <v>11995330499.530001</v>
      </c>
      <c r="K137" s="32">
        <v>1844356995.53</v>
      </c>
      <c r="L137" s="32">
        <v>1844356996</v>
      </c>
      <c r="M137" s="32">
        <v>1844356995.53</v>
      </c>
      <c r="N137" s="74">
        <f>IFERROR((K137/I137),0)</f>
        <v>0.13019603243893829</v>
      </c>
      <c r="O137" s="34">
        <f>IFERROR((L137/I137),0)</f>
        <v>0.13019603247211634</v>
      </c>
      <c r="P137" s="72"/>
    </row>
    <row r="138" spans="1:16" s="79" customFormat="1" ht="30" customHeight="1" thickBot="1" x14ac:dyDescent="0.3">
      <c r="A138" s="131" t="s">
        <v>262</v>
      </c>
      <c r="B138" s="132"/>
      <c r="C138" s="132"/>
      <c r="D138" s="132"/>
      <c r="E138" s="132"/>
      <c r="F138" s="132"/>
      <c r="G138" s="132"/>
      <c r="H138" s="133"/>
      <c r="I138" s="75">
        <f t="shared" ref="I138:M138" si="39">+I9+I127</f>
        <v>639782897000</v>
      </c>
      <c r="J138" s="76">
        <f t="shared" si="39"/>
        <v>588896458040.21997</v>
      </c>
      <c r="K138" s="75">
        <f t="shared" si="39"/>
        <v>448978676850.90002</v>
      </c>
      <c r="L138" s="75">
        <f t="shared" si="39"/>
        <v>296532600385.60999</v>
      </c>
      <c r="M138" s="76">
        <f t="shared" si="39"/>
        <v>295718425410.67004</v>
      </c>
      <c r="N138" s="77">
        <f>IFERROR((K138/I138),0)</f>
        <v>0.70176723847449152</v>
      </c>
      <c r="O138" s="78">
        <f>IFERROR((L138/I138),0)</f>
        <v>0.46348941457497261</v>
      </c>
      <c r="P138" s="42"/>
    </row>
    <row r="139" spans="1:16" x14ac:dyDescent="0.2">
      <c r="A139" s="80"/>
      <c r="B139" s="81"/>
      <c r="C139" s="82"/>
      <c r="D139" s="82"/>
      <c r="E139" s="82"/>
      <c r="F139" s="82"/>
      <c r="G139" s="82"/>
      <c r="H139" s="83"/>
      <c r="I139" s="84"/>
      <c r="J139" s="85"/>
      <c r="K139" s="87"/>
      <c r="L139" s="86"/>
      <c r="M139" s="87"/>
      <c r="N139" s="88"/>
      <c r="O139" s="89"/>
      <c r="P139" s="88"/>
    </row>
    <row r="140" spans="1:16" ht="15.75" thickBot="1" x14ac:dyDescent="0.25">
      <c r="A140" s="121"/>
      <c r="B140" s="122"/>
      <c r="C140" s="122"/>
      <c r="D140" s="91"/>
      <c r="E140" s="91"/>
      <c r="F140" s="91"/>
      <c r="G140" s="91"/>
      <c r="H140" s="92"/>
      <c r="I140" s="93"/>
      <c r="J140" s="93"/>
      <c r="K140" s="94"/>
      <c r="L140" s="94"/>
      <c r="M140" s="94"/>
      <c r="N140" s="95"/>
      <c r="O140" s="96"/>
      <c r="P140" s="88"/>
    </row>
    <row r="142" spans="1:16" x14ac:dyDescent="0.2">
      <c r="I142" s="99"/>
      <c r="J142" s="99"/>
      <c r="K142" s="99"/>
      <c r="L142" s="99"/>
      <c r="M142" s="99"/>
    </row>
    <row r="143" spans="1:16" x14ac:dyDescent="0.2">
      <c r="I143" s="99"/>
      <c r="J143" s="99"/>
      <c r="K143" s="99"/>
      <c r="L143" s="99"/>
      <c r="M143" s="99"/>
    </row>
    <row r="144" spans="1:16" x14ac:dyDescent="0.2">
      <c r="I144" s="99"/>
      <c r="J144" s="99"/>
      <c r="K144" s="99"/>
      <c r="L144" s="99"/>
      <c r="M144" s="99"/>
    </row>
    <row r="145" spans="1:13" x14ac:dyDescent="0.2">
      <c r="I145" s="99"/>
      <c r="J145" s="99"/>
      <c r="K145" s="99"/>
      <c r="L145" s="99"/>
      <c r="M145" s="99"/>
    </row>
    <row r="146" spans="1:13" x14ac:dyDescent="0.2">
      <c r="I146" s="99"/>
      <c r="J146" s="99"/>
      <c r="K146" s="99"/>
      <c r="L146" s="99"/>
      <c r="M146" s="99"/>
    </row>
    <row r="147" spans="1:13" x14ac:dyDescent="0.2">
      <c r="I147" s="99"/>
      <c r="J147" s="99"/>
      <c r="K147" s="99"/>
      <c r="L147" s="99"/>
      <c r="M147" s="99"/>
    </row>
    <row r="148" spans="1:13" x14ac:dyDescent="0.2">
      <c r="I148" s="99"/>
      <c r="J148" s="99"/>
      <c r="K148" s="99"/>
      <c r="L148" s="99"/>
      <c r="M148" s="99"/>
    </row>
    <row r="149" spans="1:13" x14ac:dyDescent="0.2">
      <c r="I149" s="99"/>
      <c r="J149" s="99"/>
      <c r="K149" s="99"/>
      <c r="L149" s="99"/>
      <c r="M149" s="99"/>
    </row>
    <row r="150" spans="1:13" x14ac:dyDescent="0.2">
      <c r="I150" s="99"/>
      <c r="J150" s="99"/>
      <c r="K150" s="99"/>
      <c r="L150" s="99"/>
      <c r="M150" s="99"/>
    </row>
    <row r="151" spans="1:13" x14ac:dyDescent="0.2">
      <c r="I151" s="99"/>
      <c r="J151" s="99"/>
      <c r="K151" s="99"/>
      <c r="L151" s="99"/>
      <c r="M151" s="99"/>
    </row>
    <row r="152" spans="1:13" x14ac:dyDescent="0.2">
      <c r="I152" s="99"/>
      <c r="J152" s="99"/>
      <c r="K152" s="99"/>
      <c r="L152" s="99"/>
      <c r="M152" s="99"/>
    </row>
    <row r="153" spans="1:13" x14ac:dyDescent="0.2">
      <c r="A153" s="90"/>
      <c r="B153" s="90"/>
      <c r="C153" s="90"/>
      <c r="D153" s="90"/>
      <c r="E153" s="90"/>
      <c r="F153" s="90"/>
      <c r="G153" s="90"/>
      <c r="H153" s="90"/>
      <c r="I153" s="99"/>
      <c r="J153" s="99"/>
      <c r="K153" s="99"/>
      <c r="L153" s="99"/>
      <c r="M153" s="99"/>
    </row>
    <row r="154" spans="1:13" x14ac:dyDescent="0.2">
      <c r="A154" s="90"/>
      <c r="B154" s="90"/>
      <c r="C154" s="90"/>
      <c r="D154" s="90"/>
      <c r="E154" s="90"/>
      <c r="F154" s="90"/>
      <c r="G154" s="90"/>
      <c r="H154" s="90"/>
      <c r="I154" s="99"/>
      <c r="J154" s="99"/>
      <c r="K154" s="99"/>
      <c r="L154" s="99"/>
      <c r="M154" s="99"/>
    </row>
  </sheetData>
  <autoFilter ref="A8:Q138"/>
  <mergeCells count="21">
    <mergeCell ref="A4:O4"/>
    <mergeCell ref="A1:O1"/>
    <mergeCell ref="A2:O2"/>
    <mergeCell ref="A3:O3"/>
    <mergeCell ref="A140:C140"/>
    <mergeCell ref="D7:D8"/>
    <mergeCell ref="A9:H9"/>
    <mergeCell ref="A127:H127"/>
    <mergeCell ref="A138:H138"/>
    <mergeCell ref="L5:L8"/>
    <mergeCell ref="M5:M8"/>
    <mergeCell ref="N5:N8"/>
    <mergeCell ref="O5:O8"/>
    <mergeCell ref="A5:H5"/>
    <mergeCell ref="I5:I8"/>
    <mergeCell ref="J5:J8"/>
    <mergeCell ref="K5:K8"/>
    <mergeCell ref="H6:H8"/>
    <mergeCell ref="A7:A8"/>
    <mergeCell ref="B7:B8"/>
    <mergeCell ref="C7:C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342317-828F-44F5-A039-E693E22D6D58}"/>
</file>

<file path=customXml/itemProps2.xml><?xml version="1.0" encoding="utf-8"?>
<ds:datastoreItem xmlns:ds="http://schemas.openxmlformats.org/officeDocument/2006/customXml" ds:itemID="{D29B559A-3006-432A-8322-2A80C23AD57F}"/>
</file>

<file path=customXml/itemProps3.xml><?xml version="1.0" encoding="utf-8"?>
<ds:datastoreItem xmlns:ds="http://schemas.openxmlformats.org/officeDocument/2006/customXml" ds:itemID="{F0CC80AD-E36C-45C2-8CD0-5D674C7185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Vigencia_2018_abril_(gastos)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2018-05-15T13:30:59Z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15100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