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 firstSheet="4" activeTab="4"/>
  </bookViews>
  <sheets>
    <sheet name="Hoja1" sheetId="12" state="hidden" r:id="rId1"/>
    <sheet name="VIGENCIA SIIF" sheetId="3" state="hidden" r:id="rId2"/>
    <sheet name="RESERVA SIIF" sheetId="7" state="hidden" r:id="rId3"/>
    <sheet name="CXP SIIF" sheetId="8" state="hidden" r:id="rId4"/>
    <sheet name="VIGENCIA  SIIF" sheetId="14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3">'CXP SIIF'!$B$1:$M$50</definedName>
    <definedName name="_xlnm.Print_Area" localSheetId="2">'RESERVA SIIF'!#REF!</definedName>
    <definedName name="_xlnm.Print_Area" localSheetId="1">'VIGENCIA SIIF'!$A$1:$R$161</definedName>
    <definedName name="_xlnm.Print_Titles" localSheetId="3">'CXP SIIF'!$2:$11</definedName>
    <definedName name="_xlnm.Print_Titles" localSheetId="2">'RESERVA SIIF'!#REF!</definedName>
    <definedName name="_xlnm.Print_Titles" localSheetId="1">'VIGENCIA SIIF'!$1:$11</definedName>
  </definedNames>
  <calcPr calcId="152511"/>
</workbook>
</file>

<file path=xl/calcChain.xml><?xml version="1.0" encoding="utf-8"?>
<calcChain xmlns="http://schemas.openxmlformats.org/spreadsheetml/2006/main">
  <c r="S150" i="14" l="1"/>
  <c r="R150" i="14"/>
  <c r="S149" i="14"/>
  <c r="R149" i="14"/>
  <c r="S148" i="14"/>
  <c r="R148" i="14"/>
  <c r="Q147" i="14"/>
  <c r="Q146" i="14" s="1"/>
  <c r="P147" i="14"/>
  <c r="P146" i="14" s="1"/>
  <c r="O147" i="14"/>
  <c r="N147" i="14"/>
  <c r="N146" i="14" s="1"/>
  <c r="M147" i="14"/>
  <c r="L147" i="14"/>
  <c r="L146" i="14" s="1"/>
  <c r="K147" i="14"/>
  <c r="K146" i="14" s="1"/>
  <c r="J147" i="14"/>
  <c r="J146" i="14" s="1"/>
  <c r="I147" i="14"/>
  <c r="I146" i="14" s="1"/>
  <c r="O146" i="14"/>
  <c r="S146" i="14" s="1"/>
  <c r="S145" i="14"/>
  <c r="R145" i="14"/>
  <c r="Q144" i="14"/>
  <c r="Q143" i="14" s="1"/>
  <c r="P144" i="14"/>
  <c r="P143" i="14" s="1"/>
  <c r="O144" i="14"/>
  <c r="S144" i="14" s="1"/>
  <c r="N144" i="14"/>
  <c r="N143" i="14" s="1"/>
  <c r="M144" i="14"/>
  <c r="L144" i="14"/>
  <c r="L143" i="14" s="1"/>
  <c r="K144" i="14"/>
  <c r="J144" i="14"/>
  <c r="J143" i="14" s="1"/>
  <c r="I144" i="14"/>
  <c r="I143" i="14" s="1"/>
  <c r="K143" i="14"/>
  <c r="S142" i="14"/>
  <c r="R142" i="14"/>
  <c r="Q141" i="14"/>
  <c r="Q140" i="14" s="1"/>
  <c r="P141" i="14"/>
  <c r="O141" i="14"/>
  <c r="N141" i="14"/>
  <c r="N140" i="14" s="1"/>
  <c r="M141" i="14"/>
  <c r="L141" i="14"/>
  <c r="L140" i="14" s="1"/>
  <c r="K141" i="14"/>
  <c r="K140" i="14" s="1"/>
  <c r="J141" i="14"/>
  <c r="J140" i="14" s="1"/>
  <c r="I141" i="14"/>
  <c r="I140" i="14" s="1"/>
  <c r="P140" i="14"/>
  <c r="S139" i="14"/>
  <c r="R139" i="14"/>
  <c r="Q138" i="14"/>
  <c r="Q137" i="14" s="1"/>
  <c r="P138" i="14"/>
  <c r="O138" i="14"/>
  <c r="O137" i="14" s="1"/>
  <c r="N138" i="14"/>
  <c r="N137" i="14" s="1"/>
  <c r="M138" i="14"/>
  <c r="L138" i="14"/>
  <c r="L137" i="14" s="1"/>
  <c r="K138" i="14"/>
  <c r="K137" i="14" s="1"/>
  <c r="J138" i="14"/>
  <c r="J137" i="14" s="1"/>
  <c r="I138" i="14"/>
  <c r="I137" i="14" s="1"/>
  <c r="P137" i="14"/>
  <c r="S135" i="14"/>
  <c r="R135" i="14"/>
  <c r="S134" i="14"/>
  <c r="R134" i="14"/>
  <c r="S128" i="14"/>
  <c r="R128" i="14"/>
  <c r="S127" i="14"/>
  <c r="R127" i="14"/>
  <c r="S126" i="14"/>
  <c r="R126" i="14"/>
  <c r="Q125" i="14"/>
  <c r="Q124" i="14" s="1"/>
  <c r="Q123" i="14" s="1"/>
  <c r="Q122" i="14" s="1"/>
  <c r="P125" i="14"/>
  <c r="P124" i="14" s="1"/>
  <c r="P123" i="14" s="1"/>
  <c r="P122" i="14" s="1"/>
  <c r="O125" i="14"/>
  <c r="N125" i="14"/>
  <c r="N124" i="14" s="1"/>
  <c r="N123" i="14" s="1"/>
  <c r="N122" i="14" s="1"/>
  <c r="M125" i="14"/>
  <c r="L125" i="14"/>
  <c r="L124" i="14" s="1"/>
  <c r="L123" i="14" s="1"/>
  <c r="L122" i="14" s="1"/>
  <c r="K125" i="14"/>
  <c r="K124" i="14" s="1"/>
  <c r="K123" i="14" s="1"/>
  <c r="K122" i="14" s="1"/>
  <c r="J125" i="14"/>
  <c r="I125" i="14"/>
  <c r="I124" i="14" s="1"/>
  <c r="I123" i="14" s="1"/>
  <c r="I122" i="14" s="1"/>
  <c r="J124" i="14"/>
  <c r="J123" i="14" s="1"/>
  <c r="J122" i="14" s="1"/>
  <c r="S121" i="14"/>
  <c r="R121" i="14"/>
  <c r="R120" i="14"/>
  <c r="Q120" i="14"/>
  <c r="P120" i="14"/>
  <c r="O120" i="14"/>
  <c r="S120" i="14" s="1"/>
  <c r="N120" i="14"/>
  <c r="M120" i="14"/>
  <c r="L120" i="14"/>
  <c r="K120" i="14"/>
  <c r="J120" i="14"/>
  <c r="Q119" i="14"/>
  <c r="Q118" i="14" s="1"/>
  <c r="P119" i="14"/>
  <c r="P118" i="14" s="1"/>
  <c r="O119" i="14"/>
  <c r="S119" i="14" s="1"/>
  <c r="N119" i="14"/>
  <c r="N118" i="14" s="1"/>
  <c r="M119" i="14"/>
  <c r="L119" i="14"/>
  <c r="L118" i="14" s="1"/>
  <c r="K119" i="14"/>
  <c r="K118" i="14" s="1"/>
  <c r="J119" i="14"/>
  <c r="J118" i="14" s="1"/>
  <c r="I119" i="14"/>
  <c r="I118" i="14" s="1"/>
  <c r="S117" i="14"/>
  <c r="R117" i="14"/>
  <c r="S116" i="14"/>
  <c r="R116" i="14"/>
  <c r="Q115" i="14"/>
  <c r="Q113" i="14" s="1"/>
  <c r="Q111" i="14" s="1"/>
  <c r="P115" i="14"/>
  <c r="P113" i="14" s="1"/>
  <c r="P111" i="14" s="1"/>
  <c r="O115" i="14"/>
  <c r="N115" i="14"/>
  <c r="N113" i="14" s="1"/>
  <c r="M115" i="14"/>
  <c r="M113" i="14" s="1"/>
  <c r="M111" i="14" s="1"/>
  <c r="L115" i="14"/>
  <c r="L113" i="14" s="1"/>
  <c r="L111" i="14" s="1"/>
  <c r="K115" i="14"/>
  <c r="K113" i="14" s="1"/>
  <c r="K111" i="14" s="1"/>
  <c r="J115" i="14"/>
  <c r="J113" i="14" s="1"/>
  <c r="J111" i="14" s="1"/>
  <c r="I115" i="14"/>
  <c r="I113" i="14" s="1"/>
  <c r="I111" i="14" s="1"/>
  <c r="Q114" i="14"/>
  <c r="Q112" i="14" s="1"/>
  <c r="P114" i="14"/>
  <c r="P112" i="14" s="1"/>
  <c r="O114" i="14"/>
  <c r="O112" i="14" s="1"/>
  <c r="N114" i="14"/>
  <c r="N112" i="14" s="1"/>
  <c r="M114" i="14"/>
  <c r="L114" i="14"/>
  <c r="L112" i="14" s="1"/>
  <c r="L110" i="14" s="1"/>
  <c r="K114" i="14"/>
  <c r="K112" i="14" s="1"/>
  <c r="J114" i="14"/>
  <c r="J112" i="14" s="1"/>
  <c r="I114" i="14"/>
  <c r="I112" i="14" s="1"/>
  <c r="N111" i="14"/>
  <c r="S109" i="14"/>
  <c r="R109" i="14"/>
  <c r="Q108" i="14"/>
  <c r="P108" i="14"/>
  <c r="O108" i="14"/>
  <c r="S108" i="14" s="1"/>
  <c r="N108" i="14"/>
  <c r="M108" i="14"/>
  <c r="L108" i="14"/>
  <c r="K108" i="14"/>
  <c r="J108" i="14"/>
  <c r="I108" i="14"/>
  <c r="S107" i="14"/>
  <c r="R107" i="14"/>
  <c r="S106" i="14"/>
  <c r="R106" i="14"/>
  <c r="S105" i="14"/>
  <c r="R105" i="14"/>
  <c r="S104" i="14"/>
  <c r="R104" i="14"/>
  <c r="S103" i="14"/>
  <c r="R103" i="14"/>
  <c r="Q102" i="14"/>
  <c r="P102" i="14"/>
  <c r="O102" i="14"/>
  <c r="N102" i="14"/>
  <c r="M102" i="14"/>
  <c r="L102" i="14"/>
  <c r="K102" i="14"/>
  <c r="J102" i="14"/>
  <c r="I102" i="14"/>
  <c r="R102" i="14" s="1"/>
  <c r="S101" i="14"/>
  <c r="R101" i="14"/>
  <c r="S100" i="14"/>
  <c r="R100" i="14"/>
  <c r="Q99" i="14"/>
  <c r="P99" i="14"/>
  <c r="O99" i="14"/>
  <c r="N99" i="14"/>
  <c r="M99" i="14"/>
  <c r="L99" i="14"/>
  <c r="K99" i="14"/>
  <c r="J99" i="14"/>
  <c r="I99" i="14"/>
  <c r="S98" i="14"/>
  <c r="R98" i="14"/>
  <c r="S97" i="14"/>
  <c r="R97" i="14"/>
  <c r="Q96" i="14"/>
  <c r="P96" i="14"/>
  <c r="O96" i="14"/>
  <c r="N96" i="14"/>
  <c r="M96" i="14"/>
  <c r="L96" i="14"/>
  <c r="K96" i="14"/>
  <c r="J96" i="14"/>
  <c r="I96" i="14"/>
  <c r="S95" i="14"/>
  <c r="R95" i="14"/>
  <c r="S94" i="14"/>
  <c r="R94" i="14"/>
  <c r="Q93" i="14"/>
  <c r="P93" i="14"/>
  <c r="O93" i="14"/>
  <c r="N93" i="14"/>
  <c r="M93" i="14"/>
  <c r="L93" i="14"/>
  <c r="K93" i="14"/>
  <c r="J93" i="14"/>
  <c r="I93" i="14"/>
  <c r="S92" i="14"/>
  <c r="R92" i="14"/>
  <c r="S91" i="14"/>
  <c r="R91" i="14"/>
  <c r="Q90" i="14"/>
  <c r="P90" i="14"/>
  <c r="O90" i="14"/>
  <c r="S90" i="14" s="1"/>
  <c r="N90" i="14"/>
  <c r="M90" i="14"/>
  <c r="R90" i="14" s="1"/>
  <c r="L90" i="14"/>
  <c r="K90" i="14"/>
  <c r="J90" i="14"/>
  <c r="S89" i="14"/>
  <c r="R89" i="14"/>
  <c r="S88" i="14"/>
  <c r="R88" i="14"/>
  <c r="S87" i="14"/>
  <c r="R87" i="14"/>
  <c r="S86" i="14"/>
  <c r="R86" i="14"/>
  <c r="S85" i="14"/>
  <c r="R85" i="14"/>
  <c r="Q84" i="14"/>
  <c r="P84" i="14"/>
  <c r="O84" i="14"/>
  <c r="S84" i="14" s="1"/>
  <c r="N84" i="14"/>
  <c r="M84" i="14"/>
  <c r="L84" i="14"/>
  <c r="K84" i="14"/>
  <c r="J84" i="14"/>
  <c r="I84" i="14"/>
  <c r="S83" i="14"/>
  <c r="R83" i="14"/>
  <c r="S82" i="14"/>
  <c r="R82" i="14"/>
  <c r="Q81" i="14"/>
  <c r="P81" i="14"/>
  <c r="O81" i="14"/>
  <c r="N81" i="14"/>
  <c r="M81" i="14"/>
  <c r="L81" i="14"/>
  <c r="K81" i="14"/>
  <c r="J81" i="14"/>
  <c r="I81" i="14"/>
  <c r="S80" i="14"/>
  <c r="R80" i="14"/>
  <c r="S79" i="14"/>
  <c r="R79" i="14"/>
  <c r="S78" i="14"/>
  <c r="R78" i="14"/>
  <c r="S77" i="14"/>
  <c r="R77" i="14"/>
  <c r="S76" i="14"/>
  <c r="R76" i="14"/>
  <c r="Q75" i="14"/>
  <c r="P75" i="14"/>
  <c r="O75" i="14"/>
  <c r="N75" i="14"/>
  <c r="M75" i="14"/>
  <c r="L75" i="14"/>
  <c r="K75" i="14"/>
  <c r="J75" i="14"/>
  <c r="I75" i="14"/>
  <c r="S74" i="14"/>
  <c r="R74" i="14"/>
  <c r="S73" i="14"/>
  <c r="R73" i="14"/>
  <c r="S72" i="14"/>
  <c r="R72" i="14"/>
  <c r="S71" i="14"/>
  <c r="R71" i="14"/>
  <c r="S70" i="14"/>
  <c r="R70" i="14"/>
  <c r="S69" i="14"/>
  <c r="R69" i="14"/>
  <c r="S68" i="14"/>
  <c r="R68" i="14"/>
  <c r="S67" i="14"/>
  <c r="R67" i="14"/>
  <c r="Q66" i="14"/>
  <c r="P66" i="14"/>
  <c r="O66" i="14"/>
  <c r="N66" i="14"/>
  <c r="M66" i="14"/>
  <c r="L66" i="14"/>
  <c r="K66" i="14"/>
  <c r="J66" i="14"/>
  <c r="I66" i="14"/>
  <c r="S65" i="14"/>
  <c r="R65" i="14"/>
  <c r="S64" i="14"/>
  <c r="R64" i="14"/>
  <c r="S63" i="14"/>
  <c r="R63" i="14"/>
  <c r="S62" i="14"/>
  <c r="R62" i="14"/>
  <c r="S61" i="14"/>
  <c r="R61" i="14"/>
  <c r="Q60" i="14"/>
  <c r="P60" i="14"/>
  <c r="O60" i="14"/>
  <c r="N60" i="14"/>
  <c r="M60" i="14"/>
  <c r="L60" i="14"/>
  <c r="K60" i="14"/>
  <c r="J60" i="14"/>
  <c r="I60" i="14"/>
  <c r="S59" i="14"/>
  <c r="R59" i="14"/>
  <c r="Q58" i="14"/>
  <c r="P58" i="14"/>
  <c r="O58" i="14"/>
  <c r="N58" i="14"/>
  <c r="M58" i="14"/>
  <c r="L58" i="14"/>
  <c r="K58" i="14"/>
  <c r="J58" i="14"/>
  <c r="I58" i="14"/>
  <c r="S57" i="14"/>
  <c r="R57" i="14"/>
  <c r="Q56" i="14"/>
  <c r="P56" i="14"/>
  <c r="O56" i="14"/>
  <c r="N56" i="14"/>
  <c r="M56" i="14"/>
  <c r="L56" i="14"/>
  <c r="K56" i="14"/>
  <c r="J56" i="14"/>
  <c r="I56" i="14"/>
  <c r="S54" i="14"/>
  <c r="R54" i="14"/>
  <c r="Q53" i="14"/>
  <c r="P53" i="14"/>
  <c r="O53" i="14"/>
  <c r="N53" i="14"/>
  <c r="M53" i="14"/>
  <c r="L53" i="14"/>
  <c r="K53" i="14"/>
  <c r="J53" i="14"/>
  <c r="I53" i="14"/>
  <c r="S52" i="14"/>
  <c r="R52" i="14"/>
  <c r="S51" i="14"/>
  <c r="R51" i="14"/>
  <c r="S50" i="14"/>
  <c r="R50" i="14"/>
  <c r="S49" i="14"/>
  <c r="R49" i="14"/>
  <c r="Q48" i="14"/>
  <c r="P48" i="14"/>
  <c r="O48" i="14"/>
  <c r="N48" i="14"/>
  <c r="N47" i="14" s="1"/>
  <c r="M48" i="14"/>
  <c r="L48" i="14"/>
  <c r="K48" i="14"/>
  <c r="K47" i="14" s="1"/>
  <c r="J48" i="14"/>
  <c r="J47" i="14" s="1"/>
  <c r="I48" i="14"/>
  <c r="S45" i="14"/>
  <c r="R45" i="14"/>
  <c r="S44" i="14"/>
  <c r="R44" i="14"/>
  <c r="S43" i="14"/>
  <c r="R43" i="14"/>
  <c r="S42" i="14"/>
  <c r="R42" i="14"/>
  <c r="Q41" i="14"/>
  <c r="P41" i="14"/>
  <c r="O41" i="14"/>
  <c r="N41" i="14"/>
  <c r="M41" i="14"/>
  <c r="L41" i="14"/>
  <c r="K41" i="14"/>
  <c r="J41" i="14"/>
  <c r="I41" i="14"/>
  <c r="S40" i="14"/>
  <c r="R40" i="14"/>
  <c r="S39" i="14"/>
  <c r="R39" i="14"/>
  <c r="S38" i="14"/>
  <c r="R38" i="14"/>
  <c r="S37" i="14"/>
  <c r="R37" i="14"/>
  <c r="Q36" i="14"/>
  <c r="P36" i="14"/>
  <c r="O36" i="14"/>
  <c r="O35" i="14" s="1"/>
  <c r="N36" i="14"/>
  <c r="M36" i="14"/>
  <c r="L36" i="14"/>
  <c r="K36" i="14"/>
  <c r="J36" i="14"/>
  <c r="J35" i="14" s="1"/>
  <c r="I36" i="14"/>
  <c r="S34" i="14"/>
  <c r="R34" i="14"/>
  <c r="S33" i="14"/>
  <c r="R33" i="14"/>
  <c r="Q32" i="14"/>
  <c r="P32" i="14"/>
  <c r="O32" i="14"/>
  <c r="N32" i="14"/>
  <c r="M32" i="14"/>
  <c r="L32" i="14"/>
  <c r="K32" i="14"/>
  <c r="J32" i="14"/>
  <c r="I32" i="14"/>
  <c r="S31" i="14"/>
  <c r="R31" i="14"/>
  <c r="S30" i="14"/>
  <c r="R30" i="14"/>
  <c r="Q29" i="14"/>
  <c r="P29" i="14"/>
  <c r="O29" i="14"/>
  <c r="S29" i="14" s="1"/>
  <c r="N29" i="14"/>
  <c r="M29" i="14"/>
  <c r="L29" i="14"/>
  <c r="K29" i="14"/>
  <c r="J29" i="14"/>
  <c r="I29" i="14"/>
  <c r="S28" i="14"/>
  <c r="R28" i="14"/>
  <c r="R27" i="14"/>
  <c r="Q27" i="14"/>
  <c r="P27" i="14"/>
  <c r="O27" i="14"/>
  <c r="S27" i="14" s="1"/>
  <c r="N27" i="14"/>
  <c r="M27" i="14"/>
  <c r="L27" i="14"/>
  <c r="K27" i="14"/>
  <c r="J27" i="14"/>
  <c r="S26" i="14"/>
  <c r="R26" i="14"/>
  <c r="S25" i="14"/>
  <c r="R25" i="14"/>
  <c r="S24" i="14"/>
  <c r="R24" i="14"/>
  <c r="S23" i="14"/>
  <c r="R23" i="14"/>
  <c r="S22" i="14"/>
  <c r="R22" i="14"/>
  <c r="S21" i="14"/>
  <c r="R21" i="14"/>
  <c r="S20" i="14"/>
  <c r="R20" i="14"/>
  <c r="S19" i="14"/>
  <c r="R19" i="14"/>
  <c r="Q18" i="14"/>
  <c r="P18" i="14"/>
  <c r="O18" i="14"/>
  <c r="N18" i="14"/>
  <c r="M18" i="14"/>
  <c r="L18" i="14"/>
  <c r="K18" i="14"/>
  <c r="J18" i="14"/>
  <c r="I18" i="14"/>
  <c r="S17" i="14"/>
  <c r="R17" i="14"/>
  <c r="S16" i="14"/>
  <c r="R16" i="14"/>
  <c r="Q15" i="14"/>
  <c r="P15" i="14"/>
  <c r="O15" i="14"/>
  <c r="N15" i="14"/>
  <c r="M15" i="14"/>
  <c r="L15" i="14"/>
  <c r="K15" i="14"/>
  <c r="J15" i="14"/>
  <c r="I15" i="14"/>
  <c r="S14" i="14"/>
  <c r="R14" i="14"/>
  <c r="S13" i="14"/>
  <c r="R13" i="14"/>
  <c r="S12" i="14"/>
  <c r="R12" i="14"/>
  <c r="Q11" i="14"/>
  <c r="P11" i="14"/>
  <c r="O11" i="14"/>
  <c r="N11" i="14"/>
  <c r="M11" i="14"/>
  <c r="L11" i="14"/>
  <c r="K11" i="14"/>
  <c r="J11" i="14"/>
  <c r="I11" i="14"/>
  <c r="S35" i="14" l="1"/>
  <c r="I35" i="14"/>
  <c r="Q35" i="14"/>
  <c r="O47" i="14"/>
  <c r="R60" i="14"/>
  <c r="R75" i="14"/>
  <c r="R84" i="14"/>
  <c r="R125" i="14"/>
  <c r="P110" i="14"/>
  <c r="R81" i="14"/>
  <c r="Q110" i="14"/>
  <c r="O10" i="14"/>
  <c r="O9" i="14" s="1"/>
  <c r="I110" i="14"/>
  <c r="K35" i="14"/>
  <c r="S60" i="14"/>
  <c r="S125" i="14"/>
  <c r="O143" i="14"/>
  <c r="S143" i="14" s="1"/>
  <c r="S48" i="14"/>
  <c r="J136" i="14"/>
  <c r="R15" i="14"/>
  <c r="Q10" i="14"/>
  <c r="R18" i="14"/>
  <c r="K55" i="14"/>
  <c r="K46" i="14" s="1"/>
  <c r="K136" i="14"/>
  <c r="S141" i="14"/>
  <c r="R111" i="14"/>
  <c r="L55" i="14"/>
  <c r="N35" i="14"/>
  <c r="R99" i="14"/>
  <c r="S102" i="14"/>
  <c r="S115" i="14"/>
  <c r="Q9" i="14"/>
  <c r="S58" i="14"/>
  <c r="I10" i="14"/>
  <c r="I9" i="14" s="1"/>
  <c r="S9" i="14" s="1"/>
  <c r="S41" i="14"/>
  <c r="R48" i="14"/>
  <c r="S93" i="14"/>
  <c r="R108" i="14"/>
  <c r="S147" i="14"/>
  <c r="S36" i="14"/>
  <c r="K10" i="14"/>
  <c r="K9" i="14" s="1"/>
  <c r="R115" i="14"/>
  <c r="R66" i="14"/>
  <c r="O140" i="14"/>
  <c r="S140" i="14" s="1"/>
  <c r="R11" i="14"/>
  <c r="S18" i="14"/>
  <c r="R36" i="14"/>
  <c r="R53" i="14"/>
  <c r="O124" i="14"/>
  <c r="O123" i="14" s="1"/>
  <c r="O122" i="14" s="1"/>
  <c r="S122" i="14" s="1"/>
  <c r="S138" i="14"/>
  <c r="R32" i="14"/>
  <c r="R58" i="14"/>
  <c r="N136" i="14"/>
  <c r="N10" i="14"/>
  <c r="N9" i="14" s="1"/>
  <c r="S96" i="14"/>
  <c r="O113" i="14"/>
  <c r="R119" i="14"/>
  <c r="S11" i="14"/>
  <c r="J10" i="14"/>
  <c r="J9" i="14" s="1"/>
  <c r="N110" i="14"/>
  <c r="P55" i="14"/>
  <c r="S15" i="14"/>
  <c r="O55" i="14"/>
  <c r="O46" i="14" s="1"/>
  <c r="R93" i="14"/>
  <c r="S99" i="14"/>
  <c r="R147" i="14"/>
  <c r="I55" i="14"/>
  <c r="R56" i="14"/>
  <c r="M55" i="14"/>
  <c r="S75" i="14"/>
  <c r="M112" i="14"/>
  <c r="R114" i="14"/>
  <c r="P136" i="14"/>
  <c r="S10" i="14"/>
  <c r="L10" i="14"/>
  <c r="P10" i="14"/>
  <c r="S32" i="14"/>
  <c r="R41" i="14"/>
  <c r="L47" i="14"/>
  <c r="L46" i="14" s="1"/>
  <c r="P47" i="14"/>
  <c r="J55" i="14"/>
  <c r="J46" i="14" s="1"/>
  <c r="N55" i="14"/>
  <c r="N46" i="14" s="1"/>
  <c r="N8" i="14" s="1"/>
  <c r="N151" i="14" s="1"/>
  <c r="S81" i="14"/>
  <c r="J110" i="14"/>
  <c r="R113" i="14"/>
  <c r="S137" i="14"/>
  <c r="Q55" i="14"/>
  <c r="R29" i="14"/>
  <c r="L35" i="14"/>
  <c r="P35" i="14"/>
  <c r="I47" i="14"/>
  <c r="Q47" i="14"/>
  <c r="S53" i="14"/>
  <c r="S56" i="14"/>
  <c r="S66" i="14"/>
  <c r="R96" i="14"/>
  <c r="K110" i="14"/>
  <c r="S112" i="14"/>
  <c r="S114" i="14"/>
  <c r="O118" i="14"/>
  <c r="S118" i="14" s="1"/>
  <c r="L136" i="14"/>
  <c r="I136" i="14"/>
  <c r="R138" i="14"/>
  <c r="M137" i="14"/>
  <c r="Q136" i="14"/>
  <c r="R141" i="14"/>
  <c r="M140" i="14"/>
  <c r="R140" i="14" s="1"/>
  <c r="R144" i="14"/>
  <c r="M143" i="14"/>
  <c r="R143" i="14" s="1"/>
  <c r="M146" i="14"/>
  <c r="R146" i="14" s="1"/>
  <c r="M10" i="14"/>
  <c r="M35" i="14"/>
  <c r="R35" i="14" s="1"/>
  <c r="M47" i="14"/>
  <c r="M118" i="14"/>
  <c r="R118" i="14" s="1"/>
  <c r="M124" i="14"/>
  <c r="K8" i="14" l="1"/>
  <c r="K151" i="14" s="1"/>
  <c r="S55" i="14"/>
  <c r="O136" i="14"/>
  <c r="S136" i="14" s="1"/>
  <c r="P46" i="14"/>
  <c r="S123" i="14"/>
  <c r="J8" i="14"/>
  <c r="J151" i="14" s="1"/>
  <c r="S124" i="14"/>
  <c r="Q46" i="14"/>
  <c r="Q8" i="14" s="1"/>
  <c r="Q151" i="14" s="1"/>
  <c r="P9" i="14"/>
  <c r="O111" i="14"/>
  <c r="S111" i="14" s="1"/>
  <c r="S113" i="14"/>
  <c r="L9" i="14"/>
  <c r="R10" i="14"/>
  <c r="M9" i="14"/>
  <c r="O110" i="14"/>
  <c r="S110" i="14" s="1"/>
  <c r="R47" i="14"/>
  <c r="M46" i="14"/>
  <c r="R55" i="14"/>
  <c r="R137" i="14"/>
  <c r="M136" i="14"/>
  <c r="R136" i="14" s="1"/>
  <c r="R112" i="14"/>
  <c r="M110" i="14"/>
  <c r="R110" i="14" s="1"/>
  <c r="R124" i="14"/>
  <c r="M123" i="14"/>
  <c r="I46" i="14"/>
  <c r="I8" i="14" s="1"/>
  <c r="I151" i="14" s="1"/>
  <c r="S47" i="14"/>
  <c r="L8" i="14"/>
  <c r="L151" i="14" s="1"/>
  <c r="P8" i="14" l="1"/>
  <c r="P151" i="14" s="1"/>
  <c r="O8" i="14"/>
  <c r="O151" i="14" s="1"/>
  <c r="S151" i="14" s="1"/>
  <c r="R46" i="14"/>
  <c r="S46" i="14"/>
  <c r="R123" i="14"/>
  <c r="M122" i="14"/>
  <c r="R122" i="14" s="1"/>
  <c r="R9" i="14"/>
  <c r="S8" i="14" l="1"/>
  <c r="M8" i="14"/>
  <c r="R8" i="14" s="1"/>
  <c r="M151" i="14" l="1"/>
  <c r="R151" i="14" s="1"/>
  <c r="B23" i="12"/>
  <c r="E11" i="12"/>
  <c r="E12" i="12" s="1"/>
  <c r="D11" i="12"/>
  <c r="D12" i="12" s="1"/>
  <c r="C11" i="12"/>
  <c r="C12" i="12" s="1"/>
  <c r="B11" i="12"/>
  <c r="M41" i="8" l="1"/>
  <c r="L41" i="8"/>
  <c r="M40" i="8"/>
  <c r="L40" i="8"/>
  <c r="K39" i="8"/>
  <c r="K38" i="8" s="1"/>
  <c r="J39" i="8"/>
  <c r="J38" i="8" s="1"/>
  <c r="I39" i="8"/>
  <c r="H39" i="8"/>
  <c r="H38" i="8"/>
  <c r="M37" i="8"/>
  <c r="L37" i="8"/>
  <c r="K36" i="8"/>
  <c r="M36" i="8" s="1"/>
  <c r="J36" i="8"/>
  <c r="J35" i="8" s="1"/>
  <c r="I36" i="8"/>
  <c r="H36" i="8"/>
  <c r="I35" i="8"/>
  <c r="H35" i="8"/>
  <c r="M34" i="8"/>
  <c r="L34" i="8"/>
  <c r="L33" i="8"/>
  <c r="L32" i="8" s="1"/>
  <c r="K33" i="8"/>
  <c r="M33" i="8" s="1"/>
  <c r="J33" i="8"/>
  <c r="I33" i="8"/>
  <c r="H33" i="8"/>
  <c r="J32" i="8"/>
  <c r="I32" i="8"/>
  <c r="H32" i="8"/>
  <c r="M31" i="8"/>
  <c r="L31" i="8"/>
  <c r="L30" i="8" s="1"/>
  <c r="L29" i="8" s="1"/>
  <c r="K30" i="8"/>
  <c r="J30" i="8"/>
  <c r="J29" i="8" s="1"/>
  <c r="I30" i="8"/>
  <c r="H30" i="8"/>
  <c r="I29" i="8"/>
  <c r="H29" i="8"/>
  <c r="H28" i="8" s="1"/>
  <c r="M27" i="8"/>
  <c r="L27" i="8"/>
  <c r="K26" i="8"/>
  <c r="J26" i="8"/>
  <c r="J25" i="8" s="1"/>
  <c r="I26" i="8"/>
  <c r="L26" i="8" s="1"/>
  <c r="H26" i="8"/>
  <c r="H25" i="8"/>
  <c r="M24" i="8"/>
  <c r="L24" i="8"/>
  <c r="M23" i="8"/>
  <c r="L23" i="8"/>
  <c r="L21" i="8" s="1"/>
  <c r="K22" i="8"/>
  <c r="J22" i="8"/>
  <c r="I22" i="8"/>
  <c r="H22" i="8"/>
  <c r="K21" i="8"/>
  <c r="J21" i="8"/>
  <c r="I21" i="8"/>
  <c r="M21" i="8" s="1"/>
  <c r="H21" i="8"/>
  <c r="M20" i="8"/>
  <c r="L20" i="8"/>
  <c r="L19" i="8" s="1"/>
  <c r="K19" i="8"/>
  <c r="J19" i="8"/>
  <c r="I19" i="8"/>
  <c r="H19" i="8"/>
  <c r="M18" i="8"/>
  <c r="K17" i="8"/>
  <c r="J17" i="8"/>
  <c r="I17" i="8"/>
  <c r="L17" i="8" s="1"/>
  <c r="H17" i="8"/>
  <c r="H16" i="8" s="1"/>
  <c r="H15" i="8" s="1"/>
  <c r="J16" i="8"/>
  <c r="J15" i="8" s="1"/>
  <c r="Q72" i="7"/>
  <c r="P72" i="7"/>
  <c r="Q71" i="7"/>
  <c r="P71" i="7"/>
  <c r="O70" i="7"/>
  <c r="N70" i="7"/>
  <c r="M70" i="7"/>
  <c r="L70" i="7"/>
  <c r="K70" i="7"/>
  <c r="J70" i="7"/>
  <c r="O69" i="7"/>
  <c r="O68" i="7" s="1"/>
  <c r="N69" i="7"/>
  <c r="N68" i="7" s="1"/>
  <c r="M69" i="7"/>
  <c r="L69" i="7"/>
  <c r="L68" i="7" s="1"/>
  <c r="K69" i="7"/>
  <c r="K68" i="7" s="1"/>
  <c r="J69" i="7"/>
  <c r="J68" i="7"/>
  <c r="Q67" i="7"/>
  <c r="P67" i="7"/>
  <c r="O66" i="7"/>
  <c r="O65" i="7" s="1"/>
  <c r="N66" i="7"/>
  <c r="N65" i="7" s="1"/>
  <c r="M66" i="7"/>
  <c r="L66" i="7"/>
  <c r="L65" i="7" s="1"/>
  <c r="K66" i="7"/>
  <c r="J66" i="7"/>
  <c r="K65" i="7"/>
  <c r="J65" i="7"/>
  <c r="Q64" i="7"/>
  <c r="P64" i="7"/>
  <c r="O63" i="7"/>
  <c r="O62" i="7" s="1"/>
  <c r="N63" i="7"/>
  <c r="N62" i="7" s="1"/>
  <c r="M63" i="7"/>
  <c r="L63" i="7"/>
  <c r="K63" i="7"/>
  <c r="K62" i="7" s="1"/>
  <c r="J63" i="7"/>
  <c r="J62" i="7" s="1"/>
  <c r="J58" i="7" s="1"/>
  <c r="L62" i="7"/>
  <c r="Q61" i="7"/>
  <c r="P61" i="7"/>
  <c r="O60" i="7"/>
  <c r="O59" i="7" s="1"/>
  <c r="N60" i="7"/>
  <c r="N59" i="7" s="1"/>
  <c r="M60" i="7"/>
  <c r="Q60" i="7" s="1"/>
  <c r="L60" i="7"/>
  <c r="L59" i="7" s="1"/>
  <c r="K60" i="7"/>
  <c r="J60" i="7"/>
  <c r="J59" i="7"/>
  <c r="Q57" i="7"/>
  <c r="P57" i="7"/>
  <c r="Q56" i="7"/>
  <c r="P56" i="7"/>
  <c r="Q55" i="7"/>
  <c r="P55" i="7"/>
  <c r="Q54" i="7"/>
  <c r="P54" i="7"/>
  <c r="O53" i="7"/>
  <c r="O52" i="7" s="1"/>
  <c r="O51" i="7" s="1"/>
  <c r="N53" i="7"/>
  <c r="N52" i="7" s="1"/>
  <c r="N51" i="7" s="1"/>
  <c r="M53" i="7"/>
  <c r="M52" i="7" s="1"/>
  <c r="M51" i="7" s="1"/>
  <c r="L53" i="7"/>
  <c r="K53" i="7"/>
  <c r="K52" i="7" s="1"/>
  <c r="K51" i="7" s="1"/>
  <c r="J53" i="7"/>
  <c r="J52" i="7" s="1"/>
  <c r="J51" i="7" s="1"/>
  <c r="L52" i="7"/>
  <c r="L51" i="7" s="1"/>
  <c r="Q50" i="7"/>
  <c r="P50" i="7"/>
  <c r="Q49" i="7"/>
  <c r="P49" i="7"/>
  <c r="P48" i="7" s="1"/>
  <c r="O48" i="7"/>
  <c r="O47" i="7" s="1"/>
  <c r="O46" i="7" s="1"/>
  <c r="N48" i="7"/>
  <c r="N47" i="7" s="1"/>
  <c r="N46" i="7" s="1"/>
  <c r="M48" i="7"/>
  <c r="M47" i="7" s="1"/>
  <c r="M46" i="7" s="1"/>
  <c r="L48" i="7"/>
  <c r="L47" i="7" s="1"/>
  <c r="L46" i="7" s="1"/>
  <c r="K48" i="7"/>
  <c r="K47" i="7" s="1"/>
  <c r="K46" i="7" s="1"/>
  <c r="J48" i="7"/>
  <c r="J47" i="7" s="1"/>
  <c r="J46" i="7" s="1"/>
  <c r="Q45" i="7"/>
  <c r="P45" i="7"/>
  <c r="O44" i="7"/>
  <c r="N44" i="7"/>
  <c r="M44" i="7"/>
  <c r="L44" i="7"/>
  <c r="K44" i="7"/>
  <c r="P44" i="7" s="1"/>
  <c r="J44" i="7"/>
  <c r="P43" i="7"/>
  <c r="P42" i="7"/>
  <c r="O42" i="7"/>
  <c r="N42" i="7"/>
  <c r="M42" i="7"/>
  <c r="L42" i="7"/>
  <c r="K42" i="7"/>
  <c r="J42" i="7"/>
  <c r="P41" i="7"/>
  <c r="P40" i="7"/>
  <c r="O40" i="7"/>
  <c r="N40" i="7"/>
  <c r="M40" i="7"/>
  <c r="L40" i="7"/>
  <c r="K40" i="7"/>
  <c r="J40" i="7"/>
  <c r="Q39" i="7"/>
  <c r="P39" i="7"/>
  <c r="P38" i="7" s="1"/>
  <c r="O38" i="7"/>
  <c r="N38" i="7"/>
  <c r="M38" i="7"/>
  <c r="L38" i="7"/>
  <c r="K38" i="7"/>
  <c r="J38" i="7"/>
  <c r="Q37" i="7"/>
  <c r="P37" i="7"/>
  <c r="P36" i="7" s="1"/>
  <c r="O36" i="7"/>
  <c r="N36" i="7"/>
  <c r="M36" i="7"/>
  <c r="L36" i="7"/>
  <c r="K36" i="7"/>
  <c r="J36" i="7"/>
  <c r="Q35" i="7"/>
  <c r="P35" i="7"/>
  <c r="P34" i="7" s="1"/>
  <c r="O34" i="7"/>
  <c r="N34" i="7"/>
  <c r="M34" i="7"/>
  <c r="L34" i="7"/>
  <c r="K34" i="7"/>
  <c r="J34" i="7"/>
  <c r="Q33" i="7"/>
  <c r="P33" i="7"/>
  <c r="Q32" i="7"/>
  <c r="P32" i="7"/>
  <c r="Q31" i="7"/>
  <c r="P31" i="7"/>
  <c r="Q30" i="7"/>
  <c r="P30" i="7"/>
  <c r="Q29" i="7"/>
  <c r="P29" i="7"/>
  <c r="Q28" i="7"/>
  <c r="P28" i="7"/>
  <c r="O27" i="7"/>
  <c r="N27" i="7"/>
  <c r="M27" i="7"/>
  <c r="L27" i="7"/>
  <c r="K27" i="7"/>
  <c r="J27" i="7"/>
  <c r="Q26" i="7"/>
  <c r="P26" i="7"/>
  <c r="Q25" i="7"/>
  <c r="P25" i="7"/>
  <c r="Q24" i="7"/>
  <c r="P24" i="7"/>
  <c r="Q23" i="7"/>
  <c r="P23" i="7"/>
  <c r="O22" i="7"/>
  <c r="N22" i="7"/>
  <c r="M22" i="7"/>
  <c r="L22" i="7"/>
  <c r="K22" i="7"/>
  <c r="J22" i="7"/>
  <c r="Q21" i="7"/>
  <c r="O20" i="7"/>
  <c r="N20" i="7"/>
  <c r="M20" i="7"/>
  <c r="L20" i="7"/>
  <c r="K20" i="7"/>
  <c r="J20" i="7"/>
  <c r="Q17" i="7"/>
  <c r="P16" i="7"/>
  <c r="O16" i="7"/>
  <c r="O15" i="7" s="1"/>
  <c r="N16" i="7"/>
  <c r="N15" i="7" s="1"/>
  <c r="M16" i="7"/>
  <c r="L16" i="7"/>
  <c r="L15" i="7" s="1"/>
  <c r="K16" i="7"/>
  <c r="K15" i="7" s="1"/>
  <c r="J16" i="7"/>
  <c r="J15" i="7" s="1"/>
  <c r="Q69" i="7" l="1"/>
  <c r="K32" i="8"/>
  <c r="M32" i="8" s="1"/>
  <c r="Q63" i="7"/>
  <c r="M17" i="8"/>
  <c r="J28" i="8"/>
  <c r="Q27" i="7"/>
  <c r="M30" i="8"/>
  <c r="P20" i="7"/>
  <c r="P47" i="7"/>
  <c r="P46" i="7" s="1"/>
  <c r="P70" i="7"/>
  <c r="Q34" i="7"/>
  <c r="Q36" i="7"/>
  <c r="Q66" i="7"/>
  <c r="I16" i="8"/>
  <c r="I15" i="8" s="1"/>
  <c r="M19" i="8"/>
  <c r="L36" i="8"/>
  <c r="L22" i="8"/>
  <c r="H14" i="8"/>
  <c r="M22" i="8"/>
  <c r="L39" i="8"/>
  <c r="M39" i="8"/>
  <c r="I25" i="8"/>
  <c r="I14" i="8" s="1"/>
  <c r="M26" i="8"/>
  <c r="K16" i="8"/>
  <c r="Q70" i="7"/>
  <c r="M68" i="7"/>
  <c r="Q68" i="7" s="1"/>
  <c r="P69" i="7"/>
  <c r="N58" i="7"/>
  <c r="M65" i="7"/>
  <c r="Q65" i="7" s="1"/>
  <c r="P66" i="7"/>
  <c r="M62" i="7"/>
  <c r="Q62" i="7" s="1"/>
  <c r="P63" i="7"/>
  <c r="P60" i="7"/>
  <c r="O58" i="7"/>
  <c r="L58" i="7"/>
  <c r="K59" i="7"/>
  <c r="K58" i="7" s="1"/>
  <c r="P53" i="7"/>
  <c r="Q53" i="7"/>
  <c r="P51" i="7"/>
  <c r="P52" i="7"/>
  <c r="Q46" i="7"/>
  <c r="Q48" i="7"/>
  <c r="Q47" i="7"/>
  <c r="Q44" i="7"/>
  <c r="L19" i="7"/>
  <c r="L18" i="7" s="1"/>
  <c r="L14" i="7" s="1"/>
  <c r="Q38" i="7"/>
  <c r="P27" i="7"/>
  <c r="Q16" i="7"/>
  <c r="Q20" i="7"/>
  <c r="O19" i="7"/>
  <c r="O18" i="7" s="1"/>
  <c r="O14" i="7" s="1"/>
  <c r="K19" i="7"/>
  <c r="K18" i="7" s="1"/>
  <c r="K14" i="7" s="1"/>
  <c r="Q22" i="7"/>
  <c r="P22" i="7"/>
  <c r="N19" i="7"/>
  <c r="N18" i="7" s="1"/>
  <c r="N14" i="7" s="1"/>
  <c r="J19" i="7"/>
  <c r="J18" i="7" s="1"/>
  <c r="M15" i="7"/>
  <c r="Q15" i="7" s="1"/>
  <c r="L35" i="8"/>
  <c r="J14" i="8"/>
  <c r="J42" i="8" s="1"/>
  <c r="J43" i="8" s="1"/>
  <c r="K25" i="8"/>
  <c r="K29" i="8"/>
  <c r="K35" i="8"/>
  <c r="M35" i="8" s="1"/>
  <c r="I38" i="8"/>
  <c r="L38" i="8" s="1"/>
  <c r="M16" i="8"/>
  <c r="P19" i="7"/>
  <c r="P18" i="7" s="1"/>
  <c r="J14" i="7"/>
  <c r="J73" i="7" s="1"/>
  <c r="J74" i="7" s="1"/>
  <c r="M59" i="7"/>
  <c r="P59" i="7" s="1"/>
  <c r="M19" i="7"/>
  <c r="Q51" i="7"/>
  <c r="Q52" i="7"/>
  <c r="P15" i="7" l="1"/>
  <c r="P14" i="7" s="1"/>
  <c r="M25" i="8"/>
  <c r="H42" i="8"/>
  <c r="H43" i="8" s="1"/>
  <c r="L28" i="8"/>
  <c r="K15" i="8"/>
  <c r="L16" i="8"/>
  <c r="L15" i="8" s="1"/>
  <c r="N73" i="7"/>
  <c r="L73" i="7"/>
  <c r="L74" i="7" s="1"/>
  <c r="P68" i="7"/>
  <c r="P65" i="7"/>
  <c r="P62" i="7"/>
  <c r="O73" i="7"/>
  <c r="K73" i="7"/>
  <c r="K74" i="7" s="1"/>
  <c r="M29" i="8"/>
  <c r="K28" i="8"/>
  <c r="L25" i="8"/>
  <c r="M38" i="8"/>
  <c r="I28" i="8"/>
  <c r="I42" i="8" s="1"/>
  <c r="Q19" i="7"/>
  <c r="M18" i="7"/>
  <c r="Q59" i="7"/>
  <c r="M58" i="7"/>
  <c r="Q58" i="7" s="1"/>
  <c r="R152" i="3"/>
  <c r="Q152" i="3"/>
  <c r="P151" i="3"/>
  <c r="O151" i="3"/>
  <c r="N151" i="3"/>
  <c r="M151" i="3"/>
  <c r="L151" i="3"/>
  <c r="K151" i="3"/>
  <c r="J151" i="3"/>
  <c r="I151" i="3"/>
  <c r="H151" i="3"/>
  <c r="R150" i="3"/>
  <c r="Q150" i="3"/>
  <c r="R149" i="3"/>
  <c r="Q149" i="3"/>
  <c r="P148" i="3"/>
  <c r="P147" i="3" s="1"/>
  <c r="O148" i="3"/>
  <c r="N148" i="3"/>
  <c r="N147" i="3" s="1"/>
  <c r="M148" i="3"/>
  <c r="M147" i="3" s="1"/>
  <c r="L148" i="3"/>
  <c r="L147" i="3" s="1"/>
  <c r="K148" i="3"/>
  <c r="J148" i="3"/>
  <c r="J147" i="3" s="1"/>
  <c r="I148" i="3"/>
  <c r="I147" i="3" s="1"/>
  <c r="H148" i="3"/>
  <c r="H147" i="3" s="1"/>
  <c r="O147" i="3"/>
  <c r="K147" i="3"/>
  <c r="R146" i="3"/>
  <c r="Q146" i="3"/>
  <c r="P145" i="3"/>
  <c r="P144" i="3" s="1"/>
  <c r="O145" i="3"/>
  <c r="N145" i="3"/>
  <c r="N144" i="3" s="1"/>
  <c r="M145" i="3"/>
  <c r="M144" i="3" s="1"/>
  <c r="L145" i="3"/>
  <c r="K145" i="3"/>
  <c r="K144" i="3" s="1"/>
  <c r="J145" i="3"/>
  <c r="J144" i="3" s="1"/>
  <c r="I145" i="3"/>
  <c r="I144" i="3" s="1"/>
  <c r="H145" i="3"/>
  <c r="H144" i="3" s="1"/>
  <c r="O144" i="3"/>
  <c r="R143" i="3"/>
  <c r="Q143" i="3"/>
  <c r="P142" i="3"/>
  <c r="P141" i="3" s="1"/>
  <c r="O142" i="3"/>
  <c r="N142" i="3"/>
  <c r="N141" i="3" s="1"/>
  <c r="N140" i="3" s="1"/>
  <c r="M142" i="3"/>
  <c r="M141" i="3" s="1"/>
  <c r="M140" i="3" s="1"/>
  <c r="L142" i="3"/>
  <c r="L141" i="3" s="1"/>
  <c r="K142" i="3"/>
  <c r="K141" i="3" s="1"/>
  <c r="J142" i="3"/>
  <c r="J141" i="3" s="1"/>
  <c r="I142" i="3"/>
  <c r="I141" i="3" s="1"/>
  <c r="H142" i="3"/>
  <c r="H141" i="3" s="1"/>
  <c r="O141" i="3"/>
  <c r="R139" i="3"/>
  <c r="Q139" i="3"/>
  <c r="R138" i="3"/>
  <c r="Q138" i="3"/>
  <c r="R132" i="3"/>
  <c r="Q132" i="3"/>
  <c r="R131" i="3"/>
  <c r="Q131" i="3"/>
  <c r="P130" i="3"/>
  <c r="P129" i="3" s="1"/>
  <c r="P128" i="3" s="1"/>
  <c r="P127" i="3" s="1"/>
  <c r="O130" i="3"/>
  <c r="O129" i="3" s="1"/>
  <c r="O128" i="3" s="1"/>
  <c r="O127" i="3" s="1"/>
  <c r="N130" i="3"/>
  <c r="M130" i="3"/>
  <c r="M129" i="3" s="1"/>
  <c r="M128" i="3" s="1"/>
  <c r="M127" i="3" s="1"/>
  <c r="L130" i="3"/>
  <c r="L129" i="3" s="1"/>
  <c r="K130" i="3"/>
  <c r="K129" i="3" s="1"/>
  <c r="K128" i="3" s="1"/>
  <c r="K127" i="3" s="1"/>
  <c r="J130" i="3"/>
  <c r="J129" i="3" s="1"/>
  <c r="J128" i="3" s="1"/>
  <c r="J127" i="3" s="1"/>
  <c r="I130" i="3"/>
  <c r="I129" i="3" s="1"/>
  <c r="I128" i="3" s="1"/>
  <c r="I127" i="3" s="1"/>
  <c r="H130" i="3"/>
  <c r="H129" i="3" s="1"/>
  <c r="H128" i="3" s="1"/>
  <c r="H127" i="3" s="1"/>
  <c r="R125" i="3"/>
  <c r="Q125" i="3"/>
  <c r="P124" i="3"/>
  <c r="O124" i="3"/>
  <c r="N124" i="3"/>
  <c r="M124" i="3"/>
  <c r="L124" i="3"/>
  <c r="K124" i="3"/>
  <c r="J124" i="3"/>
  <c r="I124" i="3"/>
  <c r="H124" i="3"/>
  <c r="P123" i="3"/>
  <c r="P122" i="3" s="1"/>
  <c r="O123" i="3"/>
  <c r="O122" i="3" s="1"/>
  <c r="N123" i="3"/>
  <c r="M123" i="3"/>
  <c r="M122" i="3" s="1"/>
  <c r="L123" i="3"/>
  <c r="K123" i="3"/>
  <c r="K122" i="3" s="1"/>
  <c r="J123" i="3"/>
  <c r="J122" i="3" s="1"/>
  <c r="I123" i="3"/>
  <c r="I122" i="3" s="1"/>
  <c r="H123" i="3"/>
  <c r="H122" i="3" s="1"/>
  <c r="R121" i="3"/>
  <c r="Q121" i="3"/>
  <c r="R120" i="3"/>
  <c r="Q120" i="3"/>
  <c r="P119" i="3"/>
  <c r="P117" i="3" s="1"/>
  <c r="O119" i="3"/>
  <c r="O117" i="3" s="1"/>
  <c r="N119" i="3"/>
  <c r="N117" i="3" s="1"/>
  <c r="M119" i="3"/>
  <c r="M117" i="3" s="1"/>
  <c r="L119" i="3"/>
  <c r="L117" i="3" s="1"/>
  <c r="K119" i="3"/>
  <c r="K117" i="3" s="1"/>
  <c r="J119" i="3"/>
  <c r="J117" i="3" s="1"/>
  <c r="I119" i="3"/>
  <c r="I117" i="3" s="1"/>
  <c r="H119" i="3"/>
  <c r="H117" i="3" s="1"/>
  <c r="P118" i="3"/>
  <c r="P116" i="3" s="1"/>
  <c r="O118" i="3"/>
  <c r="O116" i="3" s="1"/>
  <c r="N118" i="3"/>
  <c r="N116" i="3" s="1"/>
  <c r="M118" i="3"/>
  <c r="M116" i="3" s="1"/>
  <c r="L118" i="3"/>
  <c r="K118" i="3"/>
  <c r="K116" i="3" s="1"/>
  <c r="J118" i="3"/>
  <c r="J116" i="3" s="1"/>
  <c r="I118" i="3"/>
  <c r="I116" i="3" s="1"/>
  <c r="H118" i="3"/>
  <c r="H116" i="3" s="1"/>
  <c r="R113" i="3"/>
  <c r="Q113" i="3"/>
  <c r="P112" i="3"/>
  <c r="O112" i="3"/>
  <c r="N112" i="3"/>
  <c r="M112" i="3"/>
  <c r="L112" i="3"/>
  <c r="K112" i="3"/>
  <c r="J112" i="3"/>
  <c r="I112" i="3"/>
  <c r="H112" i="3"/>
  <c r="R111" i="3"/>
  <c r="Q111" i="3"/>
  <c r="R110" i="3"/>
  <c r="Q110" i="3"/>
  <c r="R109" i="3"/>
  <c r="Q109" i="3"/>
  <c r="R108" i="3"/>
  <c r="Q108" i="3"/>
  <c r="R107" i="3"/>
  <c r="Q107" i="3"/>
  <c r="P106" i="3"/>
  <c r="O106" i="3"/>
  <c r="N106" i="3"/>
  <c r="M106" i="3"/>
  <c r="L106" i="3"/>
  <c r="K106" i="3"/>
  <c r="J106" i="3"/>
  <c r="I106" i="3"/>
  <c r="H106" i="3"/>
  <c r="R105" i="3"/>
  <c r="Q105" i="3"/>
  <c r="R104" i="3"/>
  <c r="Q104" i="3"/>
  <c r="P103" i="3"/>
  <c r="O103" i="3"/>
  <c r="N103" i="3"/>
  <c r="M103" i="3"/>
  <c r="L103" i="3"/>
  <c r="K103" i="3"/>
  <c r="J103" i="3"/>
  <c r="I103" i="3"/>
  <c r="H103" i="3"/>
  <c r="R101" i="3"/>
  <c r="Q101" i="3"/>
  <c r="P100" i="3"/>
  <c r="O100" i="3"/>
  <c r="N100" i="3"/>
  <c r="M100" i="3"/>
  <c r="L100" i="3"/>
  <c r="K100" i="3"/>
  <c r="J100" i="3"/>
  <c r="I100" i="3"/>
  <c r="H100" i="3"/>
  <c r="R99" i="3"/>
  <c r="Q99" i="3"/>
  <c r="R98" i="3"/>
  <c r="Q98" i="3"/>
  <c r="P97" i="3"/>
  <c r="O97" i="3"/>
  <c r="N97" i="3"/>
  <c r="M97" i="3"/>
  <c r="L97" i="3"/>
  <c r="K97" i="3"/>
  <c r="J97" i="3"/>
  <c r="I97" i="3"/>
  <c r="H97" i="3"/>
  <c r="R96" i="3"/>
  <c r="Q96" i="3"/>
  <c r="R95" i="3"/>
  <c r="Q95" i="3"/>
  <c r="P94" i="3"/>
  <c r="O94" i="3"/>
  <c r="N94" i="3"/>
  <c r="M94" i="3"/>
  <c r="L94" i="3"/>
  <c r="K94" i="3"/>
  <c r="J94" i="3"/>
  <c r="I94" i="3"/>
  <c r="H94" i="3"/>
  <c r="R93" i="3"/>
  <c r="Q93" i="3"/>
  <c r="R92" i="3"/>
  <c r="Q92" i="3"/>
  <c r="R91" i="3"/>
  <c r="Q91" i="3"/>
  <c r="R90" i="3"/>
  <c r="Q90" i="3"/>
  <c r="R89" i="3"/>
  <c r="Q89" i="3"/>
  <c r="P88" i="3"/>
  <c r="O88" i="3"/>
  <c r="N88" i="3"/>
  <c r="M88" i="3"/>
  <c r="L88" i="3"/>
  <c r="K88" i="3"/>
  <c r="J88" i="3"/>
  <c r="I88" i="3"/>
  <c r="H88" i="3"/>
  <c r="R87" i="3"/>
  <c r="Q87" i="3"/>
  <c r="R86" i="3"/>
  <c r="Q86" i="3"/>
  <c r="P85" i="3"/>
  <c r="O85" i="3"/>
  <c r="N85" i="3"/>
  <c r="M85" i="3"/>
  <c r="L85" i="3"/>
  <c r="K85" i="3"/>
  <c r="J85" i="3"/>
  <c r="I85" i="3"/>
  <c r="H85" i="3"/>
  <c r="R84" i="3"/>
  <c r="Q84" i="3"/>
  <c r="R83" i="3"/>
  <c r="Q83" i="3"/>
  <c r="R82" i="3"/>
  <c r="Q82" i="3"/>
  <c r="R81" i="3"/>
  <c r="Q81" i="3"/>
  <c r="R80" i="3"/>
  <c r="Q80" i="3"/>
  <c r="P79" i="3"/>
  <c r="O79" i="3"/>
  <c r="N79" i="3"/>
  <c r="M79" i="3"/>
  <c r="L79" i="3"/>
  <c r="K79" i="3"/>
  <c r="J79" i="3"/>
  <c r="I79" i="3"/>
  <c r="H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P70" i="3"/>
  <c r="O70" i="3"/>
  <c r="N70" i="3"/>
  <c r="M70" i="3"/>
  <c r="L70" i="3"/>
  <c r="K70" i="3"/>
  <c r="J70" i="3"/>
  <c r="I70" i="3"/>
  <c r="H70" i="3"/>
  <c r="R69" i="3"/>
  <c r="Q69" i="3"/>
  <c r="R68" i="3"/>
  <c r="Q68" i="3"/>
  <c r="R67" i="3"/>
  <c r="Q67" i="3"/>
  <c r="R66" i="3"/>
  <c r="Q66" i="3"/>
  <c r="R65" i="3"/>
  <c r="Q65" i="3"/>
  <c r="P64" i="3"/>
  <c r="O64" i="3"/>
  <c r="N64" i="3"/>
  <c r="M64" i="3"/>
  <c r="L64" i="3"/>
  <c r="K64" i="3"/>
  <c r="J64" i="3"/>
  <c r="I64" i="3"/>
  <c r="H64" i="3"/>
  <c r="R63" i="3"/>
  <c r="Q63" i="3"/>
  <c r="P62" i="3"/>
  <c r="O62" i="3"/>
  <c r="N62" i="3"/>
  <c r="M62" i="3"/>
  <c r="L62" i="3"/>
  <c r="K62" i="3"/>
  <c r="J62" i="3"/>
  <c r="I62" i="3"/>
  <c r="H62" i="3"/>
  <c r="R61" i="3"/>
  <c r="Q61" i="3"/>
  <c r="P60" i="3"/>
  <c r="O60" i="3"/>
  <c r="N60" i="3"/>
  <c r="M60" i="3"/>
  <c r="L60" i="3"/>
  <c r="K60" i="3"/>
  <c r="J60" i="3"/>
  <c r="I60" i="3"/>
  <c r="H60" i="3"/>
  <c r="R58" i="3"/>
  <c r="Q58" i="3"/>
  <c r="P57" i="3"/>
  <c r="O57" i="3"/>
  <c r="N57" i="3"/>
  <c r="M57" i="3"/>
  <c r="L57" i="3"/>
  <c r="K57" i="3"/>
  <c r="J57" i="3"/>
  <c r="I57" i="3"/>
  <c r="H57" i="3"/>
  <c r="R56" i="3"/>
  <c r="Q56" i="3"/>
  <c r="R55" i="3"/>
  <c r="Q55" i="3"/>
  <c r="R54" i="3"/>
  <c r="Q54" i="3"/>
  <c r="R53" i="3"/>
  <c r="Q53" i="3"/>
  <c r="P52" i="3"/>
  <c r="O52" i="3"/>
  <c r="N52" i="3"/>
  <c r="M52" i="3"/>
  <c r="L52" i="3"/>
  <c r="K52" i="3"/>
  <c r="J52" i="3"/>
  <c r="I52" i="3"/>
  <c r="H52" i="3"/>
  <c r="R49" i="3"/>
  <c r="Q49" i="3"/>
  <c r="R48" i="3"/>
  <c r="Q48" i="3"/>
  <c r="R47" i="3"/>
  <c r="Q47" i="3"/>
  <c r="R46" i="3"/>
  <c r="Q46" i="3"/>
  <c r="P45" i="3"/>
  <c r="O45" i="3"/>
  <c r="N45" i="3"/>
  <c r="M45" i="3"/>
  <c r="L45" i="3"/>
  <c r="K45" i="3"/>
  <c r="J45" i="3"/>
  <c r="I45" i="3"/>
  <c r="H45" i="3"/>
  <c r="R44" i="3"/>
  <c r="Q44" i="3"/>
  <c r="R43" i="3"/>
  <c r="Q43" i="3"/>
  <c r="R42" i="3"/>
  <c r="Q42" i="3"/>
  <c r="R41" i="3"/>
  <c r="Q41" i="3"/>
  <c r="P40" i="3"/>
  <c r="O40" i="3"/>
  <c r="N40" i="3"/>
  <c r="N39" i="3" s="1"/>
  <c r="M40" i="3"/>
  <c r="L40" i="3"/>
  <c r="K40" i="3"/>
  <c r="J40" i="3"/>
  <c r="I40" i="3"/>
  <c r="H40" i="3"/>
  <c r="R38" i="3"/>
  <c r="Q38" i="3"/>
  <c r="R37" i="3"/>
  <c r="Q37" i="3"/>
  <c r="P36" i="3"/>
  <c r="O36" i="3"/>
  <c r="N36" i="3"/>
  <c r="M36" i="3"/>
  <c r="L36" i="3"/>
  <c r="K36" i="3"/>
  <c r="J36" i="3"/>
  <c r="I36" i="3"/>
  <c r="H36" i="3"/>
  <c r="R35" i="3"/>
  <c r="Q35" i="3"/>
  <c r="R34" i="3"/>
  <c r="Q34" i="3"/>
  <c r="P33" i="3"/>
  <c r="O33" i="3"/>
  <c r="N33" i="3"/>
  <c r="M33" i="3"/>
  <c r="L33" i="3"/>
  <c r="K33" i="3"/>
  <c r="J33" i="3"/>
  <c r="I33" i="3"/>
  <c r="H33" i="3"/>
  <c r="R32" i="3"/>
  <c r="Q32" i="3"/>
  <c r="P31" i="3"/>
  <c r="O31" i="3"/>
  <c r="N31" i="3"/>
  <c r="M31" i="3"/>
  <c r="L31" i="3"/>
  <c r="K31" i="3"/>
  <c r="J31" i="3"/>
  <c r="I31" i="3"/>
  <c r="H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P22" i="3"/>
  <c r="O22" i="3"/>
  <c r="N22" i="3"/>
  <c r="M22" i="3"/>
  <c r="L22" i="3"/>
  <c r="K22" i="3"/>
  <c r="J22" i="3"/>
  <c r="I22" i="3"/>
  <c r="H22" i="3"/>
  <c r="R21" i="3"/>
  <c r="Q21" i="3"/>
  <c r="R20" i="3"/>
  <c r="Q20" i="3"/>
  <c r="P19" i="3"/>
  <c r="O19" i="3"/>
  <c r="N19" i="3"/>
  <c r="M19" i="3"/>
  <c r="L19" i="3"/>
  <c r="K19" i="3"/>
  <c r="J19" i="3"/>
  <c r="I19" i="3"/>
  <c r="H19" i="3"/>
  <c r="R18" i="3"/>
  <c r="Q18" i="3"/>
  <c r="R17" i="3"/>
  <c r="Q17" i="3"/>
  <c r="R16" i="3"/>
  <c r="Q16" i="3"/>
  <c r="P15" i="3"/>
  <c r="O15" i="3"/>
  <c r="N15" i="3"/>
  <c r="M15" i="3"/>
  <c r="L15" i="3"/>
  <c r="K15" i="3"/>
  <c r="J15" i="3"/>
  <c r="I15" i="3"/>
  <c r="H15" i="3"/>
  <c r="O140" i="3" l="1"/>
  <c r="P140" i="3"/>
  <c r="I140" i="3"/>
  <c r="J140" i="3"/>
  <c r="K140" i="3"/>
  <c r="L140" i="3"/>
  <c r="M28" i="8"/>
  <c r="L14" i="8"/>
  <c r="L42" i="8" s="1"/>
  <c r="L43" i="8" s="1"/>
  <c r="K14" i="8"/>
  <c r="M14" i="8" s="1"/>
  <c r="M15" i="8"/>
  <c r="P58" i="7"/>
  <c r="P73" i="7" s="1"/>
  <c r="P74" i="7" s="1"/>
  <c r="M14" i="7"/>
  <c r="Q18" i="7"/>
  <c r="H140" i="3"/>
  <c r="Q140" i="3"/>
  <c r="M114" i="3"/>
  <c r="H114" i="3"/>
  <c r="P114" i="3"/>
  <c r="K115" i="3"/>
  <c r="M115" i="3"/>
  <c r="I115" i="3"/>
  <c r="H115" i="3"/>
  <c r="R57" i="3"/>
  <c r="Q103" i="3"/>
  <c r="Q106" i="3"/>
  <c r="R103" i="3"/>
  <c r="Q112" i="3"/>
  <c r="P39" i="3"/>
  <c r="Q45" i="3"/>
  <c r="Q40" i="3"/>
  <c r="L39" i="3"/>
  <c r="R31" i="3"/>
  <c r="J39" i="3"/>
  <c r="J51" i="3"/>
  <c r="N51" i="3"/>
  <c r="L51" i="3"/>
  <c r="P51" i="3"/>
  <c r="P59" i="3"/>
  <c r="R106" i="3"/>
  <c r="R112" i="3"/>
  <c r="R116" i="3"/>
  <c r="Q60" i="3"/>
  <c r="Q64" i="3"/>
  <c r="Q119" i="3"/>
  <c r="R40" i="3"/>
  <c r="Q62" i="3"/>
  <c r="K51" i="3"/>
  <c r="O51" i="3"/>
  <c r="Q70" i="3"/>
  <c r="I114" i="3"/>
  <c r="Q124" i="3"/>
  <c r="Q22" i="3"/>
  <c r="Q52" i="3"/>
  <c r="Q85" i="3"/>
  <c r="R100" i="3"/>
  <c r="R130" i="3"/>
  <c r="Q151" i="3"/>
  <c r="K39" i="3"/>
  <c r="R62" i="3"/>
  <c r="R64" i="3"/>
  <c r="Q97" i="3"/>
  <c r="Q145" i="3"/>
  <c r="M59" i="3"/>
  <c r="K59" i="3"/>
  <c r="O59" i="3"/>
  <c r="R85" i="3"/>
  <c r="Q100" i="3"/>
  <c r="R151" i="3"/>
  <c r="Q129" i="3"/>
  <c r="L128" i="3"/>
  <c r="L127" i="3" s="1"/>
  <c r="Q127" i="3" s="1"/>
  <c r="R36" i="3"/>
  <c r="O39" i="3"/>
  <c r="I51" i="3"/>
  <c r="M51" i="3"/>
  <c r="I59" i="3"/>
  <c r="R97" i="3"/>
  <c r="R144" i="3"/>
  <c r="R147" i="3"/>
  <c r="Q19" i="3"/>
  <c r="R45" i="3"/>
  <c r="R52" i="3"/>
  <c r="H51" i="3"/>
  <c r="R70" i="3"/>
  <c r="P115" i="3"/>
  <c r="O114" i="3"/>
  <c r="J115" i="3"/>
  <c r="R119" i="3"/>
  <c r="N129" i="3"/>
  <c r="Q130" i="3"/>
  <c r="Q142" i="3"/>
  <c r="Q88" i="3"/>
  <c r="Q141" i="3"/>
  <c r="Q147" i="3"/>
  <c r="I14" i="3"/>
  <c r="I13" i="3" s="1"/>
  <c r="M14" i="3"/>
  <c r="M13" i="3" s="1"/>
  <c r="Q33" i="3"/>
  <c r="H39" i="3"/>
  <c r="R39" i="3" s="1"/>
  <c r="J59" i="3"/>
  <c r="J50" i="3" s="1"/>
  <c r="N59" i="3"/>
  <c r="R117" i="3"/>
  <c r="L144" i="3"/>
  <c r="Q144" i="3" s="1"/>
  <c r="Q148" i="3"/>
  <c r="R33" i="3"/>
  <c r="R22" i="3"/>
  <c r="L14" i="3"/>
  <c r="L13" i="3" s="1"/>
  <c r="R19" i="3"/>
  <c r="H14" i="3"/>
  <c r="H13" i="3" s="1"/>
  <c r="P14" i="3"/>
  <c r="P13" i="3" s="1"/>
  <c r="Q15" i="3"/>
  <c r="Q36" i="3"/>
  <c r="J14" i="3"/>
  <c r="N14" i="3"/>
  <c r="N13" i="3" s="1"/>
  <c r="R15" i="3"/>
  <c r="H59" i="3"/>
  <c r="R79" i="3"/>
  <c r="N115" i="3"/>
  <c r="R60" i="3"/>
  <c r="Q79" i="3"/>
  <c r="L116" i="3"/>
  <c r="Q118" i="3"/>
  <c r="Q94" i="3"/>
  <c r="K14" i="3"/>
  <c r="K13" i="3" s="1"/>
  <c r="O14" i="3"/>
  <c r="O13" i="3" s="1"/>
  <c r="Q31" i="3"/>
  <c r="Q57" i="3"/>
  <c r="L59" i="3"/>
  <c r="R88" i="3"/>
  <c r="Q117" i="3"/>
  <c r="L115" i="3"/>
  <c r="K114" i="3"/>
  <c r="R123" i="3"/>
  <c r="N122" i="3"/>
  <c r="R122" i="3" s="1"/>
  <c r="R145" i="3"/>
  <c r="R148" i="3"/>
  <c r="J114" i="3"/>
  <c r="O115" i="3"/>
  <c r="Q123" i="3"/>
  <c r="L122" i="3"/>
  <c r="Q122" i="3" s="1"/>
  <c r="R124" i="3"/>
  <c r="I39" i="3"/>
  <c r="M39" i="3"/>
  <c r="R94" i="3"/>
  <c r="R118" i="3"/>
  <c r="R141" i="3"/>
  <c r="R142" i="3"/>
  <c r="K12" i="3" l="1"/>
  <c r="J13" i="3"/>
  <c r="J12" i="3" s="1"/>
  <c r="J153" i="3" s="1"/>
  <c r="R59" i="3"/>
  <c r="K42" i="8"/>
  <c r="K43" i="8" s="1"/>
  <c r="M73" i="7"/>
  <c r="O74" i="7" s="1"/>
  <c r="Q14" i="7"/>
  <c r="R140" i="3"/>
  <c r="R115" i="3"/>
  <c r="Q115" i="3"/>
  <c r="L50" i="3"/>
  <c r="P50" i="3"/>
  <c r="P12" i="3" s="1"/>
  <c r="N50" i="3"/>
  <c r="Q51" i="3"/>
  <c r="O50" i="3"/>
  <c r="O12" i="3" s="1"/>
  <c r="R51" i="3"/>
  <c r="K50" i="3"/>
  <c r="I50" i="3"/>
  <c r="I12" i="3" s="1"/>
  <c r="M50" i="3"/>
  <c r="M12" i="3" s="1"/>
  <c r="Q39" i="3"/>
  <c r="N114" i="3"/>
  <c r="R114" i="3" s="1"/>
  <c r="Q128" i="3"/>
  <c r="N128" i="3"/>
  <c r="R129" i="3"/>
  <c r="Q14" i="3"/>
  <c r="Q59" i="3"/>
  <c r="R14" i="3"/>
  <c r="H50" i="3"/>
  <c r="Q116" i="3"/>
  <c r="L114" i="3"/>
  <c r="Q114" i="3" s="1"/>
  <c r="L12" i="3" l="1"/>
  <c r="M74" i="7"/>
  <c r="Q73" i="7"/>
  <c r="O153" i="3"/>
  <c r="P153" i="3"/>
  <c r="Q13" i="3"/>
  <c r="I153" i="3"/>
  <c r="K153" i="3"/>
  <c r="M153" i="3"/>
  <c r="H12" i="3"/>
  <c r="H153" i="3" s="1"/>
  <c r="R50" i="3"/>
  <c r="N127" i="3"/>
  <c r="R128" i="3"/>
  <c r="R13" i="3"/>
  <c r="Q50" i="3"/>
  <c r="R127" i="3" l="1"/>
  <c r="N12" i="3"/>
  <c r="N153" i="3"/>
  <c r="Q12" i="3"/>
  <c r="L153" i="3"/>
  <c r="R12" i="3" l="1"/>
  <c r="R153" i="3"/>
  <c r="Q153" i="3"/>
</calcChain>
</file>

<file path=xl/sharedStrings.xml><?xml version="1.0" encoding="utf-8"?>
<sst xmlns="http://schemas.openxmlformats.org/spreadsheetml/2006/main" count="755" uniqueCount="389">
  <si>
    <t>REPUBLICA DE COLOMBIA</t>
  </si>
  <si>
    <t>MINISTERIO DE HACIENDA Y CRÉDITO PÚBLICO</t>
  </si>
  <si>
    <t>INFORME MENSUAL DE EJECUCION DEL PRESUPUESTO DE GASTOS</t>
  </si>
  <si>
    <t>AGENCIA NACIONAL DE HIDROCARBUROS</t>
  </si>
  <si>
    <t>MES REPORTADO:</t>
  </si>
  <si>
    <t>DICIEMBRE</t>
  </si>
  <si>
    <t>SECCION:2111</t>
  </si>
  <si>
    <t>VIGENCIA FISCAL:</t>
  </si>
  <si>
    <t>UNIDAD EJECUTORA: 00</t>
  </si>
  <si>
    <t>FECHA:</t>
  </si>
  <si>
    <t>RECURSOS ADIMINISTRADOS ( X )    ó     RECURSOS NACION: ()</t>
  </si>
  <si>
    <t>PAGOS DEL MES</t>
  </si>
  <si>
    <t>TOTAL PAGOS ACUMULADOS</t>
  </si>
  <si>
    <t>% EJEC.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</si>
  <si>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</si>
  <si>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</si>
  <si>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</si>
  <si>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</si>
  <si>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</si>
  <si>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</si>
  <si>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</si>
  <si>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</si>
  <si>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</si>
  <si>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</si>
  <si>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</si>
  <si>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</si>
  <si>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</si>
  <si>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</si>
  <si>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</si>
  <si>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</si>
  <si>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</si>
  <si>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</si>
  <si>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</si>
  <si>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ADQUISICION DE BIENES Y SERVICIOS</t>
  </si>
  <si>
    <t>SERVICIOS PUBLICOS</t>
  </si>
  <si>
    <t>GASTOS DE COMERCIALIZACION Y PRODUCCIÓN</t>
  </si>
  <si>
    <t>COMERCIAL</t>
  </si>
  <si>
    <t>OTROS GASTOS</t>
  </si>
  <si>
    <t>HONORARIOS</t>
  </si>
  <si>
    <t>C - INVERSION</t>
  </si>
  <si>
    <t>CONSTRUCCIÓN Y DOTACIÓN DE LA INFRAESTRUCTURA PARA LAS SEDES DE LA ANH-BIP LITOTECA NACIONAL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</si>
  <si>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</si>
  <si>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</si>
  <si>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</si>
  <si>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</si>
  <si>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</si>
  <si>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</si>
  <si>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</si>
  <si>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</si>
  <si>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</si>
  <si>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MINISTERIO DE HACIENDA Y CREDITO PUBLICO</t>
  </si>
  <si>
    <t xml:space="preserve">MES RESPORTADO: </t>
  </si>
  <si>
    <t>SECCION PRNCIPAL:2111</t>
  </si>
  <si>
    <t>SECCION: 00</t>
  </si>
  <si>
    <t>INFORME DE EJECUCION DEL PRESUPUESTO DE GASTOS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</si>
  <si>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</si>
  <si>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</si>
  <si>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</si>
  <si>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</si>
  <si>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</si>
  <si>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</si>
  <si>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</si>
  <si>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</si>
  <si>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</si>
  <si>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</si>
  <si>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</si>
  <si>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</si>
  <si>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</si>
  <si>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</si>
  <si>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</si>
  <si>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</si>
  <si>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</si>
  <si>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</si>
  <si>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</si>
  <si>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</si>
  <si>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</si>
  <si>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</si>
  <si>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</si>
  <si>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</si>
  <si>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</si>
  <si>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</si>
  <si>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</si>
  <si>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</si>
  <si>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</si>
  <si>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</si>
  <si>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</si>
  <si>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</si>
  <si>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</si>
  <si>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</si>
  <si>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</si>
  <si>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</si>
  <si>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</si>
  <si>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</si>
  <si>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</si>
  <si>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</si>
  <si>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</si>
  <si>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</si>
  <si>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</si>
  <si>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</si>
  <si>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</si>
  <si>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</si>
  <si>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</si>
  <si>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</si>
  <si>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</si>
  <si>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</si>
  <si>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</si>
  <si>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</si>
  <si>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</si>
  <si>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</si>
  <si>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</si>
  <si>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</si>
  <si>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</si>
  <si>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</si>
  <si>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</si>
  <si>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</si>
  <si>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</si>
  <si>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</si>
  <si>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</si>
  <si>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</si>
  <si>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</si>
  <si>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</si>
  <si>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</si>
  <si>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</si>
  <si>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</si>
  <si>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</si>
  <si>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</si>
  <si>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</si>
  <si>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</si>
  <si>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</si>
  <si>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</si>
  <si>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</si>
  <si>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</si>
  <si>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</si>
  <si>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</si>
  <si>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</si>
  <si>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</si>
  <si>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</si>
  <si>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</si>
  <si>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</si>
  <si>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</si>
  <si>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</si>
  <si>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</si>
  <si>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</si>
  <si>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</si>
  <si>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</si>
  <si>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</si>
  <si>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</si>
  <si>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</si>
  <si>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</si>
  <si>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</si>
  <si>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</si>
  <si>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</si>
  <si>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</si>
  <si>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</si>
  <si>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</si>
  <si>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</si>
  <si>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</si>
  <si>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</si>
  <si>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</si>
  <si>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</si>
  <si>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</si>
  <si>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</si>
  <si>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</si>
  <si>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</si>
  <si>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</si>
  <si>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</si>
  <si>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</si>
  <si>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</si>
  <si>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</si>
  <si>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</si>
  <si>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</si>
  <si>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</si>
  <si>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</si>
  <si>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</si>
  <si>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</si>
  <si>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</si>
  <si>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CUENTAS POR PAGAR CONSTITUIDA</t>
  </si>
  <si>
    <t>CUENTAS POR PAGAR VIGENTE</t>
  </si>
  <si>
    <t>PAGO ACUMULADOS</t>
  </si>
  <si>
    <t>CUENTAS POR PAGAR POR EJECUTAR</t>
  </si>
  <si>
    <t>SERVICIOS PERSONALES ASOCIADOS A NOMINA</t>
  </si>
  <si>
    <t>CONSTRUCCION DE INFRAESTRUCTURA PROPIA DEL SECTOR</t>
  </si>
  <si>
    <t>506</t>
  </si>
  <si>
    <t>310</t>
  </si>
  <si>
    <t>410</t>
  </si>
  <si>
    <t>RESERVA CONSTITUIDA</t>
  </si>
  <si>
    <t>RESERVA VIGENTE</t>
  </si>
  <si>
    <t>OBLIGACIONES CAUSADAS MES</t>
  </si>
  <si>
    <t>TOTAL OBLIGACIONES CAUSADAS</t>
  </si>
  <si>
    <t>RESERVA POR EJECUTAR</t>
  </si>
  <si>
    <t>12</t>
  </si>
  <si>
    <t>MATERIALES Y SUMINISTROS</t>
  </si>
  <si>
    <t>COMBUSTIBLE Y LUBRICANTES</t>
  </si>
  <si>
    <t>PAPELERIA, UTILES DE ESCRITORIO Y OFICINA</t>
  </si>
  <si>
    <t>PRODUCTOS DE ASEO Y LIMPIEZA</t>
  </si>
  <si>
    <t>PRODUCTOS DE CAFETERIA Y RESTAURANTE</t>
  </si>
  <si>
    <t>MANTENIMIENTO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</si>
  <si>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</si>
  <si>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</si>
  <si>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</si>
  <si>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</si>
  <si>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CAFETERIA Y RESTAURANTE</t>
  </si>
  <si>
    <t>SERVICIO DE SEGURIDAD Y VIGILANCIA</t>
  </si>
  <si>
    <t>COMUNICACIONES Y TRANSPORTES</t>
  </si>
  <si>
    <t>CORREO</t>
  </si>
  <si>
    <t>IMPRESOS Y PUBLICACIONES</t>
  </si>
  <si>
    <t>OTROS GASTOS POR IMPRESOS Y PUBLICACIONES</t>
  </si>
  <si>
    <t>VIATICOS Y GASTOS DE VIAJE</t>
  </si>
  <si>
    <t>VIATICOS Y GASTOS DE VIAJE AL INTERIOR</t>
  </si>
  <si>
    <t>A</t>
  </si>
  <si>
    <t>OTROS GASTOS POR ADQUISICION DE SERVICIOS</t>
  </si>
  <si>
    <t>SERVICIOS</t>
  </si>
  <si>
    <t>ANALISIS Y GESTION DEL ENTORNO NACIONAL</t>
  </si>
  <si>
    <t>Maneniemiento</t>
  </si>
  <si>
    <t>Seguros Generales</t>
  </si>
  <si>
    <t>ARRENDAMIENTOS</t>
  </si>
  <si>
    <t>ARRENDAMIENTOS BIENES MUEBLES</t>
  </si>
  <si>
    <t>RESERVAS PRESUPUESTALES (APROPIACION) 2013</t>
  </si>
  <si>
    <t>A1%</t>
  </si>
  <si>
    <t>A102%</t>
  </si>
  <si>
    <t>A10212%</t>
  </si>
  <si>
    <t>A200%</t>
  </si>
  <si>
    <t>A204%</t>
  </si>
  <si>
    <t>A20401%</t>
  </si>
  <si>
    <t>COMPRA DE EQUIPO</t>
  </si>
  <si>
    <t>A2040125%</t>
  </si>
  <si>
    <t>25</t>
  </si>
  <si>
    <t>OTRAS COMPRAS DE EQUIPOS</t>
  </si>
  <si>
    <t>A20404%</t>
  </si>
  <si>
    <t>A2040401%</t>
  </si>
  <si>
    <t>A2040415%</t>
  </si>
  <si>
    <t>A2040417%</t>
  </si>
  <si>
    <t>A2040418%</t>
  </si>
  <si>
    <t>A20405%</t>
  </si>
  <si>
    <t>A2040501%</t>
  </si>
  <si>
    <t>A2040502%</t>
  </si>
  <si>
    <t>A2040506%</t>
  </si>
  <si>
    <t>A2040508%</t>
  </si>
  <si>
    <t>A2040509%</t>
  </si>
  <si>
    <t>A2040510%</t>
  </si>
  <si>
    <t>A20406%</t>
  </si>
  <si>
    <t>A2040602%</t>
  </si>
  <si>
    <t>A2040700%</t>
  </si>
  <si>
    <t>A2040706%</t>
  </si>
  <si>
    <t>A20409%</t>
  </si>
  <si>
    <t>SEGUROS</t>
  </si>
  <si>
    <t>A2040913%</t>
  </si>
  <si>
    <t>OTROS SEGUROS</t>
  </si>
  <si>
    <t>A20410%</t>
  </si>
  <si>
    <t>A2041001%</t>
  </si>
  <si>
    <t>A20411%</t>
  </si>
  <si>
    <t>VIÁTICOS Y GASTOS DE VIAJE</t>
  </si>
  <si>
    <t>A2041102%</t>
  </si>
  <si>
    <t>A20441%</t>
  </si>
  <si>
    <t>A2044113%</t>
  </si>
  <si>
    <t>13</t>
  </si>
  <si>
    <t>A3%</t>
  </si>
  <si>
    <t>A302%</t>
  </si>
  <si>
    <t>TRANSFERENCIAS AL SECTOR PUBLICO</t>
  </si>
  <si>
    <t>A30201%</t>
  </si>
  <si>
    <t>A3020101%</t>
  </si>
  <si>
    <t>A3020117%</t>
  </si>
  <si>
    <t>EXCEDENTES FINANCIEROS-TRANSFERIR A LA NACION</t>
  </si>
  <si>
    <t>A5%</t>
  </si>
  <si>
    <t>A501%</t>
  </si>
  <si>
    <t>A50102%</t>
  </si>
  <si>
    <t>A501020104%</t>
  </si>
  <si>
    <t>ORGANIZACION DE EVENTOS</t>
  </si>
  <si>
    <t>A501020106%</t>
  </si>
  <si>
    <t>A501020107%</t>
  </si>
  <si>
    <t>A501020124%</t>
  </si>
  <si>
    <t>C111%</t>
  </si>
  <si>
    <t>C111506%</t>
  </si>
  <si>
    <t>C1115061%</t>
  </si>
  <si>
    <t>C213%</t>
  </si>
  <si>
    <t>C213506%</t>
  </si>
  <si>
    <t>C2135061%</t>
  </si>
  <si>
    <t>C310%</t>
  </si>
  <si>
    <t>C310506%</t>
  </si>
  <si>
    <t>C3105061%</t>
  </si>
  <si>
    <t>C410%</t>
  </si>
  <si>
    <t>C410506%</t>
  </si>
  <si>
    <t>C4105061%</t>
  </si>
  <si>
    <t>C4105063%</t>
  </si>
  <si>
    <t>CUENTAS POR PAGAR  (APROPIACION) 2013</t>
  </si>
  <si>
    <t>A10109%</t>
  </si>
  <si>
    <t>A2%</t>
  </si>
  <si>
    <t>A30217%</t>
  </si>
  <si>
    <t>A5010201%</t>
  </si>
  <si>
    <t>ADQUISICION, PRODUCCION Y MANTENIMIENTO DE LA DOTACION PROPIA DEL SECTOR</t>
  </si>
  <si>
    <t>ASESORIA, DISEÑO, ADQUISICION, MANTENIMIENTO Y CONSTRUCCION DE LOS SISTEMAS DE INFORMACION DE LA AGENCIA NACIONAL DE HIDROCARBUROS</t>
  </si>
  <si>
    <t>Cifras en pesos</t>
  </si>
  <si>
    <t>Concepto</t>
  </si>
  <si>
    <t>Apropiación definitiva</t>
  </si>
  <si>
    <t>Causado Acumulado</t>
  </si>
  <si>
    <t>Recaudo Acumulado</t>
  </si>
  <si>
    <t>Pendiente de Cobro</t>
  </si>
  <si>
    <t>Venta de servicios</t>
  </si>
  <si>
    <t>Tasas, multas y contribuciones (derechos económicos)</t>
  </si>
  <si>
    <t>Otros ingresos</t>
  </si>
  <si>
    <t>Rendimientos financieros</t>
  </si>
  <si>
    <t>Venta de activos</t>
  </si>
  <si>
    <t>Intereses de mora</t>
  </si>
  <si>
    <t>Excedentes financieros</t>
  </si>
  <si>
    <t>Total Ingresos</t>
  </si>
  <si>
    <t>Ejecución % sobre la apropiación</t>
  </si>
  <si>
    <t>ENERO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</si>
  <si>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</si>
  <si>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</si>
  <si>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</si>
  <si>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</si>
  <si>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</si>
  <si>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</si>
  <si>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</si>
  <si>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</si>
  <si>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</si>
  <si>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</si>
  <si>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</si>
  <si>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</si>
  <si>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</si>
  <si>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</si>
  <si>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</si>
  <si>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</si>
  <si>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</si>
  <si>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</si>
  <si>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</si>
  <si>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</si>
  <si>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</si>
  <si>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</si>
  <si>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</si>
  <si>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</si>
  <si>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</si>
  <si>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</si>
  <si>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</si>
  <si>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</si>
  <si>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</si>
  <si>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A-2-0-4-2-2</t>
  </si>
  <si>
    <t>A-2-0-4-4-1</t>
  </si>
  <si>
    <t>A-2-0-4-4-15</t>
  </si>
  <si>
    <t>A-2-0-4-4-17</t>
  </si>
  <si>
    <t>A-2-0-4-4-18</t>
  </si>
  <si>
    <t>A-2-0-4-4-23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</si>
  <si>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</si>
  <si>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</si>
  <si>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</si>
  <si>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</si>
  <si>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</si>
  <si>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</si>
  <si>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</si>
  <si>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</si>
  <si>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</si>
  <si>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</si>
  <si>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</si>
  <si>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</si>
  <si>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</si>
  <si>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</si>
  <si>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</si>
  <si>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</si>
  <si>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</si>
  <si>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</si>
  <si>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</si>
  <si>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</si>
  <si>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</si>
  <si>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A-2-0-4-10-1</t>
  </si>
  <si>
    <t>A-2-0-4-10-2</t>
  </si>
  <si>
    <t>A-2-0-4-11-2</t>
  </si>
  <si>
    <t>A-2-0-4-17-1</t>
  </si>
  <si>
    <t>A-2-0-4-17-2</t>
  </si>
  <si>
    <t>A-2-0-4-21-1</t>
  </si>
  <si>
    <t>A-2-0-4-21-4</t>
  </si>
  <si>
    <t>A-2-0-4-21-5</t>
  </si>
  <si>
    <t>A-2-0-4-40</t>
  </si>
  <si>
    <t>A-2-0-4-41-13</t>
  </si>
  <si>
    <t>A-3-2-1-1</t>
  </si>
  <si>
    <t>A-3-2-1-17</t>
  </si>
  <si>
    <t>A-3-6-1-1</t>
  </si>
  <si>
    <t>A-5-1-2-1-0-6</t>
  </si>
  <si>
    <t>A-5-1-2-1-0-7</t>
  </si>
  <si>
    <t>A-5-1-2-1-0-8</t>
  </si>
  <si>
    <t>Vigilancia y Seguridad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</si>
  <si>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</si>
  <si>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</si>
  <si>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</si>
  <si>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</si>
  <si>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</si>
  <si>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</si>
  <si>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</si>
  <si>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</si>
  <si>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EJECUCION PRESUPUESTAL DE GASTOS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</si>
</sst>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_P_t_s_-;\-* #,##0.00\ _P_t_s_-;_-* &quot;-&quot;??\ _P_t_s_-;_-@_-"/>
    <numFmt numFmtId="165" formatCode="mmmm\-yy"/>
    <numFmt numFmtId="166" formatCode="dd/mm/yyyy;@"/>
    <numFmt numFmtId="167" formatCode="00"/>
    <numFmt numFmtId="168" formatCode="000"/>
    <numFmt numFmtId="169" formatCode="_-* #,##0.00_-;\-* #,##0.00_-;_-* &quot;-&quot;??_-;_-@_-"/>
    <numFmt numFmtId="170" formatCode="0000"/>
    <numFmt numFmtId="171" formatCode="d/mm/yyyy;@"/>
    <numFmt numFmtId="172" formatCode="d\ &quot;de&quot;\ mmmm\ &quot;de&quot;\ yyyy"/>
    <numFmt numFmtId="173" formatCode="0.000000000"/>
    <numFmt numFmtId="174" formatCode="_-* #,##0_-;\-* #,##0_-;_-* &quot;-&quot;??_-;_-@_-"/>
    <numFmt numFmtId="175" formatCode="_-* #,##0\ _P_t_s_-;\-* #,##0\ _P_t_s_-;_-* &quot;-&quot;??\ _P_t_s_-;_-@_-"/>
  </numFmts>
  <fonts count="5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Georgia"/>
      <family val="1"/>
    </font>
    <font>
      <i/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0" fillId="0" borderId="0"/>
  </cellStyleXfs>
  <cellXfs count="600">
    <xf numFmtId="0" fontId="0" fillId="0" borderId="0" xfId="0"/>
    <xf numFmtId="168" fontId="11" fillId="0" borderId="1" xfId="4" applyNumberFormat="1" applyFont="1" applyFill="1" applyBorder="1" applyAlignment="1">
      <alignment horizontal="center" vertical="center"/>
    </xf>
    <xf numFmtId="1" fontId="11" fillId="0" borderId="2" xfId="4" applyNumberFormat="1" applyFont="1" applyFill="1" applyBorder="1" applyAlignment="1">
      <alignment horizontal="center" vertical="center"/>
    </xf>
    <xf numFmtId="168" fontId="11" fillId="0" borderId="2" xfId="4" applyNumberFormat="1" applyFont="1" applyFill="1" applyBorder="1" applyAlignment="1">
      <alignment horizontal="center" vertical="center"/>
    </xf>
    <xf numFmtId="168" fontId="11" fillId="0" borderId="2" xfId="4" applyNumberFormat="1" applyFont="1" applyFill="1" applyBorder="1" applyAlignment="1">
      <alignment horizontal="center"/>
    </xf>
    <xf numFmtId="0" fontId="12" fillId="0" borderId="2" xfId="4" applyFont="1" applyFill="1" applyBorder="1"/>
    <xf numFmtId="0" fontId="12" fillId="0" borderId="3" xfId="4" applyFont="1" applyFill="1" applyBorder="1"/>
    <xf numFmtId="0" fontId="12" fillId="0" borderId="0" xfId="4" applyFont="1" applyFill="1"/>
    <xf numFmtId="168" fontId="11" fillId="0" borderId="4" xfId="4" applyNumberFormat="1" applyFont="1" applyFill="1" applyBorder="1" applyAlignment="1">
      <alignment horizontal="center" vertical="center"/>
    </xf>
    <xf numFmtId="1" fontId="11" fillId="0" borderId="0" xfId="4" applyNumberFormat="1" applyFont="1" applyFill="1" applyBorder="1" applyAlignment="1">
      <alignment horizontal="center" vertical="center"/>
    </xf>
    <xf numFmtId="168" fontId="11" fillId="0" borderId="0" xfId="4" applyNumberFormat="1" applyFont="1" applyFill="1" applyBorder="1" applyAlignment="1">
      <alignment horizontal="center" vertical="center"/>
    </xf>
    <xf numFmtId="168" fontId="11" fillId="0" borderId="0" xfId="4" applyNumberFormat="1" applyFont="1" applyFill="1" applyBorder="1" applyAlignment="1">
      <alignment horizontal="center"/>
    </xf>
    <xf numFmtId="0" fontId="12" fillId="0" borderId="0" xfId="4" applyFont="1" applyFill="1" applyBorder="1"/>
    <xf numFmtId="0" fontId="12" fillId="0" borderId="5" xfId="4" applyFont="1" applyFill="1" applyBorder="1"/>
    <xf numFmtId="0" fontId="11" fillId="0" borderId="4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167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/>
    </xf>
    <xf numFmtId="0" fontId="11" fillId="0" borderId="0" xfId="4" applyFont="1" applyFill="1" applyBorder="1" applyAlignment="1">
      <alignment horizontal="centerContinuous"/>
    </xf>
    <xf numFmtId="170" fontId="11" fillId="0" borderId="0" xfId="4" applyNumberFormat="1" applyFont="1" applyFill="1" applyBorder="1" applyAlignment="1">
      <alignment horizontal="center" vertical="center"/>
    </xf>
    <xf numFmtId="172" fontId="11" fillId="0" borderId="0" xfId="4" applyNumberFormat="1" applyFont="1" applyFill="1" applyBorder="1" applyAlignment="1">
      <alignment horizontal="centerContinuous"/>
    </xf>
    <xf numFmtId="49" fontId="12" fillId="0" borderId="0" xfId="4" applyNumberFormat="1" applyFont="1" applyFill="1" applyBorder="1"/>
    <xf numFmtId="49" fontId="11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/>
    </xf>
    <xf numFmtId="49" fontId="11" fillId="0" borderId="0" xfId="4" applyNumberFormat="1" applyFont="1" applyFill="1" applyBorder="1" applyAlignment="1">
      <alignment horizontal="left"/>
    </xf>
    <xf numFmtId="3" fontId="11" fillId="0" borderId="5" xfId="4" applyNumberFormat="1" applyFont="1" applyFill="1" applyBorder="1" applyAlignment="1">
      <alignment horizontal="right"/>
    </xf>
    <xf numFmtId="49" fontId="11" fillId="0" borderId="0" xfId="4" applyNumberFormat="1" applyFont="1" applyFill="1" applyBorder="1" applyAlignment="1">
      <alignment horizontal="left" wrapText="1"/>
    </xf>
    <xf numFmtId="173" fontId="11" fillId="0" borderId="0" xfId="4" applyNumberFormat="1" applyFont="1" applyFill="1" applyBorder="1" applyAlignment="1">
      <alignment horizontal="centerContinuous"/>
    </xf>
    <xf numFmtId="38" fontId="11" fillId="0" borderId="0" xfId="4" applyNumberFormat="1" applyFont="1" applyFill="1" applyBorder="1" applyAlignment="1">
      <alignment horizontal="centerContinuous"/>
    </xf>
    <xf numFmtId="0" fontId="11" fillId="0" borderId="0" xfId="4" applyFont="1" applyFill="1" applyBorder="1" applyAlignment="1">
      <alignment horizontal="right"/>
    </xf>
    <xf numFmtId="1" fontId="11" fillId="0" borderId="0" xfId="4" applyNumberFormat="1" applyFont="1" applyFill="1" applyBorder="1" applyAlignment="1">
      <alignment horizontal="right"/>
    </xf>
    <xf numFmtId="1" fontId="11" fillId="0" borderId="5" xfId="4" applyNumberFormat="1" applyFont="1" applyFill="1" applyBorder="1" applyAlignment="1">
      <alignment horizontal="right"/>
    </xf>
    <xf numFmtId="49" fontId="11" fillId="0" borderId="6" xfId="4" applyNumberFormat="1" applyFont="1" applyFill="1" applyBorder="1" applyAlignment="1">
      <alignment vertical="center"/>
    </xf>
    <xf numFmtId="49" fontId="11" fillId="0" borderId="7" xfId="4" applyNumberFormat="1" applyFont="1" applyFill="1" applyBorder="1" applyAlignment="1">
      <alignment vertical="center"/>
    </xf>
    <xf numFmtId="0" fontId="11" fillId="0" borderId="7" xfId="4" applyFont="1" applyFill="1" applyBorder="1" applyAlignment="1">
      <alignment horizontal="left" wrapText="1"/>
    </xf>
    <xf numFmtId="49" fontId="11" fillId="0" borderId="7" xfId="4" applyNumberFormat="1" applyFont="1" applyFill="1" applyBorder="1"/>
    <xf numFmtId="168" fontId="11" fillId="0" borderId="7" xfId="4" applyNumberFormat="1" applyFont="1" applyFill="1" applyBorder="1"/>
    <xf numFmtId="0" fontId="12" fillId="0" borderId="7" xfId="4" applyFont="1" applyFill="1" applyBorder="1"/>
    <xf numFmtId="168" fontId="11" fillId="0" borderId="7" xfId="4" applyNumberFormat="1" applyFont="1" applyFill="1" applyBorder="1" applyAlignment="1">
      <alignment horizontal="right"/>
    </xf>
    <xf numFmtId="171" fontId="11" fillId="0" borderId="7" xfId="4" applyNumberFormat="1" applyFont="1" applyFill="1" applyBorder="1" applyAlignment="1"/>
    <xf numFmtId="168" fontId="11" fillId="0" borderId="7" xfId="4" applyNumberFormat="1" applyFont="1" applyFill="1" applyBorder="1" applyAlignment="1"/>
    <xf numFmtId="168" fontId="11" fillId="0" borderId="7" xfId="4" applyNumberFormat="1" applyFont="1" applyFill="1" applyBorder="1" applyAlignment="1">
      <alignment horizontal="left"/>
    </xf>
    <xf numFmtId="171" fontId="11" fillId="0" borderId="8" xfId="4" applyNumberFormat="1" applyFont="1" applyFill="1" applyBorder="1" applyAlignment="1">
      <alignment horizontal="right"/>
    </xf>
    <xf numFmtId="49" fontId="14" fillId="0" borderId="12" xfId="4" applyNumberFormat="1" applyFont="1" applyFill="1" applyBorder="1" applyAlignment="1">
      <alignment horizontal="center" vertical="center"/>
    </xf>
    <xf numFmtId="1" fontId="14" fillId="0" borderId="2" xfId="4" applyNumberFormat="1" applyFont="1" applyFill="1" applyBorder="1" applyAlignment="1">
      <alignment horizontal="center" vertical="center"/>
    </xf>
    <xf numFmtId="49" fontId="14" fillId="0" borderId="2" xfId="4" applyNumberFormat="1" applyFont="1" applyFill="1" applyBorder="1" applyAlignment="1">
      <alignment horizontal="center" vertical="center"/>
    </xf>
    <xf numFmtId="1" fontId="14" fillId="0" borderId="12" xfId="4" applyNumberFormat="1" applyFont="1" applyFill="1" applyBorder="1" applyAlignment="1">
      <alignment horizontal="center" vertical="center"/>
    </xf>
    <xf numFmtId="49" fontId="11" fillId="0" borderId="12" xfId="4" applyNumberFormat="1" applyFont="1" applyFill="1" applyBorder="1" applyAlignment="1">
      <alignment horizontal="center" vertical="center"/>
    </xf>
    <xf numFmtId="0" fontId="15" fillId="0" borderId="0" xfId="4" applyFont="1" applyFill="1"/>
    <xf numFmtId="49" fontId="14" fillId="0" borderId="13" xfId="4" applyNumberFormat="1" applyFont="1" applyFill="1" applyBorder="1" applyAlignment="1">
      <alignment horizontal="center" vertical="center"/>
    </xf>
    <xf numFmtId="49" fontId="11" fillId="0" borderId="13" xfId="4" applyNumberFormat="1" applyFont="1" applyFill="1" applyBorder="1" applyAlignment="1">
      <alignment horizontal="center" vertical="center"/>
    </xf>
    <xf numFmtId="49" fontId="14" fillId="0" borderId="14" xfId="4" applyNumberFormat="1" applyFont="1" applyFill="1" applyBorder="1" applyAlignment="1">
      <alignment horizontal="center" vertical="center"/>
    </xf>
    <xf numFmtId="49" fontId="11" fillId="0" borderId="14" xfId="4" applyNumberFormat="1" applyFont="1" applyFill="1" applyBorder="1" applyAlignment="1">
      <alignment horizontal="center" vertical="center"/>
    </xf>
    <xf numFmtId="38" fontId="11" fillId="0" borderId="16" xfId="4" applyNumberFormat="1" applyFont="1" applyFill="1" applyBorder="1" applyAlignment="1"/>
    <xf numFmtId="10" fontId="11" fillId="0" borderId="16" xfId="5" applyNumberFormat="1" applyFont="1" applyFill="1" applyBorder="1" applyAlignment="1"/>
    <xf numFmtId="10" fontId="11" fillId="0" borderId="28" xfId="5" applyNumberFormat="1" applyFont="1" applyFill="1" applyBorder="1" applyAlignment="1"/>
    <xf numFmtId="0" fontId="16" fillId="0" borderId="0" xfId="4" applyFont="1" applyFill="1" applyAlignment="1">
      <alignment horizontal="center"/>
    </xf>
    <xf numFmtId="1" fontId="13" fillId="0" borderId="19" xfId="4" applyNumberFormat="1" applyFont="1" applyFill="1" applyBorder="1" applyAlignment="1">
      <alignment horizontal="center" vertical="center"/>
    </xf>
    <xf numFmtId="1" fontId="13" fillId="0" borderId="18" xfId="4" applyNumberFormat="1" applyFont="1" applyFill="1" applyBorder="1" applyAlignment="1">
      <alignment horizontal="center" vertical="center"/>
    </xf>
    <xf numFmtId="49" fontId="13" fillId="0" borderId="18" xfId="4" applyNumberFormat="1" applyFont="1" applyFill="1" applyBorder="1" applyAlignment="1">
      <alignment horizontal="center" vertical="center"/>
    </xf>
    <xf numFmtId="49" fontId="13" fillId="0" borderId="18" xfId="4" applyNumberFormat="1" applyFont="1" applyFill="1" applyBorder="1" applyAlignment="1">
      <alignment horizontal="left" wrapText="1"/>
    </xf>
    <xf numFmtId="38" fontId="11" fillId="0" borderId="18" xfId="4" applyNumberFormat="1" applyFont="1" applyFill="1" applyBorder="1"/>
    <xf numFmtId="10" fontId="11" fillId="0" borderId="18" xfId="5" applyNumberFormat="1" applyFont="1" applyFill="1" applyBorder="1" applyAlignment="1"/>
    <xf numFmtId="10" fontId="11" fillId="0" borderId="30" xfId="5" applyNumberFormat="1" applyFont="1" applyFill="1" applyBorder="1" applyAlignment="1"/>
    <xf numFmtId="0" fontId="16" fillId="0" borderId="0" xfId="4" applyFont="1" applyFill="1"/>
    <xf numFmtId="49" fontId="13" fillId="0" borderId="18" xfId="4" applyNumberFormat="1" applyFont="1" applyFill="1" applyBorder="1" applyAlignment="1">
      <alignment wrapText="1"/>
    </xf>
    <xf numFmtId="1" fontId="17" fillId="0" borderId="19" xfId="4" applyNumberFormat="1" applyFont="1" applyFill="1" applyBorder="1" applyAlignment="1">
      <alignment horizontal="center" vertical="center"/>
    </xf>
    <xf numFmtId="1" fontId="17" fillId="0" borderId="18" xfId="4" applyNumberFormat="1" applyFont="1" applyFill="1" applyBorder="1" applyAlignment="1">
      <alignment horizontal="center" vertical="center"/>
    </xf>
    <xf numFmtId="0" fontId="17" fillId="0" borderId="18" xfId="4" applyNumberFormat="1" applyFont="1" applyFill="1" applyBorder="1" applyAlignment="1">
      <alignment horizontal="center" vertical="center"/>
    </xf>
    <xf numFmtId="49" fontId="17" fillId="0" borderId="18" xfId="4" applyNumberFormat="1" applyFont="1" applyFill="1" applyBorder="1" applyAlignment="1">
      <alignment horizontal="center" vertical="center"/>
    </xf>
    <xf numFmtId="49" fontId="17" fillId="0" borderId="18" xfId="4" applyNumberFormat="1" applyFont="1" applyFill="1" applyBorder="1" applyAlignment="1">
      <alignment wrapText="1"/>
    </xf>
    <xf numFmtId="38" fontId="12" fillId="0" borderId="18" xfId="4" applyNumberFormat="1" applyFont="1" applyFill="1" applyBorder="1"/>
    <xf numFmtId="10" fontId="12" fillId="0" borderId="18" xfId="4" applyNumberFormat="1" applyFont="1" applyFill="1" applyBorder="1" applyAlignment="1">
      <alignment horizontal="right"/>
    </xf>
    <xf numFmtId="10" fontId="12" fillId="0" borderId="30" xfId="5" applyNumberFormat="1" applyFont="1" applyFill="1" applyBorder="1" applyAlignment="1"/>
    <xf numFmtId="0" fontId="18" fillId="0" borderId="0" xfId="4" applyFont="1" applyFill="1"/>
    <xf numFmtId="0" fontId="13" fillId="0" borderId="18" xfId="4" applyNumberFormat="1" applyFont="1" applyFill="1" applyBorder="1" applyAlignment="1">
      <alignment horizontal="center" vertical="center"/>
    </xf>
    <xf numFmtId="10" fontId="11" fillId="0" borderId="18" xfId="4" applyNumberFormat="1" applyFont="1" applyFill="1" applyBorder="1"/>
    <xf numFmtId="10" fontId="11" fillId="0" borderId="30" xfId="5" applyNumberFormat="1" applyFont="1" applyFill="1" applyBorder="1"/>
    <xf numFmtId="49" fontId="17" fillId="0" borderId="18" xfId="4" applyNumberFormat="1" applyFont="1" applyFill="1" applyBorder="1" applyAlignment="1">
      <alignment horizontal="left" wrapText="1"/>
    </xf>
    <xf numFmtId="49" fontId="13" fillId="0" borderId="18" xfId="4" applyNumberFormat="1" applyFont="1" applyFill="1" applyBorder="1" applyAlignment="1">
      <alignment horizontal="left" vertical="center" wrapText="1"/>
    </xf>
    <xf numFmtId="38" fontId="11" fillId="0" borderId="18" xfId="4" applyNumberFormat="1" applyFont="1" applyFill="1" applyBorder="1" applyAlignment="1">
      <alignment vertical="center"/>
    </xf>
    <xf numFmtId="10" fontId="11" fillId="0" borderId="18" xfId="4" applyNumberFormat="1" applyFont="1" applyFill="1" applyBorder="1" applyAlignment="1">
      <alignment horizontal="right" vertical="center"/>
    </xf>
    <xf numFmtId="10" fontId="11" fillId="0" borderId="30" xfId="4" applyNumberFormat="1" applyFont="1" applyFill="1" applyBorder="1" applyAlignment="1">
      <alignment horizontal="right" vertical="center"/>
    </xf>
    <xf numFmtId="0" fontId="16" fillId="0" borderId="0" xfId="4" applyFont="1" applyFill="1" applyAlignment="1">
      <alignment vertical="center"/>
    </xf>
    <xf numFmtId="10" fontId="12" fillId="0" borderId="30" xfId="4" applyNumberFormat="1" applyFont="1" applyFill="1" applyBorder="1" applyAlignment="1">
      <alignment horizontal="right"/>
    </xf>
    <xf numFmtId="10" fontId="11" fillId="0" borderId="18" xfId="4" applyNumberFormat="1" applyFont="1" applyFill="1" applyBorder="1" applyAlignment="1">
      <alignment vertical="center"/>
    </xf>
    <xf numFmtId="10" fontId="11" fillId="0" borderId="30" xfId="5" applyNumberFormat="1" applyFont="1" applyFill="1" applyBorder="1" applyAlignment="1">
      <alignment vertical="center"/>
    </xf>
    <xf numFmtId="1" fontId="19" fillId="0" borderId="19" xfId="4" applyNumberFormat="1" applyFont="1" applyFill="1" applyBorder="1" applyAlignment="1">
      <alignment horizontal="center" vertical="center"/>
    </xf>
    <xf numFmtId="1" fontId="19" fillId="0" borderId="18" xfId="4" applyNumberFormat="1" applyFont="1" applyFill="1" applyBorder="1" applyAlignment="1">
      <alignment horizontal="center" vertical="center"/>
    </xf>
    <xf numFmtId="0" fontId="19" fillId="0" borderId="18" xfId="4" applyNumberFormat="1" applyFont="1" applyFill="1" applyBorder="1" applyAlignment="1">
      <alignment horizontal="center" vertical="center"/>
    </xf>
    <xf numFmtId="49" fontId="19" fillId="0" borderId="18" xfId="4" applyNumberFormat="1" applyFont="1" applyFill="1" applyBorder="1" applyAlignment="1">
      <alignment wrapText="1"/>
    </xf>
    <xf numFmtId="38" fontId="2" fillId="0" borderId="18" xfId="4" applyNumberFormat="1" applyFont="1" applyFill="1" applyBorder="1"/>
    <xf numFmtId="10" fontId="20" fillId="0" borderId="18" xfId="4" applyNumberFormat="1" applyFont="1" applyFill="1" applyBorder="1" applyAlignment="1">
      <alignment horizontal="right"/>
    </xf>
    <xf numFmtId="10" fontId="20" fillId="0" borderId="30" xfId="5" applyNumberFormat="1" applyFont="1" applyFill="1" applyBorder="1" applyAlignment="1"/>
    <xf numFmtId="0" fontId="21" fillId="0" borderId="0" xfId="4" applyFont="1" applyFill="1"/>
    <xf numFmtId="49" fontId="13" fillId="0" borderId="18" xfId="4" applyNumberFormat="1" applyFont="1" applyFill="1" applyBorder="1" applyAlignment="1">
      <alignment vertical="center" wrapText="1"/>
    </xf>
    <xf numFmtId="10" fontId="11" fillId="0" borderId="18" xfId="4" applyNumberFormat="1" applyFont="1" applyFill="1" applyBorder="1" applyAlignment="1">
      <alignment horizontal="right"/>
    </xf>
    <xf numFmtId="10" fontId="11" fillId="0" borderId="18" xfId="5" applyNumberFormat="1" applyFont="1" applyFill="1" applyBorder="1"/>
    <xf numFmtId="9" fontId="11" fillId="0" borderId="18" xfId="5" applyFont="1" applyFill="1" applyBorder="1"/>
    <xf numFmtId="3" fontId="11" fillId="0" borderId="18" xfId="4" applyNumberFormat="1" applyFont="1" applyFill="1" applyBorder="1" applyAlignment="1">
      <alignment wrapText="1"/>
    </xf>
    <xf numFmtId="10" fontId="11" fillId="0" borderId="30" xfId="4" applyNumberFormat="1" applyFont="1" applyFill="1" applyBorder="1" applyAlignment="1">
      <alignment horizontal="right"/>
    </xf>
    <xf numFmtId="167" fontId="13" fillId="0" borderId="18" xfId="4" applyNumberFormat="1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horizontal="center" vertical="center"/>
    </xf>
    <xf numFmtId="0" fontId="13" fillId="0" borderId="18" xfId="4" applyFont="1" applyFill="1" applyBorder="1" applyAlignment="1">
      <alignment wrapText="1"/>
    </xf>
    <xf numFmtId="38" fontId="11" fillId="0" borderId="18" xfId="4" applyNumberFormat="1" applyFont="1" applyFill="1" applyBorder="1" applyAlignment="1"/>
    <xf numFmtId="0" fontId="17" fillId="0" borderId="19" xfId="4" applyNumberFormat="1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wrapText="1"/>
    </xf>
    <xf numFmtId="0" fontId="19" fillId="0" borderId="19" xfId="4" applyNumberFormat="1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horizontal="center" vertical="center"/>
    </xf>
    <xf numFmtId="167" fontId="19" fillId="0" borderId="18" xfId="4" applyNumberFormat="1" applyFont="1" applyFill="1" applyBorder="1" applyAlignment="1">
      <alignment horizontal="center" vertical="center"/>
    </xf>
    <xf numFmtId="0" fontId="19" fillId="0" borderId="18" xfId="4" applyFont="1" applyFill="1" applyBorder="1" applyAlignment="1">
      <alignment wrapText="1"/>
    </xf>
    <xf numFmtId="0" fontId="13" fillId="0" borderId="19" xfId="4" applyNumberFormat="1" applyFont="1" applyFill="1" applyBorder="1" applyAlignment="1">
      <alignment horizontal="center" vertical="center"/>
    </xf>
    <xf numFmtId="49" fontId="6" fillId="0" borderId="18" xfId="4" applyNumberFormat="1" applyFont="1" applyFill="1" applyBorder="1" applyAlignment="1">
      <alignment horizontal="center" vertical="center"/>
    </xf>
    <xf numFmtId="167" fontId="6" fillId="0" borderId="18" xfId="4" applyNumberFormat="1" applyFont="1" applyFill="1" applyBorder="1" applyAlignment="1">
      <alignment horizontal="center" vertical="center"/>
    </xf>
    <xf numFmtId="0" fontId="22" fillId="0" borderId="0" xfId="4" applyFont="1" applyFill="1"/>
    <xf numFmtId="0" fontId="13" fillId="0" borderId="18" xfId="4" applyFont="1" applyFill="1" applyBorder="1" applyAlignment="1">
      <alignment vertical="center" wrapText="1"/>
    </xf>
    <xf numFmtId="40" fontId="13" fillId="0" borderId="18" xfId="4" applyNumberFormat="1" applyFont="1" applyFill="1" applyBorder="1"/>
    <xf numFmtId="0" fontId="17" fillId="0" borderId="18" xfId="4" applyFont="1" applyFill="1" applyBorder="1" applyAlignment="1">
      <alignment horizontal="center" vertical="center" wrapText="1"/>
    </xf>
    <xf numFmtId="40" fontId="17" fillId="0" borderId="18" xfId="4" applyNumberFormat="1" applyFont="1" applyFill="1" applyBorder="1"/>
    <xf numFmtId="38" fontId="11" fillId="0" borderId="18" xfId="4" applyNumberFormat="1" applyFont="1" applyFill="1" applyBorder="1" applyAlignment="1">
      <alignment horizontal="right"/>
    </xf>
    <xf numFmtId="10" fontId="11" fillId="0" borderId="18" xfId="5" applyNumberFormat="1" applyFont="1" applyFill="1" applyBorder="1" applyAlignment="1">
      <alignment horizontal="right"/>
    </xf>
    <xf numFmtId="10" fontId="11" fillId="0" borderId="30" xfId="5" applyNumberFormat="1" applyFont="1" applyFill="1" applyBorder="1" applyAlignment="1">
      <alignment horizontal="right"/>
    </xf>
    <xf numFmtId="0" fontId="16" fillId="0" borderId="0" xfId="4" applyFont="1" applyFill="1" applyAlignment="1">
      <alignment horizontal="right"/>
    </xf>
    <xf numFmtId="167" fontId="17" fillId="0" borderId="18" xfId="4" applyNumberFormat="1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vertical="center" wrapText="1"/>
    </xf>
    <xf numFmtId="38" fontId="12" fillId="0" borderId="18" xfId="4" applyNumberFormat="1" applyFont="1" applyFill="1" applyBorder="1" applyAlignment="1">
      <alignment vertical="center"/>
    </xf>
    <xf numFmtId="10" fontId="12" fillId="0" borderId="18" xfId="4" applyNumberFormat="1" applyFont="1" applyFill="1" applyBorder="1" applyAlignment="1">
      <alignment horizontal="right" vertical="center"/>
    </xf>
    <xf numFmtId="0" fontId="18" fillId="0" borderId="0" xfId="4" applyFont="1" applyFill="1" applyAlignment="1">
      <alignment vertical="center"/>
    </xf>
    <xf numFmtId="10" fontId="11" fillId="0" borderId="18" xfId="5" applyNumberFormat="1" applyFont="1" applyFill="1" applyBorder="1" applyAlignment="1">
      <alignment vertical="center"/>
    </xf>
    <xf numFmtId="10" fontId="12" fillId="0" borderId="30" xfId="5" applyNumberFormat="1" applyFont="1" applyFill="1" applyBorder="1" applyAlignment="1">
      <alignment vertical="center"/>
    </xf>
    <xf numFmtId="49" fontId="17" fillId="0" borderId="18" xfId="4" applyNumberFormat="1" applyFont="1" applyFill="1" applyBorder="1" applyAlignment="1">
      <alignment horizontal="left" vertical="center" wrapText="1"/>
    </xf>
    <xf numFmtId="0" fontId="13" fillId="0" borderId="29" xfId="4" applyNumberFormat="1" applyFont="1" applyFill="1" applyBorder="1" applyAlignment="1">
      <alignment horizontal="center" vertical="center"/>
    </xf>
    <xf numFmtId="1" fontId="13" fillId="0" borderId="36" xfId="4" applyNumberFormat="1" applyFont="1" applyFill="1" applyBorder="1" applyAlignment="1">
      <alignment horizontal="center" vertical="center"/>
    </xf>
    <xf numFmtId="49" fontId="17" fillId="0" borderId="36" xfId="4" applyNumberFormat="1" applyFont="1" applyFill="1" applyBorder="1" applyAlignment="1">
      <alignment horizontal="center" vertical="center"/>
    </xf>
    <xf numFmtId="49" fontId="13" fillId="0" borderId="36" xfId="4" applyNumberFormat="1" applyFont="1" applyFill="1" applyBorder="1" applyAlignment="1">
      <alignment horizontal="left" vertical="center" wrapText="1"/>
    </xf>
    <xf numFmtId="38" fontId="11" fillId="0" borderId="36" xfId="4" applyNumberFormat="1" applyFont="1" applyFill="1" applyBorder="1" applyAlignment="1">
      <alignment vertical="center"/>
    </xf>
    <xf numFmtId="10" fontId="11" fillId="0" borderId="36" xfId="5" applyNumberFormat="1" applyFont="1" applyFill="1" applyBorder="1" applyAlignment="1">
      <alignment vertical="center"/>
    </xf>
    <xf numFmtId="0" fontId="17" fillId="0" borderId="24" xfId="4" applyNumberFormat="1" applyFont="1" applyFill="1" applyBorder="1" applyAlignment="1">
      <alignment horizontal="center" vertical="center"/>
    </xf>
    <xf numFmtId="1" fontId="17" fillId="0" borderId="24" xfId="4" applyNumberFormat="1" applyFont="1" applyFill="1" applyBorder="1" applyAlignment="1">
      <alignment horizontal="center" vertical="center"/>
    </xf>
    <xf numFmtId="49" fontId="17" fillId="0" borderId="24" xfId="4" applyNumberFormat="1" applyFont="1" applyFill="1" applyBorder="1" applyAlignment="1">
      <alignment horizontal="center" vertical="center"/>
    </xf>
    <xf numFmtId="49" fontId="17" fillId="0" borderId="24" xfId="4" applyNumberFormat="1" applyFont="1" applyFill="1" applyBorder="1" applyAlignment="1">
      <alignment horizontal="left" vertical="center" wrapText="1"/>
    </xf>
    <xf numFmtId="38" fontId="12" fillId="0" borderId="24" xfId="4" applyNumberFormat="1" applyFont="1" applyFill="1" applyBorder="1" applyAlignment="1">
      <alignment vertical="center"/>
    </xf>
    <xf numFmtId="38" fontId="11" fillId="0" borderId="25" xfId="4" applyNumberFormat="1" applyFont="1" applyFill="1" applyBorder="1" applyAlignment="1">
      <alignment horizontal="right" vertical="center"/>
    </xf>
    <xf numFmtId="10" fontId="11" fillId="0" borderId="9" xfId="4" applyNumberFormat="1" applyFont="1" applyFill="1" applyBorder="1" applyAlignment="1">
      <alignment horizontal="right" vertical="center"/>
    </xf>
    <xf numFmtId="10" fontId="11" fillId="0" borderId="25" xfId="4" applyNumberFormat="1" applyFont="1" applyFill="1" applyBorder="1" applyAlignment="1">
      <alignment horizontal="right" vertical="center"/>
    </xf>
    <xf numFmtId="0" fontId="18" fillId="0" borderId="0" xfId="4" applyFont="1" applyFill="1" applyAlignment="1">
      <alignment horizontal="right" vertical="center"/>
    </xf>
    <xf numFmtId="49" fontId="15" fillId="0" borderId="4" xfId="4" applyNumberFormat="1" applyFont="1" applyFill="1" applyBorder="1" applyAlignment="1">
      <alignment horizontal="center" vertical="center"/>
    </xf>
    <xf numFmtId="1" fontId="15" fillId="0" borderId="0" xfId="4" applyNumberFormat="1" applyFont="1" applyFill="1" applyBorder="1" applyAlignment="1">
      <alignment horizontal="center" vertical="center"/>
    </xf>
    <xf numFmtId="49" fontId="15" fillId="0" borderId="0" xfId="4" applyNumberFormat="1" applyFont="1" applyFill="1" applyBorder="1" applyAlignment="1">
      <alignment horizontal="center" vertical="center"/>
    </xf>
    <xf numFmtId="49" fontId="15" fillId="0" borderId="0" xfId="4" applyNumberFormat="1" applyFont="1" applyFill="1" applyBorder="1" applyAlignment="1">
      <alignment wrapText="1"/>
    </xf>
    <xf numFmtId="174" fontId="24" fillId="0" borderId="0" xfId="1" applyNumberFormat="1" applyFont="1" applyFill="1" applyBorder="1" applyAlignment="1"/>
    <xf numFmtId="4" fontId="24" fillId="0" borderId="0" xfId="1" applyNumberFormat="1" applyFont="1" applyFill="1" applyBorder="1" applyAlignment="1"/>
    <xf numFmtId="4" fontId="24" fillId="0" borderId="0" xfId="1" applyNumberFormat="1" applyFont="1" applyFill="1" applyBorder="1"/>
    <xf numFmtId="4" fontId="24" fillId="0" borderId="0" xfId="5" applyNumberFormat="1" applyFont="1" applyFill="1" applyBorder="1"/>
    <xf numFmtId="0" fontId="25" fillId="0" borderId="0" xfId="4" applyFont="1" applyFill="1" applyBorder="1"/>
    <xf numFmtId="0" fontId="25" fillId="0" borderId="5" xfId="4" applyFont="1" applyFill="1" applyBorder="1"/>
    <xf numFmtId="0" fontId="25" fillId="0" borderId="0" xfId="4" applyFont="1" applyFill="1"/>
    <xf numFmtId="3" fontId="26" fillId="0" borderId="0" xfId="4" applyNumberFormat="1" applyFont="1" applyFill="1" applyBorder="1" applyAlignment="1"/>
    <xf numFmtId="3" fontId="24" fillId="0" borderId="0" xfId="4" applyNumberFormat="1" applyFont="1" applyFill="1" applyBorder="1" applyAlignment="1"/>
    <xf numFmtId="40" fontId="27" fillId="0" borderId="0" xfId="4" applyNumberFormat="1" applyFont="1" applyFill="1" applyBorder="1" applyAlignment="1"/>
    <xf numFmtId="40" fontId="15" fillId="0" borderId="0" xfId="4" applyNumberFormat="1" applyFont="1" applyFill="1" applyBorder="1" applyAlignment="1"/>
    <xf numFmtId="38" fontId="15" fillId="0" borderId="0" xfId="4" applyNumberFormat="1" applyFont="1" applyFill="1" applyBorder="1" applyAlignment="1"/>
    <xf numFmtId="168" fontId="15" fillId="0" borderId="0" xfId="4" applyNumberFormat="1" applyFont="1" applyFill="1" applyBorder="1"/>
    <xf numFmtId="43" fontId="15" fillId="0" borderId="0" xfId="6" applyFont="1" applyFill="1" applyBorder="1"/>
    <xf numFmtId="2" fontId="15" fillId="0" borderId="0" xfId="6" applyNumberFormat="1" applyFont="1" applyFill="1" applyBorder="1"/>
    <xf numFmtId="169" fontId="15" fillId="0" borderId="0" xfId="1" applyFont="1" applyFill="1" applyBorder="1"/>
    <xf numFmtId="4" fontId="15" fillId="0" borderId="0" xfId="4" applyNumberFormat="1" applyFont="1" applyFill="1" applyBorder="1"/>
    <xf numFmtId="49" fontId="28" fillId="0" borderId="4" xfId="4" applyNumberFormat="1" applyFont="1" applyFill="1" applyBorder="1" applyAlignment="1">
      <alignment vertical="center"/>
    </xf>
    <xf numFmtId="49" fontId="28" fillId="0" borderId="0" xfId="4" applyNumberFormat="1" applyFont="1" applyFill="1" applyBorder="1" applyAlignment="1">
      <alignment vertical="center"/>
    </xf>
    <xf numFmtId="49" fontId="28" fillId="0" borderId="26" xfId="4" applyNumberFormat="1" applyFont="1" applyFill="1" applyBorder="1" applyAlignment="1">
      <alignment vertical="center"/>
    </xf>
    <xf numFmtId="49" fontId="28" fillId="0" borderId="26" xfId="4" applyNumberFormat="1" applyFont="1" applyFill="1" applyBorder="1" applyAlignment="1"/>
    <xf numFmtId="49" fontId="28" fillId="0" borderId="0" xfId="4" applyNumberFormat="1" applyFont="1" applyFill="1" applyBorder="1" applyAlignment="1"/>
    <xf numFmtId="49" fontId="15" fillId="0" borderId="7" xfId="4" applyNumberFormat="1" applyFont="1" applyFill="1" applyBorder="1" applyAlignment="1">
      <alignment horizontal="center" vertical="center"/>
    </xf>
    <xf numFmtId="49" fontId="15" fillId="0" borderId="7" xfId="4" applyNumberFormat="1" applyFont="1" applyFill="1" applyBorder="1" applyAlignment="1">
      <alignment wrapText="1"/>
    </xf>
    <xf numFmtId="40" fontId="15" fillId="0" borderId="7" xfId="4" applyNumberFormat="1" applyFont="1" applyFill="1" applyBorder="1" applyAlignment="1"/>
    <xf numFmtId="168" fontId="15" fillId="0" borderId="7" xfId="4" applyNumberFormat="1" applyFont="1" applyFill="1" applyBorder="1"/>
    <xf numFmtId="0" fontId="25" fillId="0" borderId="7" xfId="4" applyFont="1" applyFill="1" applyBorder="1"/>
    <xf numFmtId="0" fontId="25" fillId="0" borderId="8" xfId="4" applyFont="1" applyFill="1" applyBorder="1"/>
    <xf numFmtId="0" fontId="25" fillId="0" borderId="0" xfId="4" applyFont="1" applyFill="1" applyAlignment="1">
      <alignment horizontal="center" vertical="center"/>
    </xf>
    <xf numFmtId="0" fontId="25" fillId="0" borderId="0" xfId="4" applyFont="1" applyFill="1" applyAlignment="1">
      <alignment wrapText="1"/>
    </xf>
    <xf numFmtId="4" fontId="15" fillId="0" borderId="0" xfId="4" applyNumberFormat="1" applyFont="1" applyFill="1"/>
    <xf numFmtId="4" fontId="17" fillId="0" borderId="0" xfId="4" applyNumberFormat="1" applyFont="1" applyFill="1"/>
    <xf numFmtId="0" fontId="3" fillId="0" borderId="0" xfId="2" applyFont="1"/>
    <xf numFmtId="49" fontId="3" fillId="0" borderId="4" xfId="2" applyNumberFormat="1" applyFont="1" applyBorder="1" applyAlignment="1"/>
    <xf numFmtId="0" fontId="3" fillId="0" borderId="0" xfId="2" applyFont="1" applyBorder="1" applyAlignment="1"/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164" fontId="3" fillId="0" borderId="0" xfId="3" applyFont="1" applyBorder="1"/>
    <xf numFmtId="10" fontId="3" fillId="0" borderId="5" xfId="2" applyNumberFormat="1" applyFont="1" applyBorder="1"/>
    <xf numFmtId="49" fontId="2" fillId="0" borderId="4" xfId="2" applyNumberFormat="1" applyFont="1" applyBorder="1"/>
    <xf numFmtId="0" fontId="2" fillId="0" borderId="0" xfId="2" applyFont="1" applyBorder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right"/>
    </xf>
    <xf numFmtId="0" fontId="29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165" fontId="5" fillId="0" borderId="0" xfId="3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10" fontId="2" fillId="0" borderId="5" xfId="2" applyNumberFormat="1" applyFont="1" applyBorder="1"/>
    <xf numFmtId="0" fontId="2" fillId="0" borderId="0" xfId="2" applyFont="1"/>
    <xf numFmtId="1" fontId="5" fillId="0" borderId="0" xfId="3" applyNumberFormat="1" applyFont="1" applyBorder="1" applyAlignment="1">
      <alignment horizontal="right"/>
    </xf>
    <xf numFmtId="1" fontId="5" fillId="0" borderId="0" xfId="2" applyNumberFormat="1" applyFont="1" applyBorder="1"/>
    <xf numFmtId="0" fontId="2" fillId="0" borderId="0" xfId="2" quotePrefix="1" applyFont="1" applyBorder="1"/>
    <xf numFmtId="166" fontId="5" fillId="0" borderId="0" xfId="3" applyNumberFormat="1" applyFont="1" applyBorder="1" applyAlignment="1">
      <alignment horizontal="right"/>
    </xf>
    <xf numFmtId="171" fontId="5" fillId="0" borderId="0" xfId="2" applyNumberFormat="1" applyFont="1" applyBorder="1"/>
    <xf numFmtId="49" fontId="3" fillId="0" borderId="6" xfId="2" applyNumberFormat="1" applyFont="1" applyBorder="1"/>
    <xf numFmtId="0" fontId="3" fillId="0" borderId="7" xfId="2" quotePrefix="1" applyFont="1" applyBorder="1"/>
    <xf numFmtId="0" fontId="3" fillId="0" borderId="7" xfId="2" quotePrefix="1" applyFont="1" applyBorder="1" applyAlignment="1">
      <alignment horizontal="right"/>
    </xf>
    <xf numFmtId="0" fontId="3" fillId="0" borderId="7" xfId="2" applyFont="1" applyBorder="1" applyAlignment="1">
      <alignment horizontal="right"/>
    </xf>
    <xf numFmtId="164" fontId="3" fillId="0" borderId="7" xfId="3" applyFont="1" applyBorder="1"/>
    <xf numFmtId="0" fontId="3" fillId="0" borderId="7" xfId="2" applyFont="1" applyBorder="1"/>
    <xf numFmtId="10" fontId="3" fillId="0" borderId="8" xfId="2" applyNumberFormat="1" applyFont="1" applyBorder="1"/>
    <xf numFmtId="0" fontId="8" fillId="0" borderId="0" xfId="2" applyFont="1" applyFill="1" applyAlignment="1">
      <alignment horizontal="center"/>
    </xf>
    <xf numFmtId="49" fontId="6" fillId="0" borderId="12" xfId="4" applyNumberFormat="1" applyFont="1" applyFill="1" applyBorder="1" applyAlignment="1">
      <alignment horizontal="center" vertical="center"/>
    </xf>
    <xf numFmtId="1" fontId="6" fillId="0" borderId="2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/>
    </xf>
    <xf numFmtId="49" fontId="5" fillId="0" borderId="12" xfId="4" applyNumberFormat="1" applyFont="1" applyFill="1" applyBorder="1" applyAlignment="1">
      <alignment horizontal="center" vertical="center"/>
    </xf>
    <xf numFmtId="49" fontId="5" fillId="0" borderId="13" xfId="4" applyNumberFormat="1" applyFont="1" applyFill="1" applyBorder="1" applyAlignment="1">
      <alignment horizontal="center" vertical="center"/>
    </xf>
    <xf numFmtId="0" fontId="1" fillId="0" borderId="0" xfId="2" applyFont="1" applyBorder="1"/>
    <xf numFmtId="49" fontId="5" fillId="0" borderId="14" xfId="4" applyNumberFormat="1" applyFont="1" applyFill="1" applyBorder="1" applyAlignment="1">
      <alignment horizontal="center" vertical="center"/>
    </xf>
    <xf numFmtId="38" fontId="1" fillId="0" borderId="0" xfId="2" applyNumberFormat="1" applyFont="1" applyBorder="1"/>
    <xf numFmtId="0" fontId="5" fillId="0" borderId="18" xfId="4" applyNumberFormat="1" applyFont="1" applyFill="1" applyBorder="1" applyAlignment="1">
      <alignment horizontal="center" wrapText="1"/>
    </xf>
    <xf numFmtId="49" fontId="5" fillId="0" borderId="18" xfId="4" applyNumberFormat="1" applyFont="1" applyFill="1" applyBorder="1" applyAlignment="1">
      <alignment horizontal="center" wrapText="1"/>
    </xf>
    <xf numFmtId="49" fontId="5" fillId="0" borderId="18" xfId="4" applyNumberFormat="1" applyFont="1" applyFill="1" applyBorder="1" applyAlignment="1">
      <alignment horizontal="left" wrapText="1"/>
    </xf>
    <xf numFmtId="38" fontId="8" fillId="0" borderId="0" xfId="2" applyNumberFormat="1" applyFont="1" applyBorder="1"/>
    <xf numFmtId="0" fontId="8" fillId="0" borderId="0" xfId="2" applyFont="1" applyBorder="1"/>
    <xf numFmtId="0" fontId="2" fillId="0" borderId="18" xfId="4" applyNumberFormat="1" applyFont="1" applyFill="1" applyBorder="1" applyAlignment="1">
      <alignment horizontal="center" wrapText="1"/>
    </xf>
    <xf numFmtId="0" fontId="2" fillId="0" borderId="18" xfId="4" applyNumberFormat="1" applyFont="1" applyFill="1" applyBorder="1" applyAlignment="1">
      <alignment horizontal="center"/>
    </xf>
    <xf numFmtId="49" fontId="2" fillId="0" borderId="18" xfId="4" applyNumberFormat="1" applyFont="1" applyFill="1" applyBorder="1" applyAlignment="1">
      <alignment horizontal="left" wrapText="1"/>
    </xf>
    <xf numFmtId="1" fontId="5" fillId="0" borderId="18" xfId="4" applyNumberFormat="1" applyFont="1" applyFill="1" applyBorder="1" applyAlignment="1">
      <alignment horizontal="center"/>
    </xf>
    <xf numFmtId="49" fontId="5" fillId="0" borderId="18" xfId="4" applyNumberFormat="1" applyFont="1" applyFill="1" applyBorder="1" applyAlignment="1">
      <alignment horizontal="center"/>
    </xf>
    <xf numFmtId="49" fontId="30" fillId="0" borderId="18" xfId="4" applyNumberFormat="1" applyFont="1" applyFill="1" applyBorder="1" applyAlignment="1">
      <alignment wrapText="1"/>
    </xf>
    <xf numFmtId="0" fontId="1" fillId="0" borderId="0" xfId="2" applyFont="1"/>
    <xf numFmtId="1" fontId="5" fillId="0" borderId="19" xfId="4" applyNumberFormat="1" applyFont="1" applyFill="1" applyBorder="1" applyAlignment="1">
      <alignment horizontal="center"/>
    </xf>
    <xf numFmtId="0" fontId="5" fillId="0" borderId="18" xfId="4" applyNumberFormat="1" applyFont="1" applyFill="1" applyBorder="1" applyAlignment="1">
      <alignment horizontal="center"/>
    </xf>
    <xf numFmtId="49" fontId="30" fillId="0" borderId="20" xfId="4" applyNumberFormat="1" applyFont="1" applyFill="1" applyBorder="1" applyAlignment="1">
      <alignment wrapText="1"/>
    </xf>
    <xf numFmtId="0" fontId="8" fillId="0" borderId="0" xfId="2" applyFont="1"/>
    <xf numFmtId="49" fontId="10" fillId="0" borderId="20" xfId="4" applyNumberFormat="1" applyFont="1" applyFill="1" applyBorder="1" applyAlignment="1">
      <alignment wrapText="1"/>
    </xf>
    <xf numFmtId="0" fontId="5" fillId="0" borderId="18" xfId="4" applyFont="1" applyFill="1" applyBorder="1" applyAlignment="1">
      <alignment horizontal="center"/>
    </xf>
    <xf numFmtId="167" fontId="5" fillId="0" borderId="18" xfId="4" applyNumberFormat="1" applyFont="1" applyFill="1" applyBorder="1" applyAlignment="1">
      <alignment horizontal="center"/>
    </xf>
    <xf numFmtId="0" fontId="30" fillId="0" borderId="20" xfId="4" applyFont="1" applyFill="1" applyBorder="1" applyAlignment="1">
      <alignment wrapText="1"/>
    </xf>
    <xf numFmtId="0" fontId="5" fillId="0" borderId="19" xfId="4" applyNumberFormat="1" applyFont="1" applyFill="1" applyBorder="1" applyAlignment="1">
      <alignment horizontal="center"/>
    </xf>
    <xf numFmtId="0" fontId="5" fillId="0" borderId="20" xfId="4" applyNumberFormat="1" applyFont="1" applyFill="1" applyBorder="1" applyAlignment="1">
      <alignment wrapText="1"/>
    </xf>
    <xf numFmtId="40" fontId="30" fillId="0" borderId="18" xfId="4" applyNumberFormat="1" applyFont="1" applyFill="1" applyBorder="1"/>
    <xf numFmtId="0" fontId="2" fillId="0" borderId="20" xfId="4" applyNumberFormat="1" applyFont="1" applyFill="1" applyBorder="1" applyAlignment="1">
      <alignment wrapText="1"/>
    </xf>
    <xf numFmtId="0" fontId="2" fillId="0" borderId="20" xfId="4" applyFont="1" applyFill="1" applyBorder="1" applyAlignment="1">
      <alignment wrapText="1"/>
    </xf>
    <xf numFmtId="0" fontId="5" fillId="0" borderId="0" xfId="4" applyFont="1"/>
    <xf numFmtId="0" fontId="5" fillId="0" borderId="0" xfId="4" applyFont="1" applyAlignment="1">
      <alignment wrapText="1"/>
    </xf>
    <xf numFmtId="1" fontId="2" fillId="0" borderId="18" xfId="4" applyNumberFormat="1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167" fontId="2" fillId="0" borderId="18" xfId="4" applyNumberFormat="1" applyFont="1" applyFill="1" applyBorder="1" applyAlignment="1">
      <alignment horizontal="center"/>
    </xf>
    <xf numFmtId="1" fontId="2" fillId="0" borderId="19" xfId="4" applyNumberFormat="1" applyFont="1" applyFill="1" applyBorder="1" applyAlignment="1">
      <alignment horizontal="center"/>
    </xf>
    <xf numFmtId="0" fontId="10" fillId="0" borderId="20" xfId="4" applyFont="1" applyFill="1" applyBorder="1" applyAlignment="1">
      <alignment wrapText="1"/>
    </xf>
    <xf numFmtId="49" fontId="10" fillId="0" borderId="32" xfId="4" applyNumberFormat="1" applyFont="1" applyFill="1" applyBorder="1" applyAlignment="1">
      <alignment horizontal="left" wrapText="1"/>
    </xf>
    <xf numFmtId="49" fontId="3" fillId="0" borderId="4" xfId="4" applyNumberFormat="1" applyFont="1" applyFill="1" applyBorder="1" applyAlignment="1">
      <alignment horizontal="center"/>
    </xf>
    <xf numFmtId="1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wrapText="1"/>
    </xf>
    <xf numFmtId="40" fontId="2" fillId="0" borderId="0" xfId="4" applyNumberFormat="1" applyFont="1" applyFill="1" applyBorder="1" applyAlignment="1"/>
    <xf numFmtId="168" fontId="3" fillId="0" borderId="0" xfId="4" applyNumberFormat="1" applyFont="1" applyFill="1" applyBorder="1"/>
    <xf numFmtId="10" fontId="3" fillId="0" borderId="5" xfId="4" applyNumberFormat="1" applyFont="1" applyFill="1" applyBorder="1"/>
    <xf numFmtId="40" fontId="3" fillId="0" borderId="0" xfId="4" applyNumberFormat="1" applyFont="1" applyFill="1" applyBorder="1" applyAlignment="1"/>
    <xf numFmtId="49" fontId="31" fillId="0" borderId="4" xfId="4" applyNumberFormat="1" applyFont="1" applyFill="1" applyBorder="1" applyAlignment="1">
      <alignment horizontal="center"/>
    </xf>
    <xf numFmtId="1" fontId="31" fillId="0" borderId="0" xfId="4" applyNumberFormat="1" applyFont="1" applyFill="1" applyBorder="1" applyAlignment="1">
      <alignment horizontal="center"/>
    </xf>
    <xf numFmtId="49" fontId="31" fillId="0" borderId="0" xfId="4" applyNumberFormat="1" applyFont="1" applyFill="1" applyBorder="1" applyAlignment="1">
      <alignment horizontal="center"/>
    </xf>
    <xf numFmtId="49" fontId="31" fillId="0" borderId="0" xfId="4" applyNumberFormat="1" applyFont="1" applyFill="1" applyBorder="1" applyAlignment="1">
      <alignment wrapText="1"/>
    </xf>
    <xf numFmtId="40" fontId="31" fillId="0" borderId="0" xfId="4" applyNumberFormat="1" applyFont="1" applyFill="1" applyBorder="1" applyAlignment="1"/>
    <xf numFmtId="38" fontId="3" fillId="0" borderId="0" xfId="4" applyNumberFormat="1" applyFont="1" applyFill="1" applyBorder="1" applyAlignment="1"/>
    <xf numFmtId="168" fontId="31" fillId="0" borderId="0" xfId="4" applyNumberFormat="1" applyFont="1" applyFill="1" applyBorder="1"/>
    <xf numFmtId="10" fontId="31" fillId="0" borderId="5" xfId="6" applyNumberFormat="1" applyFont="1" applyFill="1" applyBorder="1"/>
    <xf numFmtId="10" fontId="31" fillId="0" borderId="5" xfId="4" applyNumberFormat="1" applyFont="1" applyFill="1" applyBorder="1"/>
    <xf numFmtId="49" fontId="4" fillId="0" borderId="4" xfId="4" applyNumberFormat="1" applyFont="1" applyFill="1" applyBorder="1" applyAlignment="1"/>
    <xf numFmtId="49" fontId="4" fillId="0" borderId="0" xfId="4" applyNumberFormat="1" applyFont="1" applyFill="1" applyBorder="1" applyAlignment="1"/>
    <xf numFmtId="49" fontId="4" fillId="0" borderId="26" xfId="4" applyNumberFormat="1" applyFont="1" applyFill="1" applyBorder="1" applyAlignment="1"/>
    <xf numFmtId="49" fontId="3" fillId="0" borderId="7" xfId="4" applyNumberFormat="1" applyFont="1" applyFill="1" applyBorder="1" applyAlignment="1">
      <alignment horizontal="center"/>
    </xf>
    <xf numFmtId="49" fontId="3" fillId="0" borderId="7" xfId="4" applyNumberFormat="1" applyFont="1" applyFill="1" applyBorder="1" applyAlignment="1">
      <alignment wrapText="1"/>
    </xf>
    <xf numFmtId="40" fontId="3" fillId="0" borderId="7" xfId="4" applyNumberFormat="1" applyFont="1" applyFill="1" applyBorder="1" applyAlignment="1"/>
    <xf numFmtId="168" fontId="3" fillId="0" borderId="7" xfId="4" applyNumberFormat="1" applyFont="1" applyFill="1" applyBorder="1"/>
    <xf numFmtId="10" fontId="3" fillId="0" borderId="8" xfId="4" applyNumberFormat="1" applyFont="1" applyFill="1" applyBorder="1"/>
    <xf numFmtId="169" fontId="1" fillId="0" borderId="0" xfId="1" applyFont="1" applyAlignment="1">
      <alignment horizontal="right"/>
    </xf>
    <xf numFmtId="0" fontId="1" fillId="0" borderId="0" xfId="2" applyFont="1" applyAlignment="1">
      <alignment horizontal="right"/>
    </xf>
    <xf numFmtId="49" fontId="1" fillId="0" borderId="0" xfId="2" applyNumberFormat="1" applyFont="1"/>
    <xf numFmtId="10" fontId="1" fillId="0" borderId="0" xfId="2" applyNumberFormat="1" applyFont="1"/>
    <xf numFmtId="0" fontId="33" fillId="0" borderId="0" xfId="2" applyFont="1" applyFill="1" applyBorder="1"/>
    <xf numFmtId="49" fontId="33" fillId="0" borderId="4" xfId="2" applyNumberFormat="1" applyFont="1" applyFill="1" applyBorder="1" applyAlignment="1"/>
    <xf numFmtId="0" fontId="33" fillId="0" borderId="0" xfId="2" applyFont="1" applyFill="1" applyBorder="1" applyAlignment="1"/>
    <xf numFmtId="0" fontId="33" fillId="0" borderId="0" xfId="2" applyFont="1" applyFill="1" applyBorder="1" applyAlignment="1">
      <alignment horizontal="right"/>
    </xf>
    <xf numFmtId="0" fontId="33" fillId="0" borderId="0" xfId="2" applyFont="1" applyFill="1" applyBorder="1" applyAlignment="1">
      <alignment horizontal="left"/>
    </xf>
    <xf numFmtId="164" fontId="33" fillId="0" borderId="0" xfId="3" applyFont="1" applyFill="1" applyBorder="1" applyAlignment="1">
      <alignment horizontal="right"/>
    </xf>
    <xf numFmtId="164" fontId="33" fillId="0" borderId="0" xfId="3" applyFont="1" applyFill="1" applyBorder="1"/>
    <xf numFmtId="10" fontId="33" fillId="0" borderId="5" xfId="2" applyNumberFormat="1" applyFont="1" applyFill="1" applyBorder="1"/>
    <xf numFmtId="49" fontId="33" fillId="0" borderId="4" xfId="2" applyNumberFormat="1" applyFont="1" applyFill="1" applyBorder="1"/>
    <xf numFmtId="0" fontId="32" fillId="0" borderId="0" xfId="2" applyFont="1" applyFill="1" applyBorder="1" applyAlignment="1">
      <alignment horizontal="left"/>
    </xf>
    <xf numFmtId="0" fontId="32" fillId="0" borderId="0" xfId="2" applyFont="1" applyFill="1" applyBorder="1" applyAlignment="1">
      <alignment horizontal="right"/>
    </xf>
    <xf numFmtId="0" fontId="34" fillId="0" borderId="0" xfId="2" applyFont="1" applyFill="1" applyBorder="1" applyAlignment="1">
      <alignment horizontal="left"/>
    </xf>
    <xf numFmtId="175" fontId="32" fillId="0" borderId="0" xfId="3" applyNumberFormat="1" applyFont="1" applyFill="1" applyBorder="1" applyAlignment="1">
      <alignment horizontal="right"/>
    </xf>
    <xf numFmtId="165" fontId="32" fillId="0" borderId="0" xfId="3" applyNumberFormat="1" applyFont="1" applyFill="1" applyBorder="1" applyAlignment="1">
      <alignment horizontal="right"/>
    </xf>
    <xf numFmtId="0" fontId="34" fillId="0" borderId="0" xfId="2" applyFont="1" applyFill="1" applyBorder="1" applyAlignment="1">
      <alignment horizontal="right"/>
    </xf>
    <xf numFmtId="1" fontId="32" fillId="0" borderId="0" xfId="3" applyNumberFormat="1" applyFont="1" applyFill="1" applyBorder="1" applyAlignment="1">
      <alignment horizontal="right"/>
    </xf>
    <xf numFmtId="0" fontId="33" fillId="0" borderId="0" xfId="2" quotePrefix="1" applyFont="1" applyFill="1" applyBorder="1"/>
    <xf numFmtId="166" fontId="32" fillId="0" borderId="0" xfId="4" applyNumberFormat="1" applyFont="1" applyFill="1" applyBorder="1" applyAlignment="1">
      <alignment horizontal="right"/>
    </xf>
    <xf numFmtId="49" fontId="33" fillId="0" borderId="6" xfId="2" applyNumberFormat="1" applyFont="1" applyFill="1" applyBorder="1"/>
    <xf numFmtId="0" fontId="33" fillId="0" borderId="7" xfId="2" quotePrefix="1" applyFont="1" applyFill="1" applyBorder="1"/>
    <xf numFmtId="0" fontId="33" fillId="0" borderId="7" xfId="2" quotePrefix="1" applyFont="1" applyFill="1" applyBorder="1" applyAlignment="1">
      <alignment horizontal="right"/>
    </xf>
    <xf numFmtId="0" fontId="33" fillId="0" borderId="7" xfId="2" applyFont="1" applyFill="1" applyBorder="1" applyAlignment="1">
      <alignment horizontal="left"/>
    </xf>
    <xf numFmtId="0" fontId="33" fillId="0" borderId="7" xfId="2" applyFont="1" applyFill="1" applyBorder="1" applyAlignment="1">
      <alignment horizontal="right"/>
    </xf>
    <xf numFmtId="164" fontId="33" fillId="0" borderId="7" xfId="3" applyFont="1" applyFill="1" applyBorder="1" applyAlignment="1">
      <alignment horizontal="right"/>
    </xf>
    <xf numFmtId="164" fontId="33" fillId="0" borderId="7" xfId="3" applyFont="1" applyFill="1" applyBorder="1"/>
    <xf numFmtId="0" fontId="33" fillId="0" borderId="7" xfId="2" applyFont="1" applyFill="1" applyBorder="1"/>
    <xf numFmtId="10" fontId="33" fillId="0" borderId="8" xfId="2" applyNumberFormat="1" applyFont="1" applyFill="1" applyBorder="1"/>
    <xf numFmtId="49" fontId="35" fillId="0" borderId="12" xfId="4" applyNumberFormat="1" applyFont="1" applyFill="1" applyBorder="1" applyAlignment="1">
      <alignment horizontal="center" vertical="center"/>
    </xf>
    <xf numFmtId="1" fontId="35" fillId="0" borderId="2" xfId="4" applyNumberFormat="1" applyFont="1" applyFill="1" applyBorder="1" applyAlignment="1">
      <alignment horizontal="center" vertical="center"/>
    </xf>
    <xf numFmtId="49" fontId="35" fillId="0" borderId="2" xfId="4" applyNumberFormat="1" applyFont="1" applyFill="1" applyBorder="1" applyAlignment="1">
      <alignment horizontal="center" vertical="center"/>
    </xf>
    <xf numFmtId="49" fontId="35" fillId="0" borderId="4" xfId="4" applyNumberFormat="1" applyFont="1" applyFill="1" applyBorder="1" applyAlignment="1">
      <alignment horizontal="center" vertical="center"/>
    </xf>
    <xf numFmtId="49" fontId="35" fillId="0" borderId="6" xfId="4" applyNumberFormat="1" applyFont="1" applyFill="1" applyBorder="1" applyAlignment="1">
      <alignment horizontal="center" vertical="center"/>
    </xf>
    <xf numFmtId="38" fontId="33" fillId="0" borderId="0" xfId="2" applyNumberFormat="1" applyFont="1" applyFill="1" applyBorder="1"/>
    <xf numFmtId="1" fontId="32" fillId="0" borderId="38" xfId="4" applyNumberFormat="1" applyFont="1" applyFill="1" applyBorder="1" applyAlignment="1">
      <alignment horizontal="center"/>
    </xf>
    <xf numFmtId="1" fontId="32" fillId="0" borderId="16" xfId="4" applyNumberFormat="1" applyFont="1" applyFill="1" applyBorder="1" applyAlignment="1">
      <alignment horizontal="center"/>
    </xf>
    <xf numFmtId="49" fontId="32" fillId="0" borderId="16" xfId="4" applyNumberFormat="1" applyFont="1" applyFill="1" applyBorder="1" applyAlignment="1">
      <alignment horizontal="center"/>
    </xf>
    <xf numFmtId="1" fontId="32" fillId="0" borderId="19" xfId="4" applyNumberFormat="1" applyFont="1" applyFill="1" applyBorder="1" applyAlignment="1">
      <alignment horizontal="center"/>
    </xf>
    <xf numFmtId="1" fontId="32" fillId="0" borderId="18" xfId="4" applyNumberFormat="1" applyFont="1" applyFill="1" applyBorder="1" applyAlignment="1">
      <alignment horizontal="center"/>
    </xf>
    <xf numFmtId="49" fontId="32" fillId="0" borderId="18" xfId="4" applyNumberFormat="1" applyFont="1" applyFill="1" applyBorder="1" applyAlignment="1">
      <alignment horizontal="center"/>
    </xf>
    <xf numFmtId="1" fontId="33" fillId="0" borderId="19" xfId="4" applyNumberFormat="1" applyFont="1" applyFill="1" applyBorder="1" applyAlignment="1">
      <alignment horizontal="center"/>
    </xf>
    <xf numFmtId="1" fontId="33" fillId="0" borderId="18" xfId="4" applyNumberFormat="1" applyFont="1" applyFill="1" applyBorder="1" applyAlignment="1">
      <alignment horizontal="center"/>
    </xf>
    <xf numFmtId="49" fontId="33" fillId="0" borderId="18" xfId="4" applyNumberFormat="1" applyFont="1" applyFill="1" applyBorder="1" applyAlignment="1">
      <alignment horizontal="center"/>
    </xf>
    <xf numFmtId="0" fontId="32" fillId="0" borderId="19" xfId="4" applyNumberFormat="1" applyFont="1" applyFill="1" applyBorder="1" applyAlignment="1">
      <alignment horizontal="center"/>
    </xf>
    <xf numFmtId="0" fontId="32" fillId="0" borderId="18" xfId="4" applyNumberFormat="1" applyFont="1" applyFill="1" applyBorder="1" applyAlignment="1">
      <alignment horizontal="center"/>
    </xf>
    <xf numFmtId="0" fontId="32" fillId="0" borderId="18" xfId="4" applyFont="1" applyFill="1" applyBorder="1" applyAlignment="1">
      <alignment horizontal="center"/>
    </xf>
    <xf numFmtId="0" fontId="33" fillId="0" borderId="19" xfId="4" applyNumberFormat="1" applyFont="1" applyFill="1" applyBorder="1" applyAlignment="1">
      <alignment horizontal="center"/>
    </xf>
    <xf numFmtId="0" fontId="33" fillId="0" borderId="18" xfId="4" applyNumberFormat="1" applyFont="1" applyFill="1" applyBorder="1" applyAlignment="1">
      <alignment horizontal="center"/>
    </xf>
    <xf numFmtId="0" fontId="32" fillId="0" borderId="0" xfId="2" applyFont="1" applyFill="1" applyBorder="1"/>
    <xf numFmtId="38" fontId="32" fillId="0" borderId="18" xfId="4" applyNumberFormat="1" applyFont="1" applyFill="1" applyBorder="1" applyAlignment="1">
      <alignment horizontal="left"/>
    </xf>
    <xf numFmtId="38" fontId="33" fillId="0" borderId="18" xfId="4" applyNumberFormat="1" applyFont="1" applyFill="1" applyBorder="1" applyAlignment="1">
      <alignment horizontal="left"/>
    </xf>
    <xf numFmtId="167" fontId="32" fillId="0" borderId="18" xfId="4" applyNumberFormat="1" applyFont="1" applyFill="1" applyBorder="1" applyAlignment="1">
      <alignment horizontal="center"/>
    </xf>
    <xf numFmtId="40" fontId="32" fillId="0" borderId="18" xfId="4" applyNumberFormat="1" applyFont="1" applyFill="1" applyBorder="1" applyAlignment="1">
      <alignment horizontal="left"/>
    </xf>
    <xf numFmtId="40" fontId="33" fillId="0" borderId="18" xfId="4" applyNumberFormat="1" applyFont="1" applyFill="1" applyBorder="1" applyAlignment="1">
      <alignment horizontal="left"/>
    </xf>
    <xf numFmtId="0" fontId="32" fillId="0" borderId="19" xfId="4" applyFont="1" applyFill="1" applyBorder="1" applyAlignment="1">
      <alignment horizontal="center" wrapText="1"/>
    </xf>
    <xf numFmtId="0" fontId="32" fillId="0" borderId="18" xfId="4" applyFont="1" applyFill="1" applyBorder="1" applyAlignment="1">
      <alignment horizontal="center" wrapText="1"/>
    </xf>
    <xf numFmtId="0" fontId="32" fillId="0" borderId="18" xfId="4" applyFont="1" applyFill="1" applyBorder="1" applyAlignment="1">
      <alignment horizontal="left" wrapText="1"/>
    </xf>
    <xf numFmtId="0" fontId="33" fillId="0" borderId="19" xfId="4" applyNumberFormat="1" applyFont="1" applyFill="1" applyBorder="1" applyAlignment="1">
      <alignment horizontal="center" wrapText="1"/>
    </xf>
    <xf numFmtId="0" fontId="33" fillId="0" borderId="18" xfId="4" applyNumberFormat="1" applyFont="1" applyFill="1" applyBorder="1" applyAlignment="1">
      <alignment horizontal="center" wrapText="1"/>
    </xf>
    <xf numFmtId="0" fontId="33" fillId="0" borderId="18" xfId="4" applyFont="1" applyFill="1" applyBorder="1" applyAlignment="1">
      <alignment horizontal="center" wrapText="1"/>
    </xf>
    <xf numFmtId="0" fontId="33" fillId="0" borderId="18" xfId="4" applyFont="1" applyFill="1" applyBorder="1" applyAlignment="1">
      <alignment horizontal="left" wrapText="1"/>
    </xf>
    <xf numFmtId="0" fontId="33" fillId="0" borderId="18" xfId="4" applyFont="1" applyFill="1" applyBorder="1" applyAlignment="1">
      <alignment horizontal="center"/>
    </xf>
    <xf numFmtId="167" fontId="33" fillId="0" borderId="18" xfId="4" applyNumberFormat="1" applyFont="1" applyFill="1" applyBorder="1" applyAlignment="1">
      <alignment horizontal="center"/>
    </xf>
    <xf numFmtId="49" fontId="33" fillId="0" borderId="4" xfId="4" applyNumberFormat="1" applyFont="1" applyFill="1" applyBorder="1" applyAlignment="1">
      <alignment horizontal="center"/>
    </xf>
    <xf numFmtId="1" fontId="33" fillId="0" borderId="0" xfId="4" applyNumberFormat="1" applyFont="1" applyFill="1" applyBorder="1" applyAlignment="1">
      <alignment horizontal="center"/>
    </xf>
    <xf numFmtId="49" fontId="33" fillId="0" borderId="0" xfId="4" applyNumberFormat="1" applyFont="1" applyFill="1" applyBorder="1" applyAlignment="1">
      <alignment horizontal="center"/>
    </xf>
    <xf numFmtId="49" fontId="33" fillId="0" borderId="0" xfId="4" applyNumberFormat="1" applyFont="1" applyFill="1" applyBorder="1" applyAlignment="1">
      <alignment horizontal="left" wrapText="1"/>
    </xf>
    <xf numFmtId="4" fontId="37" fillId="0" borderId="0" xfId="4" applyNumberFormat="1" applyFont="1"/>
    <xf numFmtId="10" fontId="33" fillId="0" borderId="5" xfId="4" applyNumberFormat="1" applyFont="1" applyFill="1" applyBorder="1"/>
    <xf numFmtId="4" fontId="36" fillId="0" borderId="0" xfId="4" applyNumberFormat="1" applyFont="1" applyFill="1" applyBorder="1" applyAlignment="1"/>
    <xf numFmtId="49" fontId="34" fillId="0" borderId="4" xfId="4" applyNumberFormat="1" applyFont="1" applyFill="1" applyBorder="1" applyAlignment="1">
      <alignment horizontal="center"/>
    </xf>
    <xf numFmtId="1" fontId="34" fillId="0" borderId="0" xfId="4" applyNumberFormat="1" applyFont="1" applyFill="1" applyBorder="1" applyAlignment="1">
      <alignment horizontal="center"/>
    </xf>
    <xf numFmtId="49" fontId="34" fillId="0" borderId="0" xfId="4" applyNumberFormat="1" applyFont="1" applyFill="1" applyBorder="1" applyAlignment="1">
      <alignment horizontal="center"/>
    </xf>
    <xf numFmtId="49" fontId="34" fillId="0" borderId="0" xfId="4" applyNumberFormat="1" applyFont="1" applyFill="1" applyBorder="1" applyAlignment="1">
      <alignment horizontal="left" wrapText="1"/>
    </xf>
    <xf numFmtId="40" fontId="33" fillId="0" borderId="0" xfId="4" applyNumberFormat="1" applyFont="1" applyFill="1" applyBorder="1" applyAlignment="1"/>
    <xf numFmtId="38" fontId="33" fillId="0" borderId="0" xfId="4" applyNumberFormat="1" applyFont="1" applyFill="1" applyBorder="1" applyAlignment="1"/>
    <xf numFmtId="168" fontId="34" fillId="0" borderId="0" xfId="4" applyNumberFormat="1" applyFont="1" applyFill="1" applyBorder="1"/>
    <xf numFmtId="10" fontId="34" fillId="0" borderId="5" xfId="6" applyNumberFormat="1" applyFont="1" applyFill="1" applyBorder="1"/>
    <xf numFmtId="40" fontId="34" fillId="0" borderId="0" xfId="4" applyNumberFormat="1" applyFont="1" applyFill="1" applyBorder="1" applyAlignment="1"/>
    <xf numFmtId="10" fontId="34" fillId="0" borderId="5" xfId="4" applyNumberFormat="1" applyFont="1" applyFill="1" applyBorder="1"/>
    <xf numFmtId="49" fontId="32" fillId="0" borderId="4" xfId="4" applyNumberFormat="1" applyFont="1" applyFill="1" applyBorder="1" applyAlignment="1"/>
    <xf numFmtId="49" fontId="32" fillId="0" borderId="0" xfId="4" applyNumberFormat="1" applyFont="1" applyFill="1" applyBorder="1" applyAlignment="1"/>
    <xf numFmtId="49" fontId="32" fillId="0" borderId="26" xfId="4" applyNumberFormat="1" applyFont="1" applyFill="1" applyBorder="1" applyAlignment="1"/>
    <xf numFmtId="49" fontId="32" fillId="0" borderId="26" xfId="4" applyNumberFormat="1" applyFont="1" applyFill="1" applyBorder="1" applyAlignment="1">
      <alignment horizontal="left"/>
    </xf>
    <xf numFmtId="49" fontId="33" fillId="0" borderId="7" xfId="4" applyNumberFormat="1" applyFont="1" applyFill="1" applyBorder="1" applyAlignment="1">
      <alignment horizontal="center"/>
    </xf>
    <xf numFmtId="49" fontId="33" fillId="0" borderId="7" xfId="4" applyNumberFormat="1" applyFont="1" applyFill="1" applyBorder="1" applyAlignment="1">
      <alignment horizontal="left" wrapText="1"/>
    </xf>
    <xf numFmtId="40" fontId="33" fillId="0" borderId="7" xfId="4" applyNumberFormat="1" applyFont="1" applyFill="1" applyBorder="1" applyAlignment="1"/>
    <xf numFmtId="168" fontId="33" fillId="0" borderId="7" xfId="4" applyNumberFormat="1" applyFont="1" applyFill="1" applyBorder="1"/>
    <xf numFmtId="10" fontId="33" fillId="0" borderId="8" xfId="4" applyNumberFormat="1" applyFont="1" applyFill="1" applyBorder="1"/>
    <xf numFmtId="49" fontId="33" fillId="0" borderId="0" xfId="2" applyNumberFormat="1" applyFont="1" applyFill="1"/>
    <xf numFmtId="0" fontId="33" fillId="0" borderId="0" xfId="2" applyFont="1" applyFill="1"/>
    <xf numFmtId="0" fontId="33" fillId="0" borderId="0" xfId="2" applyFont="1" applyFill="1" applyAlignment="1">
      <alignment horizontal="right"/>
    </xf>
    <xf numFmtId="0" fontId="33" fillId="0" borderId="0" xfId="2" applyFont="1" applyFill="1" applyAlignment="1">
      <alignment horizontal="left"/>
    </xf>
    <xf numFmtId="10" fontId="33" fillId="0" borderId="0" xfId="2" applyNumberFormat="1" applyFont="1" applyFill="1"/>
    <xf numFmtId="40" fontId="24" fillId="0" borderId="0" xfId="4" applyNumberFormat="1" applyFont="1" applyFill="1" applyBorder="1" applyAlignment="1"/>
    <xf numFmtId="0" fontId="32" fillId="0" borderId="0" xfId="2" applyFont="1" applyFill="1" applyBorder="1" applyAlignment="1">
      <alignment horizontal="center"/>
    </xf>
    <xf numFmtId="49" fontId="35" fillId="0" borderId="13" xfId="4" applyNumberFormat="1" applyFont="1" applyFill="1" applyBorder="1" applyAlignment="1">
      <alignment horizontal="center" vertical="center"/>
    </xf>
    <xf numFmtId="49" fontId="35" fillId="0" borderId="14" xfId="4" applyNumberFormat="1" applyFont="1" applyFill="1" applyBorder="1" applyAlignment="1">
      <alignment horizontal="center" vertical="center"/>
    </xf>
    <xf numFmtId="0" fontId="39" fillId="0" borderId="0" xfId="2" applyFont="1" applyFill="1" applyBorder="1"/>
    <xf numFmtId="0" fontId="40" fillId="0" borderId="0" xfId="2" applyFont="1" applyFill="1" applyBorder="1" applyAlignment="1">
      <alignment horizontal="center"/>
    </xf>
    <xf numFmtId="4" fontId="32" fillId="0" borderId="37" xfId="4" applyNumberFormat="1" applyFont="1" applyFill="1" applyBorder="1" applyAlignment="1"/>
    <xf numFmtId="49" fontId="32" fillId="0" borderId="16" xfId="4" applyNumberFormat="1" applyFont="1" applyFill="1" applyBorder="1" applyAlignment="1">
      <alignment horizontal="left" wrapText="1"/>
    </xf>
    <xf numFmtId="4" fontId="32" fillId="0" borderId="16" xfId="4" applyNumberFormat="1" applyFont="1" applyFill="1" applyBorder="1"/>
    <xf numFmtId="4" fontId="32" fillId="0" borderId="16" xfId="4" applyNumberFormat="1" applyFont="1" applyFill="1" applyBorder="1" applyAlignment="1"/>
    <xf numFmtId="49" fontId="32" fillId="0" borderId="18" xfId="4" applyNumberFormat="1" applyFont="1" applyFill="1" applyBorder="1" applyAlignment="1">
      <alignment horizontal="left" wrapText="1"/>
    </xf>
    <xf numFmtId="4" fontId="32" fillId="0" borderId="18" xfId="4" applyNumberFormat="1" applyFont="1" applyFill="1" applyBorder="1"/>
    <xf numFmtId="49" fontId="33" fillId="0" borderId="18" xfId="4" applyNumberFormat="1" applyFont="1" applyFill="1" applyBorder="1" applyAlignment="1">
      <alignment horizontal="left" wrapText="1"/>
    </xf>
    <xf numFmtId="4" fontId="9" fillId="0" borderId="18" xfId="0" applyNumberFormat="1" applyFont="1" applyBorder="1" applyAlignment="1" applyProtection="1">
      <alignment vertical="top" wrapText="1" readingOrder="1"/>
      <protection locked="0"/>
    </xf>
    <xf numFmtId="4" fontId="2" fillId="0" borderId="18" xfId="0" applyNumberFormat="1" applyFont="1" applyFill="1" applyBorder="1"/>
    <xf numFmtId="4" fontId="9" fillId="0" borderId="18" xfId="0" applyNumberFormat="1" applyFont="1" applyFill="1" applyBorder="1" applyAlignment="1" applyProtection="1">
      <alignment vertical="top" wrapText="1" readingOrder="1"/>
      <protection locked="0"/>
    </xf>
    <xf numFmtId="4" fontId="7" fillId="0" borderId="18" xfId="0" applyNumberFormat="1" applyFont="1" applyFill="1" applyBorder="1" applyAlignment="1" applyProtection="1">
      <alignment vertical="top" wrapText="1" readingOrder="1"/>
      <protection locked="0"/>
    </xf>
    <xf numFmtId="0" fontId="9" fillId="0" borderId="18" xfId="0" applyFont="1" applyBorder="1" applyAlignment="1" applyProtection="1">
      <alignment vertical="top" wrapText="1" readingOrder="1"/>
      <protection locked="0"/>
    </xf>
    <xf numFmtId="4" fontId="32" fillId="0" borderId="18" xfId="4" applyNumberFormat="1" applyFont="1" applyFill="1" applyBorder="1" applyAlignment="1"/>
    <xf numFmtId="0" fontId="40" fillId="0" borderId="0" xfId="2" applyFont="1" applyFill="1" applyBorder="1"/>
    <xf numFmtId="4" fontId="33" fillId="0" borderId="0" xfId="2" applyNumberFormat="1" applyFont="1" applyFill="1" applyBorder="1"/>
    <xf numFmtId="4" fontId="32" fillId="0" borderId="18" xfId="4" applyNumberFormat="1" applyFont="1" applyFill="1" applyBorder="1" applyAlignment="1">
      <alignment horizontal="right"/>
    </xf>
    <xf numFmtId="4" fontId="9" fillId="0" borderId="18" xfId="0" applyNumberFormat="1" applyFont="1" applyBorder="1" applyAlignment="1" applyProtection="1">
      <alignment horizontal="right" vertical="center" wrapText="1" readingOrder="1"/>
      <protection locked="0"/>
    </xf>
    <xf numFmtId="4" fontId="2" fillId="0" borderId="18" xfId="0" applyNumberFormat="1" applyFont="1" applyFill="1" applyBorder="1" applyAlignment="1">
      <alignment horizontal="right" vertical="center"/>
    </xf>
    <xf numFmtId="4" fontId="9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0" borderId="18" xfId="0" applyNumberFormat="1" applyFont="1" applyBorder="1" applyAlignment="1" applyProtection="1">
      <alignment vertical="center" wrapText="1" readingOrder="1"/>
      <protection locked="0"/>
    </xf>
    <xf numFmtId="4" fontId="2" fillId="0" borderId="18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 applyProtection="1">
      <alignment vertical="center" wrapText="1" readingOrder="1"/>
      <protection locked="0"/>
    </xf>
    <xf numFmtId="0" fontId="33" fillId="0" borderId="39" xfId="4" applyNumberFormat="1" applyFont="1" applyFill="1" applyBorder="1" applyAlignment="1">
      <alignment horizontal="center"/>
    </xf>
    <xf numFmtId="0" fontId="33" fillId="0" borderId="32" xfId="4" applyNumberFormat="1" applyFont="1" applyFill="1" applyBorder="1" applyAlignment="1">
      <alignment horizontal="center"/>
    </xf>
    <xf numFmtId="0" fontId="33" fillId="0" borderId="32" xfId="4" applyFont="1" applyFill="1" applyBorder="1" applyAlignment="1">
      <alignment horizontal="center"/>
    </xf>
    <xf numFmtId="167" fontId="33" fillId="0" borderId="32" xfId="4" applyNumberFormat="1" applyFont="1" applyFill="1" applyBorder="1" applyAlignment="1">
      <alignment horizontal="center"/>
    </xf>
    <xf numFmtId="0" fontId="33" fillId="0" borderId="32" xfId="4" applyFont="1" applyFill="1" applyBorder="1" applyAlignment="1">
      <alignment horizontal="left" wrapText="1"/>
    </xf>
    <xf numFmtId="4" fontId="9" fillId="0" borderId="32" xfId="0" applyNumberFormat="1" applyFont="1" applyBorder="1" applyAlignment="1" applyProtection="1">
      <alignment vertical="center" wrapText="1" readingOrder="1"/>
      <protection locked="0"/>
    </xf>
    <xf numFmtId="4" fontId="2" fillId="0" borderId="32" xfId="0" applyNumberFormat="1" applyFont="1" applyFill="1" applyBorder="1" applyAlignment="1">
      <alignment vertical="center"/>
    </xf>
    <xf numFmtId="4" fontId="9" fillId="0" borderId="32" xfId="0" applyNumberFormat="1" applyFont="1" applyFill="1" applyBorder="1" applyAlignment="1" applyProtection="1">
      <alignment vertical="center" wrapText="1" readingOrder="1"/>
      <protection locked="0"/>
    </xf>
    <xf numFmtId="4" fontId="32" fillId="0" borderId="25" xfId="4" applyNumberFormat="1" applyFont="1" applyFill="1" applyBorder="1" applyAlignment="1">
      <alignment horizontal="right"/>
    </xf>
    <xf numFmtId="40" fontId="39" fillId="2" borderId="0" xfId="4" applyNumberFormat="1" applyFont="1" applyFill="1" applyBorder="1" applyAlignment="1"/>
    <xf numFmtId="4" fontId="41" fillId="2" borderId="0" xfId="4" applyNumberFormat="1" applyFont="1" applyFill="1"/>
    <xf numFmtId="38" fontId="39" fillId="2" borderId="0" xfId="2" applyNumberFormat="1" applyFont="1" applyFill="1"/>
    <xf numFmtId="4" fontId="42" fillId="2" borderId="0" xfId="4" applyNumberFormat="1" applyFont="1" applyFill="1"/>
    <xf numFmtId="0" fontId="43" fillId="0" borderId="0" xfId="2" applyFont="1"/>
    <xf numFmtId="0" fontId="3" fillId="0" borderId="0" xfId="2" applyFont="1" applyFill="1" applyBorder="1"/>
    <xf numFmtId="0" fontId="2" fillId="0" borderId="0" xfId="2" applyFont="1" applyFill="1" applyBorder="1"/>
    <xf numFmtId="164" fontId="3" fillId="0" borderId="7" xfId="3" applyFont="1" applyFill="1" applyBorder="1" applyAlignment="1">
      <alignment horizontal="right"/>
    </xf>
    <xf numFmtId="0" fontId="44" fillId="0" borderId="0" xfId="2" applyFont="1" applyFill="1" applyAlignment="1">
      <alignment horizontal="center"/>
    </xf>
    <xf numFmtId="0" fontId="43" fillId="0" borderId="0" xfId="2" applyFont="1" applyBorder="1"/>
    <xf numFmtId="4" fontId="5" fillId="0" borderId="16" xfId="4" applyNumberFormat="1" applyFont="1" applyFill="1" applyBorder="1" applyAlignment="1"/>
    <xf numFmtId="9" fontId="5" fillId="0" borderId="28" xfId="7" applyFont="1" applyFill="1" applyBorder="1" applyAlignment="1"/>
    <xf numFmtId="4" fontId="5" fillId="0" borderId="21" xfId="4" applyNumberFormat="1" applyFont="1" applyFill="1" applyBorder="1" applyAlignment="1"/>
    <xf numFmtId="9" fontId="5" fillId="0" borderId="30" xfId="7" applyFont="1" applyFill="1" applyBorder="1" applyAlignment="1"/>
    <xf numFmtId="0" fontId="44" fillId="0" borderId="0" xfId="2" applyFont="1" applyBorder="1"/>
    <xf numFmtId="4" fontId="2" fillId="0" borderId="21" xfId="4" applyNumberFormat="1" applyFont="1" applyFill="1" applyBorder="1" applyAlignment="1"/>
    <xf numFmtId="4" fontId="5" fillId="0" borderId="18" xfId="4" applyNumberFormat="1" applyFont="1" applyFill="1" applyBorder="1"/>
    <xf numFmtId="9" fontId="2" fillId="0" borderId="30" xfId="7" applyFont="1" applyFill="1" applyBorder="1" applyAlignment="1"/>
    <xf numFmtId="0" fontId="44" fillId="0" borderId="0" xfId="2" applyFont="1"/>
    <xf numFmtId="1" fontId="5" fillId="0" borderId="19" xfId="4" applyNumberFormat="1" applyFont="1" applyFill="1" applyBorder="1" applyAlignment="1">
      <alignment horizontal="left"/>
    </xf>
    <xf numFmtId="4" fontId="5" fillId="0" borderId="18" xfId="4" applyNumberFormat="1" applyFont="1" applyFill="1" applyBorder="1" applyAlignment="1"/>
    <xf numFmtId="0" fontId="2" fillId="0" borderId="18" xfId="4" applyFont="1" applyFill="1" applyBorder="1" applyAlignment="1">
      <alignment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7" fontId="5" fillId="0" borderId="18" xfId="0" applyNumberFormat="1" applyFont="1" applyFill="1" applyBorder="1" applyAlignment="1">
      <alignment horizontal="center"/>
    </xf>
    <xf numFmtId="0" fontId="5" fillId="0" borderId="18" xfId="4" applyFont="1" applyFill="1" applyBorder="1" applyAlignment="1">
      <alignment wrapText="1"/>
    </xf>
    <xf numFmtId="4" fontId="2" fillId="0" borderId="18" xfId="4" applyNumberFormat="1" applyFont="1" applyFill="1" applyBorder="1"/>
    <xf numFmtId="1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 horizontal="center"/>
    </xf>
    <xf numFmtId="9" fontId="2" fillId="0" borderId="33" xfId="7" applyFont="1" applyFill="1" applyBorder="1" applyAlignment="1"/>
    <xf numFmtId="4" fontId="5" fillId="0" borderId="25" xfId="4" applyNumberFormat="1" applyFont="1" applyFill="1" applyBorder="1" applyAlignment="1">
      <alignment horizontal="right"/>
    </xf>
    <xf numFmtId="40" fontId="45" fillId="2" borderId="0" xfId="4" applyNumberFormat="1" applyFont="1" applyFill="1" applyBorder="1" applyAlignment="1"/>
    <xf numFmtId="168" fontId="45" fillId="2" borderId="0" xfId="4" applyNumberFormat="1" applyFont="1" applyFill="1" applyBorder="1"/>
    <xf numFmtId="10" fontId="3" fillId="2" borderId="5" xfId="4" applyNumberFormat="1" applyFont="1" applyFill="1" applyBorder="1"/>
    <xf numFmtId="40" fontId="1" fillId="0" borderId="0" xfId="4" applyNumberFormat="1" applyFont="1" applyFill="1" applyBorder="1" applyAlignment="1"/>
    <xf numFmtId="168" fontId="1" fillId="0" borderId="0" xfId="4" applyNumberFormat="1" applyFont="1" applyFill="1" applyBorder="1"/>
    <xf numFmtId="43" fontId="1" fillId="0" borderId="0" xfId="6" applyFont="1" applyFill="1" applyBorder="1"/>
    <xf numFmtId="0" fontId="1" fillId="0" borderId="0" xfId="2" applyFont="1" applyFill="1" applyAlignment="1">
      <alignment horizontal="right"/>
    </xf>
    <xf numFmtId="4" fontId="1" fillId="0" borderId="0" xfId="2" applyNumberFormat="1" applyFont="1" applyBorder="1"/>
    <xf numFmtId="9" fontId="32" fillId="0" borderId="3" xfId="7" applyFont="1" applyFill="1" applyBorder="1"/>
    <xf numFmtId="9" fontId="32" fillId="0" borderId="28" xfId="7" applyFont="1" applyFill="1" applyBorder="1"/>
    <xf numFmtId="9" fontId="32" fillId="0" borderId="30" xfId="7" applyFont="1" applyFill="1" applyBorder="1"/>
    <xf numFmtId="9" fontId="33" fillId="0" borderId="30" xfId="7" applyFont="1" applyFill="1" applyBorder="1"/>
    <xf numFmtId="9" fontId="32" fillId="0" borderId="30" xfId="7" applyFont="1" applyFill="1" applyBorder="1" applyAlignment="1">
      <alignment horizontal="right"/>
    </xf>
    <xf numFmtId="9" fontId="32" fillId="0" borderId="30" xfId="7" applyFont="1" applyFill="1" applyBorder="1" applyAlignment="1"/>
    <xf numFmtId="9" fontId="33" fillId="0" borderId="33" xfId="7" applyFont="1" applyFill="1" applyBorder="1"/>
    <xf numFmtId="9" fontId="32" fillId="0" borderId="11" xfId="7" applyFont="1" applyFill="1" applyBorder="1" applyAlignment="1">
      <alignment horizontal="right"/>
    </xf>
    <xf numFmtId="0" fontId="47" fillId="0" borderId="0" xfId="0" applyFont="1" applyAlignment="1">
      <alignment horizontal="justify" vertical="center"/>
    </xf>
    <xf numFmtId="0" fontId="46" fillId="0" borderId="0" xfId="0" applyFont="1" applyAlignment="1"/>
    <xf numFmtId="0" fontId="46" fillId="0" borderId="0" xfId="0" applyFont="1" applyAlignment="1">
      <alignment vertical="center"/>
    </xf>
    <xf numFmtId="0" fontId="49" fillId="0" borderId="18" xfId="0" applyFont="1" applyBorder="1" applyAlignment="1">
      <alignment horizontal="justify" vertical="center"/>
    </xf>
    <xf numFmtId="0" fontId="48" fillId="0" borderId="18" xfId="0" applyFont="1" applyBorder="1" applyAlignment="1">
      <alignment horizontal="justify" vertical="center"/>
    </xf>
    <xf numFmtId="174" fontId="49" fillId="0" borderId="18" xfId="1" applyNumberFormat="1" applyFont="1" applyBorder="1" applyAlignment="1">
      <alignment horizontal="justify" vertical="center"/>
    </xf>
    <xf numFmtId="9" fontId="48" fillId="0" borderId="18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horizontal="justify" vertical="center" wrapText="1"/>
    </xf>
    <xf numFmtId="174" fontId="48" fillId="0" borderId="18" xfId="0" applyNumberFormat="1" applyFont="1" applyBorder="1" applyAlignment="1">
      <alignment horizontal="justify" vertical="center"/>
    </xf>
    <xf numFmtId="49" fontId="14" fillId="0" borderId="13" xfId="4" applyNumberFormat="1" applyFont="1" applyFill="1" applyBorder="1" applyAlignment="1">
      <alignment horizontal="center" vertical="center"/>
    </xf>
    <xf numFmtId="49" fontId="14" fillId="0" borderId="14" xfId="4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justify" vertical="center"/>
    </xf>
    <xf numFmtId="0" fontId="48" fillId="0" borderId="18" xfId="0" applyFont="1" applyBorder="1" applyAlignment="1">
      <alignment horizontal="justify" vertical="center" wrapText="1"/>
    </xf>
    <xf numFmtId="1" fontId="11" fillId="0" borderId="4" xfId="4" applyNumberFormat="1" applyFont="1" applyFill="1" applyBorder="1" applyAlignment="1">
      <alignment horizontal="center" vertical="center"/>
    </xf>
    <xf numFmtId="1" fontId="11" fillId="0" borderId="0" xfId="4" applyNumberFormat="1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>
      <alignment horizontal="left" wrapText="1"/>
    </xf>
    <xf numFmtId="168" fontId="11" fillId="0" borderId="2" xfId="4" applyNumberFormat="1" applyFont="1" applyFill="1" applyBorder="1" applyAlignment="1">
      <alignment horizontal="center"/>
    </xf>
    <xf numFmtId="168" fontId="11" fillId="0" borderId="0" xfId="4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168" fontId="11" fillId="0" borderId="27" xfId="4" applyNumberFormat="1" applyFont="1" applyFill="1" applyBorder="1" applyAlignment="1">
      <alignment horizontal="center" vertical="center" wrapText="1"/>
    </xf>
    <xf numFmtId="168" fontId="11" fillId="0" borderId="29" xfId="4" applyNumberFormat="1" applyFont="1" applyFill="1" applyBorder="1" applyAlignment="1">
      <alignment horizontal="center" vertical="center" wrapText="1"/>
    </xf>
    <xf numFmtId="168" fontId="11" fillId="0" borderId="31" xfId="4" applyNumberFormat="1" applyFont="1" applyFill="1" applyBorder="1" applyAlignment="1">
      <alignment horizontal="center" vertical="center" wrapText="1"/>
    </xf>
    <xf numFmtId="0" fontId="11" fillId="0" borderId="28" xfId="4" applyFont="1" applyFill="1" applyBorder="1" applyAlignment="1">
      <alignment horizontal="center" vertical="center" wrapText="1"/>
    </xf>
    <xf numFmtId="0" fontId="11" fillId="0" borderId="30" xfId="4" applyFont="1" applyFill="1" applyBorder="1" applyAlignment="1">
      <alignment horizontal="center" vertical="center" wrapText="1"/>
    </xf>
    <xf numFmtId="0" fontId="11" fillId="0" borderId="33" xfId="4" applyFont="1" applyFill="1" applyBorder="1" applyAlignment="1">
      <alignment horizontal="center" vertical="center" wrapText="1"/>
    </xf>
    <xf numFmtId="1" fontId="11" fillId="0" borderId="9" xfId="4" applyNumberFormat="1" applyFont="1" applyFill="1" applyBorder="1" applyAlignment="1">
      <alignment horizontal="center" vertical="center"/>
    </xf>
    <xf numFmtId="1" fontId="11" fillId="0" borderId="10" xfId="4" applyNumberFormat="1" applyFont="1" applyFill="1" applyBorder="1" applyAlignment="1">
      <alignment horizontal="center" vertical="center"/>
    </xf>
    <xf numFmtId="1" fontId="11" fillId="0" borderId="11" xfId="4" applyNumberFormat="1" applyFont="1" applyFill="1" applyBorder="1" applyAlignment="1">
      <alignment horizontal="center" vertical="center"/>
    </xf>
    <xf numFmtId="168" fontId="11" fillId="0" borderId="12" xfId="4" applyNumberFormat="1" applyFont="1" applyFill="1" applyBorder="1" applyAlignment="1">
      <alignment horizontal="center" vertical="center" wrapText="1"/>
    </xf>
    <xf numFmtId="168" fontId="11" fillId="0" borderId="13" xfId="4" applyNumberFormat="1" applyFont="1" applyFill="1" applyBorder="1" applyAlignment="1">
      <alignment horizontal="center" vertical="center" wrapText="1"/>
    </xf>
    <xf numFmtId="168" fontId="11" fillId="0" borderId="14" xfId="4" applyNumberFormat="1" applyFont="1" applyFill="1" applyBorder="1" applyAlignment="1">
      <alignment horizontal="center" vertical="center" wrapText="1"/>
    </xf>
    <xf numFmtId="168" fontId="11" fillId="0" borderId="12" xfId="4" applyNumberFormat="1" applyFont="1" applyFill="1" applyBorder="1" applyAlignment="1">
      <alignment horizontal="center" vertical="center"/>
    </xf>
    <xf numFmtId="168" fontId="11" fillId="0" borderId="13" xfId="4" applyNumberFormat="1" applyFont="1" applyFill="1" applyBorder="1" applyAlignment="1">
      <alignment horizontal="center" vertical="center"/>
    </xf>
    <xf numFmtId="168" fontId="11" fillId="0" borderId="14" xfId="4" applyNumberFormat="1" applyFont="1" applyFill="1" applyBorder="1" applyAlignment="1">
      <alignment horizontal="center" vertical="center"/>
    </xf>
    <xf numFmtId="49" fontId="11" fillId="0" borderId="12" xfId="4" applyNumberFormat="1" applyFont="1" applyFill="1" applyBorder="1" applyAlignment="1">
      <alignment horizontal="center" vertical="center" wrapText="1"/>
    </xf>
    <xf numFmtId="49" fontId="11" fillId="0" borderId="13" xfId="4" applyNumberFormat="1" applyFont="1" applyFill="1" applyBorder="1" applyAlignment="1">
      <alignment horizontal="center" vertical="center" wrapText="1"/>
    </xf>
    <xf numFmtId="49" fontId="11" fillId="0" borderId="14" xfId="4" applyNumberFormat="1" applyFont="1" applyFill="1" applyBorder="1" applyAlignment="1">
      <alignment horizontal="center" vertical="center" wrapText="1"/>
    </xf>
    <xf numFmtId="49" fontId="14" fillId="0" borderId="13" xfId="4" applyNumberFormat="1" applyFont="1" applyFill="1" applyBorder="1" applyAlignment="1">
      <alignment horizontal="center" vertical="center"/>
    </xf>
    <xf numFmtId="49" fontId="14" fillId="0" borderId="14" xfId="4" applyNumberFormat="1" applyFont="1" applyFill="1" applyBorder="1" applyAlignment="1">
      <alignment horizontal="center" vertical="center"/>
    </xf>
    <xf numFmtId="1" fontId="14" fillId="0" borderId="13" xfId="4" applyNumberFormat="1" applyFont="1" applyFill="1" applyBorder="1" applyAlignment="1">
      <alignment horizontal="center" vertical="center"/>
    </xf>
    <xf numFmtId="1" fontId="14" fillId="0" borderId="14" xfId="4" applyNumberFormat="1" applyFont="1" applyFill="1" applyBorder="1" applyAlignment="1">
      <alignment horizontal="center" vertical="center"/>
    </xf>
    <xf numFmtId="40" fontId="28" fillId="0" borderId="0" xfId="4" applyNumberFormat="1" applyFont="1" applyFill="1" applyBorder="1" applyAlignment="1">
      <alignment horizontal="center"/>
    </xf>
    <xf numFmtId="49" fontId="28" fillId="0" borderId="4" xfId="4" applyNumberFormat="1" applyFont="1" applyFill="1" applyBorder="1" applyAlignment="1">
      <alignment horizontal="center"/>
    </xf>
    <xf numFmtId="49" fontId="28" fillId="0" borderId="0" xfId="4" applyNumberFormat="1" applyFont="1" applyFill="1" applyBorder="1" applyAlignment="1">
      <alignment horizontal="center"/>
    </xf>
    <xf numFmtId="49" fontId="15" fillId="0" borderId="6" xfId="4" applyNumberFormat="1" applyFont="1" applyFill="1" applyBorder="1" applyAlignment="1">
      <alignment horizontal="left" vertical="center"/>
    </xf>
    <xf numFmtId="49" fontId="15" fillId="0" borderId="7" xfId="4" applyNumberFormat="1" applyFont="1" applyFill="1" applyBorder="1" applyAlignment="1">
      <alignment horizontal="left" vertical="center"/>
    </xf>
    <xf numFmtId="49" fontId="14" fillId="0" borderId="4" xfId="4" applyNumberFormat="1" applyFont="1" applyFill="1" applyBorder="1" applyAlignment="1">
      <alignment horizontal="center" vertical="center"/>
    </xf>
    <xf numFmtId="49" fontId="14" fillId="0" borderId="6" xfId="4" applyNumberFormat="1" applyFont="1" applyFill="1" applyBorder="1" applyAlignment="1">
      <alignment horizontal="center" vertical="center"/>
    </xf>
    <xf numFmtId="49" fontId="13" fillId="0" borderId="34" xfId="4" applyNumberFormat="1" applyFont="1" applyFill="1" applyBorder="1" applyAlignment="1">
      <alignment horizontal="center" wrapText="1"/>
    </xf>
    <xf numFmtId="49" fontId="13" fillId="0" borderId="35" xfId="4" applyNumberFormat="1" applyFont="1" applyFill="1" applyBorder="1" applyAlignment="1">
      <alignment horizontal="center" wrapText="1"/>
    </xf>
    <xf numFmtId="49" fontId="13" fillId="0" borderId="17" xfId="4" applyNumberFormat="1" applyFont="1" applyFill="1" applyBorder="1" applyAlignment="1">
      <alignment horizontal="center" wrapText="1"/>
    </xf>
    <xf numFmtId="0" fontId="13" fillId="0" borderId="22" xfId="4" applyFont="1" applyFill="1" applyBorder="1" applyAlignment="1">
      <alignment horizontal="center" wrapText="1"/>
    </xf>
    <xf numFmtId="0" fontId="13" fillId="0" borderId="23" xfId="4" applyFont="1" applyFill="1" applyBorder="1" applyAlignment="1">
      <alignment horizontal="center" wrapText="1"/>
    </xf>
    <xf numFmtId="0" fontId="13" fillId="0" borderId="20" xfId="4" applyFont="1" applyFill="1" applyBorder="1" applyAlignment="1">
      <alignment horizontal="center" wrapText="1"/>
    </xf>
    <xf numFmtId="0" fontId="23" fillId="0" borderId="9" xfId="4" applyFont="1" applyFill="1" applyBorder="1" applyAlignment="1">
      <alignment horizontal="center" vertical="center"/>
    </xf>
    <xf numFmtId="0" fontId="23" fillId="0" borderId="10" xfId="4" applyFont="1" applyFill="1" applyBorder="1" applyAlignment="1">
      <alignment horizontal="center" vertical="center"/>
    </xf>
    <xf numFmtId="0" fontId="23" fillId="0" borderId="11" xfId="4" applyFont="1" applyFill="1" applyBorder="1" applyAlignment="1">
      <alignment horizontal="center" vertical="center"/>
    </xf>
    <xf numFmtId="40" fontId="32" fillId="0" borderId="0" xfId="4" applyNumberFormat="1" applyFont="1" applyFill="1" applyBorder="1" applyAlignment="1">
      <alignment horizontal="center"/>
    </xf>
    <xf numFmtId="40" fontId="32" fillId="0" borderId="5" xfId="4" applyNumberFormat="1" applyFont="1" applyFill="1" applyBorder="1" applyAlignment="1">
      <alignment horizontal="center"/>
    </xf>
    <xf numFmtId="49" fontId="32" fillId="0" borderId="4" xfId="4" applyNumberFormat="1" applyFont="1" applyFill="1" applyBorder="1" applyAlignment="1">
      <alignment horizontal="center"/>
    </xf>
    <xf numFmtId="49" fontId="32" fillId="0" borderId="0" xfId="4" applyNumberFormat="1" applyFont="1" applyFill="1" applyBorder="1" applyAlignment="1">
      <alignment horizontal="center"/>
    </xf>
    <xf numFmtId="49" fontId="35" fillId="0" borderId="13" xfId="4" applyNumberFormat="1" applyFont="1" applyFill="1" applyBorder="1" applyAlignment="1">
      <alignment horizontal="center" vertical="center"/>
    </xf>
    <xf numFmtId="49" fontId="35" fillId="0" borderId="14" xfId="4" applyNumberFormat="1" applyFont="1" applyFill="1" applyBorder="1" applyAlignment="1">
      <alignment horizontal="center" vertical="center"/>
    </xf>
    <xf numFmtId="10" fontId="32" fillId="0" borderId="12" xfId="2" applyNumberFormat="1" applyFont="1" applyFill="1" applyBorder="1" applyAlignment="1">
      <alignment horizontal="center" vertical="center" wrapText="1"/>
    </xf>
    <xf numFmtId="10" fontId="32" fillId="0" borderId="13" xfId="2" applyNumberFormat="1" applyFont="1" applyFill="1" applyBorder="1" applyAlignment="1">
      <alignment horizontal="center" vertical="center" wrapText="1"/>
    </xf>
    <xf numFmtId="10" fontId="32" fillId="0" borderId="14" xfId="2" applyNumberFormat="1" applyFont="1" applyFill="1" applyBorder="1" applyAlignment="1">
      <alignment horizontal="center" vertical="center" wrapText="1"/>
    </xf>
    <xf numFmtId="49" fontId="32" fillId="0" borderId="12" xfId="4" applyNumberFormat="1" applyFont="1" applyFill="1" applyBorder="1" applyAlignment="1">
      <alignment horizontal="center" vertical="center" wrapText="1"/>
    </xf>
    <xf numFmtId="49" fontId="32" fillId="0" borderId="13" xfId="4" applyNumberFormat="1" applyFont="1" applyFill="1" applyBorder="1" applyAlignment="1">
      <alignment horizontal="center" vertical="center" wrapText="1"/>
    </xf>
    <xf numFmtId="49" fontId="32" fillId="0" borderId="14" xfId="4" applyNumberFormat="1" applyFont="1" applyFill="1" applyBorder="1" applyAlignment="1">
      <alignment horizontal="center" vertical="center" wrapText="1"/>
    </xf>
    <xf numFmtId="1" fontId="35" fillId="0" borderId="13" xfId="4" applyNumberFormat="1" applyFont="1" applyFill="1" applyBorder="1" applyAlignment="1">
      <alignment horizontal="center" vertical="center"/>
    </xf>
    <xf numFmtId="1" fontId="35" fillId="0" borderId="14" xfId="4" applyNumberFormat="1" applyFont="1" applyFill="1" applyBorder="1" applyAlignment="1">
      <alignment horizontal="center" vertical="center"/>
    </xf>
    <xf numFmtId="49" fontId="33" fillId="0" borderId="6" xfId="4" applyNumberFormat="1" applyFont="1" applyFill="1" applyBorder="1" applyAlignment="1">
      <alignment horizontal="left"/>
    </xf>
    <xf numFmtId="49" fontId="33" fillId="0" borderId="7" xfId="4" applyNumberFormat="1" applyFont="1" applyFill="1" applyBorder="1" applyAlignment="1">
      <alignment horizontal="left"/>
    </xf>
    <xf numFmtId="49" fontId="32" fillId="0" borderId="1" xfId="4" applyNumberFormat="1" applyFont="1" applyFill="1" applyBorder="1" applyAlignment="1">
      <alignment horizontal="center" wrapText="1"/>
    </xf>
    <xf numFmtId="49" fontId="32" fillId="0" borderId="2" xfId="4" applyNumberFormat="1" applyFont="1" applyFill="1" applyBorder="1" applyAlignment="1">
      <alignment horizontal="center" wrapText="1"/>
    </xf>
    <xf numFmtId="49" fontId="32" fillId="0" borderId="15" xfId="4" applyNumberFormat="1" applyFont="1" applyFill="1" applyBorder="1" applyAlignment="1">
      <alignment horizontal="center" wrapText="1"/>
    </xf>
    <xf numFmtId="0" fontId="32" fillId="0" borderId="19" xfId="4" applyFont="1" applyFill="1" applyBorder="1" applyAlignment="1">
      <alignment horizontal="center" wrapText="1"/>
    </xf>
    <xf numFmtId="0" fontId="32" fillId="0" borderId="18" xfId="4" applyFont="1" applyFill="1" applyBorder="1" applyAlignment="1">
      <alignment horizontal="center" wrapText="1"/>
    </xf>
    <xf numFmtId="0" fontId="32" fillId="0" borderId="9" xfId="4" applyFont="1" applyFill="1" applyBorder="1" applyAlignment="1">
      <alignment horizontal="right"/>
    </xf>
    <xf numFmtId="0" fontId="32" fillId="0" borderId="10" xfId="4" applyFont="1" applyFill="1" applyBorder="1" applyAlignment="1">
      <alignment horizontal="right"/>
    </xf>
    <xf numFmtId="0" fontId="32" fillId="0" borderId="11" xfId="4" applyFont="1" applyFill="1" applyBorder="1" applyAlignment="1">
      <alignment horizontal="right"/>
    </xf>
    <xf numFmtId="0" fontId="32" fillId="0" borderId="1" xfId="2" applyFont="1" applyFill="1" applyBorder="1" applyAlignment="1">
      <alignment horizontal="center"/>
    </xf>
    <xf numFmtId="0" fontId="32" fillId="0" borderId="2" xfId="2" applyFont="1" applyFill="1" applyBorder="1" applyAlignment="1">
      <alignment horizontal="center"/>
    </xf>
    <xf numFmtId="0" fontId="32" fillId="0" borderId="3" xfId="2" applyFont="1" applyFill="1" applyBorder="1" applyAlignment="1">
      <alignment horizontal="center"/>
    </xf>
    <xf numFmtId="0" fontId="32" fillId="0" borderId="4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32" fillId="0" borderId="5" xfId="2" applyFont="1" applyFill="1" applyBorder="1" applyAlignment="1">
      <alignment horizontal="center"/>
    </xf>
    <xf numFmtId="1" fontId="32" fillId="0" borderId="9" xfId="4" applyNumberFormat="1" applyFont="1" applyFill="1" applyBorder="1" applyAlignment="1">
      <alignment horizontal="center" vertical="center"/>
    </xf>
    <xf numFmtId="1" fontId="32" fillId="0" borderId="10" xfId="4" applyNumberFormat="1" applyFont="1" applyFill="1" applyBorder="1" applyAlignment="1">
      <alignment horizontal="center" vertical="center"/>
    </xf>
    <xf numFmtId="1" fontId="32" fillId="0" borderId="11" xfId="4" applyNumberFormat="1" applyFont="1" applyFill="1" applyBorder="1" applyAlignment="1">
      <alignment horizontal="center" vertical="center"/>
    </xf>
    <xf numFmtId="0" fontId="32" fillId="0" borderId="12" xfId="2" applyFont="1" applyFill="1" applyBorder="1" applyAlignment="1">
      <alignment horizontal="center" vertical="center" wrapText="1"/>
    </xf>
    <xf numFmtId="0" fontId="32" fillId="0" borderId="13" xfId="2" applyFont="1" applyFill="1" applyBorder="1" applyAlignment="1">
      <alignment horizontal="center" vertical="center" wrapText="1"/>
    </xf>
    <xf numFmtId="0" fontId="32" fillId="0" borderId="14" xfId="2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left"/>
    </xf>
    <xf numFmtId="49" fontId="3" fillId="0" borderId="7" xfId="4" applyNumberFormat="1" applyFont="1" applyFill="1" applyBorder="1" applyAlignment="1">
      <alignment horizontal="left"/>
    </xf>
    <xf numFmtId="49" fontId="30" fillId="0" borderId="1" xfId="4" applyNumberFormat="1" applyFont="1" applyFill="1" applyBorder="1" applyAlignment="1">
      <alignment horizontal="center" wrapText="1"/>
    </xf>
    <xf numFmtId="49" fontId="30" fillId="0" borderId="2" xfId="4" applyNumberFormat="1" applyFont="1" applyFill="1" applyBorder="1" applyAlignment="1">
      <alignment horizontal="center" wrapText="1"/>
    </xf>
    <xf numFmtId="49" fontId="30" fillId="0" borderId="15" xfId="4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0" fillId="0" borderId="9" xfId="4" applyFont="1" applyFill="1" applyBorder="1" applyAlignment="1">
      <alignment horizontal="center"/>
    </xf>
    <xf numFmtId="0" fontId="30" fillId="0" borderId="10" xfId="4" applyFont="1" applyFill="1" applyBorder="1" applyAlignment="1">
      <alignment horizontal="center"/>
    </xf>
    <xf numFmtId="0" fontId="30" fillId="0" borderId="11" xfId="4" applyFont="1" applyFill="1" applyBorder="1" applyAlignment="1">
      <alignment horizontal="center"/>
    </xf>
    <xf numFmtId="40" fontId="4" fillId="0" borderId="0" xfId="4" applyNumberFormat="1" applyFont="1" applyFill="1" applyBorder="1" applyAlignment="1">
      <alignment horizontal="center"/>
    </xf>
    <xf numFmtId="40" fontId="4" fillId="0" borderId="5" xfId="4" applyNumberFormat="1" applyFont="1" applyFill="1" applyBorder="1" applyAlignment="1">
      <alignment horizontal="center"/>
    </xf>
    <xf numFmtId="49" fontId="4" fillId="0" borderId="4" xfId="4" applyNumberFormat="1" applyFont="1" applyFill="1" applyBorder="1" applyAlignment="1">
      <alignment horizontal="center"/>
    </xf>
    <xf numFmtId="49" fontId="4" fillId="0" borderId="0" xfId="4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1" fontId="5" fillId="0" borderId="9" xfId="4" applyNumberFormat="1" applyFont="1" applyFill="1" applyBorder="1" applyAlignment="1">
      <alignment horizontal="center" vertical="center"/>
    </xf>
    <xf numFmtId="1" fontId="5" fillId="0" borderId="10" xfId="4" applyNumberFormat="1" applyFont="1" applyFill="1" applyBorder="1" applyAlignment="1">
      <alignment horizontal="center" vertical="center"/>
    </xf>
    <xf numFmtId="1" fontId="5" fillId="0" borderId="11" xfId="4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10" fontId="5" fillId="0" borderId="12" xfId="2" applyNumberFormat="1" applyFont="1" applyFill="1" applyBorder="1" applyAlignment="1">
      <alignment horizontal="center" vertical="center" wrapText="1"/>
    </xf>
    <xf numFmtId="10" fontId="5" fillId="0" borderId="13" xfId="2" applyNumberFormat="1" applyFont="1" applyFill="1" applyBorder="1" applyAlignment="1">
      <alignment horizontal="center" vertical="center" wrapText="1"/>
    </xf>
    <xf numFmtId="10" fontId="5" fillId="0" borderId="14" xfId="2" applyNumberFormat="1" applyFont="1" applyFill="1" applyBorder="1" applyAlignment="1">
      <alignment horizontal="center" vertical="center" wrapText="1"/>
    </xf>
    <xf numFmtId="49" fontId="5" fillId="0" borderId="12" xfId="4" applyNumberFormat="1" applyFont="1" applyFill="1" applyBorder="1" applyAlignment="1">
      <alignment horizontal="center" vertical="center" wrapText="1"/>
    </xf>
    <xf numFmtId="49" fontId="5" fillId="0" borderId="4" xfId="4" applyNumberFormat="1" applyFont="1" applyFill="1" applyBorder="1" applyAlignment="1">
      <alignment horizontal="center" vertical="center" wrapText="1"/>
    </xf>
    <xf numFmtId="49" fontId="5" fillId="0" borderId="6" xfId="4" applyNumberFormat="1" applyFont="1" applyFill="1" applyBorder="1" applyAlignment="1">
      <alignment horizontal="center" vertical="center" wrapText="1"/>
    </xf>
    <xf numFmtId="49" fontId="6" fillId="0" borderId="13" xfId="4" applyNumberFormat="1" applyFont="1" applyFill="1" applyBorder="1" applyAlignment="1">
      <alignment horizontal="center" vertical="center"/>
    </xf>
    <xf numFmtId="49" fontId="6" fillId="0" borderId="14" xfId="4" applyNumberFormat="1" applyFont="1" applyFill="1" applyBorder="1" applyAlignment="1">
      <alignment horizontal="center" vertical="center"/>
    </xf>
    <xf numFmtId="1" fontId="6" fillId="0" borderId="13" xfId="4" applyNumberFormat="1" applyFont="1" applyFill="1" applyBorder="1" applyAlignment="1">
      <alignment horizontal="center" vertical="center"/>
    </xf>
    <xf numFmtId="1" fontId="6" fillId="0" borderId="14" xfId="4" applyNumberFormat="1" applyFont="1" applyFill="1" applyBorder="1" applyAlignment="1">
      <alignment horizontal="center" vertical="center"/>
    </xf>
    <xf numFmtId="168" fontId="11" fillId="0" borderId="1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11" fillId="0" borderId="4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</cellXfs>
  <cellStyles count="9">
    <cellStyle name="Millares" xfId="1" builtinId="3"/>
    <cellStyle name="Millares_FONDO AGOSTO 2006" xfId="6"/>
    <cellStyle name="Millares_INFORME RESERVA FONDO ROTATORIO 2005" xfId="3"/>
    <cellStyle name="Normal" xfId="0" builtinId="0"/>
    <cellStyle name="Normal 2" xfId="4"/>
    <cellStyle name="Normal 3" xfId="8"/>
    <cellStyle name="Normal_INFORME RESERVA FONDO ROTATORIO 2005" xfId="2"/>
    <cellStyle name="Percent 2" xfId="5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38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43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57150</xdr:colOff>
      <xdr:row>0</xdr:row>
      <xdr:rowOff>19050</xdr:rowOff>
    </xdr:from>
    <xdr:to>
      <xdr:col>3</xdr:col>
      <xdr:colOff>161925</xdr:colOff>
      <xdr:row>4</xdr:row>
      <xdr:rowOff>47625</xdr:rowOff>
    </xdr:to>
    <xdr:pic>
      <xdr:nvPicPr>
        <xdr:cNvPr id="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9620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1052523</xdr:colOff>
      <xdr:row>0</xdr:row>
      <xdr:rowOff>128437</xdr:rowOff>
    </xdr:from>
    <xdr:to>
      <xdr:col>17</xdr:col>
      <xdr:colOff>778302</xdr:colOff>
      <xdr:row>3</xdr:row>
      <xdr:rowOff>61202</xdr:rowOff>
    </xdr:to>
    <xdr:pic>
      <xdr:nvPicPr>
        <xdr:cNvPr id="1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416098" y="128437"/>
          <a:ext cx="1611728" cy="4185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0</xdr:rowOff>
    </xdr:from>
    <xdr:ext cx="171450" cy="262304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71675" y="0"/>
          <a:ext cx="171450" cy="26230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104775</xdr:colOff>
      <xdr:row>0</xdr:row>
      <xdr:rowOff>0</xdr:rowOff>
    </xdr:from>
    <xdr:ext cx="171450" cy="262304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971675" y="0"/>
          <a:ext cx="171450" cy="26230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104775</xdr:colOff>
      <xdr:row>17</xdr:row>
      <xdr:rowOff>0</xdr:rowOff>
    </xdr:from>
    <xdr:ext cx="171450" cy="261571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971675" y="2790825"/>
          <a:ext cx="171450" cy="26157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8</xdr:col>
      <xdr:colOff>104775</xdr:colOff>
      <xdr:row>17</xdr:row>
      <xdr:rowOff>0</xdr:rowOff>
    </xdr:from>
    <xdr:ext cx="171450" cy="266700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971675" y="27908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47625</xdr:colOff>
      <xdr:row>0</xdr:row>
      <xdr:rowOff>47625</xdr:rowOff>
    </xdr:from>
    <xdr:to>
      <xdr:col>3</xdr:col>
      <xdr:colOff>352425</xdr:colOff>
      <xdr:row>4</xdr:row>
      <xdr:rowOff>114300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7625"/>
          <a:ext cx="9144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505494</xdr:colOff>
      <xdr:row>0</xdr:row>
      <xdr:rowOff>49695</xdr:rowOff>
    </xdr:from>
    <xdr:to>
      <xdr:col>16</xdr:col>
      <xdr:colOff>483</xdr:colOff>
      <xdr:row>2</xdr:row>
      <xdr:rowOff>139148</xdr:rowOff>
    </xdr:to>
    <xdr:pic>
      <xdr:nvPicPr>
        <xdr:cNvPr id="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01944" y="49695"/>
          <a:ext cx="1647639" cy="413303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4</xdr:col>
          <xdr:colOff>57150</xdr:colOff>
          <xdr:row>0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18</xdr:row>
      <xdr:rowOff>0</xdr:rowOff>
    </xdr:from>
    <xdr:ext cx="171450" cy="2571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90750" y="4143375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180975</xdr:colOff>
      <xdr:row>18</xdr:row>
      <xdr:rowOff>0</xdr:rowOff>
    </xdr:from>
    <xdr:ext cx="171450" cy="2571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190750" y="4143375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twoCellAnchor>
    <xdr:from>
      <xdr:col>1</xdr:col>
      <xdr:colOff>38100</xdr:colOff>
      <xdr:row>0</xdr:row>
      <xdr:rowOff>38100</xdr:rowOff>
    </xdr:from>
    <xdr:to>
      <xdr:col>3</xdr:col>
      <xdr:colOff>342900</xdr:colOff>
      <xdr:row>4</xdr:row>
      <xdr:rowOff>104775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38100"/>
          <a:ext cx="1057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760319</xdr:colOff>
      <xdr:row>0</xdr:row>
      <xdr:rowOff>142875</xdr:rowOff>
    </xdr:from>
    <xdr:to>
      <xdr:col>12</xdr:col>
      <xdr:colOff>185458</xdr:colOff>
      <xdr:row>2</xdr:row>
      <xdr:rowOff>94690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8669" y="142875"/>
          <a:ext cx="1644464" cy="40901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C_ANH\PRESUPUESTO\2014\NIVELES%20DE%20SERVICIOS%202014\INFORM%20RUBROS%20MAYORES\01%20ENERO%202014\INFORME%20EJECUCION%20PRESUPUESTAL%20RUBRO%20MAYORE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lazar\AppData\Local\Microsoft\Windows\Temporary%20Internet%20Files\Content.Outlook\YNMX53II\EJ%20RESERVAS%20AL%2030%20DE%20JUNIO%20ZBOX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ILVA\AppData\Local\Microsoft\Windows\Temporary%20Internet%20Files\Content.IE5\T8SC7S9E\REP_EPG013_LibroRegistro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lazar\AppData\Local\Microsoft\Windows\Temporary%20Internet%20Files\Content.Outlook\YNMX53II\EJ%20CXP%20AL%2030%20DE%20JUNIO%20ZBO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ZBOX CONSOLIDADO"/>
      <sheetName val="INGRESOS VIG ANT ZBOX "/>
      <sheetName val="INGRESOS ZBOX"/>
      <sheetName val="VIGENCIA SIIF"/>
      <sheetName val="RESERVA SIIF"/>
      <sheetName val="CXP SIIF"/>
    </sheetNames>
    <sheetDataSet>
      <sheetData sheetId="0"/>
      <sheetData sheetId="1"/>
      <sheetData sheetId="2"/>
      <sheetData sheetId="3"/>
      <sheetData sheetId="4">
        <row r="73">
          <cell r="I73">
            <v>9814130114.2799988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PptoReserva"/>
      <sheetName val="RptPptoReserva (2)"/>
    </sheetNames>
    <sheetDataSet>
      <sheetData sheetId="0"/>
      <sheetData sheetId="1">
        <row r="91">
          <cell r="C91">
            <v>9477691729.4200001</v>
          </cell>
          <cell r="D91">
            <v>249991792</v>
          </cell>
          <cell r="E91">
            <v>4194110534.1900001</v>
          </cell>
          <cell r="H91">
            <v>5515831218.2299995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71">
          <cell r="AP171" t="str">
            <v/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PptoCXP"/>
      <sheetName val="RptPptoCXP (2)"/>
    </sheetNames>
    <sheetDataSet>
      <sheetData sheetId="0"/>
      <sheetData sheetId="1">
        <row r="86">
          <cell r="C86">
            <v>72244387197.459991</v>
          </cell>
          <cell r="D86">
            <v>0</v>
          </cell>
          <cell r="E86">
            <v>71270141276.979996</v>
          </cell>
          <cell r="F86">
            <v>974245920.48000002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0" workbookViewId="0">
      <selection activeCell="A16" sqref="A16:B23"/>
    </sheetView>
  </sheetViews>
  <sheetFormatPr baseColWidth="10" defaultRowHeight="15" x14ac:dyDescent="0.25"/>
  <cols>
    <col min="1" max="1" width="23.7109375" customWidth="1"/>
    <col min="2" max="2" width="19.140625" bestFit="1" customWidth="1"/>
    <col min="3" max="3" width="17" bestFit="1" customWidth="1"/>
    <col min="4" max="5" width="17.28515625" bestFit="1" customWidth="1"/>
  </cols>
  <sheetData>
    <row r="1" spans="1:6" x14ac:dyDescent="0.25">
      <c r="A1" s="462" t="s">
        <v>291</v>
      </c>
      <c r="B1" s="463"/>
      <c r="C1" s="463"/>
      <c r="D1" s="463"/>
      <c r="E1" s="463"/>
      <c r="F1" s="464"/>
    </row>
    <row r="2" spans="1:6" ht="15" customHeight="1" x14ac:dyDescent="0.25">
      <c r="A2" s="474" t="s">
        <v>292</v>
      </c>
      <c r="B2" s="474" t="s">
        <v>293</v>
      </c>
      <c r="C2" s="474" t="s">
        <v>294</v>
      </c>
      <c r="D2" s="474" t="s">
        <v>295</v>
      </c>
      <c r="E2" s="474" t="s">
        <v>296</v>
      </c>
      <c r="F2" s="464"/>
    </row>
    <row r="3" spans="1:6" x14ac:dyDescent="0.25">
      <c r="A3" s="474"/>
      <c r="B3" s="474"/>
      <c r="C3" s="474"/>
      <c r="D3" s="474"/>
      <c r="E3" s="474"/>
      <c r="F3" s="464"/>
    </row>
    <row r="4" spans="1:6" x14ac:dyDescent="0.25">
      <c r="A4" s="465" t="s">
        <v>297</v>
      </c>
      <c r="B4" s="467">
        <v>8534000000</v>
      </c>
      <c r="C4" s="467">
        <v>14801637895.348</v>
      </c>
      <c r="D4" s="467">
        <v>14272985231.228001</v>
      </c>
      <c r="E4" s="467">
        <v>528652664.11999893</v>
      </c>
      <c r="F4" s="464"/>
    </row>
    <row r="5" spans="1:6" ht="45" x14ac:dyDescent="0.25">
      <c r="A5" s="465" t="s">
        <v>298</v>
      </c>
      <c r="B5" s="467">
        <v>326874333299</v>
      </c>
      <c r="C5" s="467">
        <v>806286674503.17993</v>
      </c>
      <c r="D5" s="467">
        <v>803581716707.46997</v>
      </c>
      <c r="E5" s="467">
        <v>2704957795.710001</v>
      </c>
      <c r="F5" s="464"/>
    </row>
    <row r="6" spans="1:6" x14ac:dyDescent="0.25">
      <c r="A6" s="465" t="s">
        <v>299</v>
      </c>
      <c r="B6" s="467">
        <v>0</v>
      </c>
      <c r="C6" s="467">
        <v>34046279159.639999</v>
      </c>
      <c r="D6" s="467">
        <v>34046279159.639999</v>
      </c>
      <c r="E6" s="467">
        <v>0</v>
      </c>
      <c r="F6" s="464"/>
    </row>
    <row r="7" spans="1:6" x14ac:dyDescent="0.25">
      <c r="A7" s="465" t="s">
        <v>300</v>
      </c>
      <c r="B7" s="467">
        <v>0</v>
      </c>
      <c r="C7" s="467">
        <v>90377542798.5</v>
      </c>
      <c r="D7" s="467">
        <v>90377542798.5</v>
      </c>
      <c r="E7" s="467">
        <v>0</v>
      </c>
      <c r="F7" s="464"/>
    </row>
    <row r="8" spans="1:6" x14ac:dyDescent="0.25">
      <c r="A8" s="465" t="s">
        <v>301</v>
      </c>
      <c r="B8" s="467">
        <v>0</v>
      </c>
      <c r="C8" s="467">
        <v>0</v>
      </c>
      <c r="D8" s="467">
        <v>0</v>
      </c>
      <c r="E8" s="467">
        <v>0</v>
      </c>
      <c r="F8" s="464"/>
    </row>
    <row r="9" spans="1:6" x14ac:dyDescent="0.25">
      <c r="A9" s="465" t="s">
        <v>302</v>
      </c>
      <c r="B9" s="467">
        <v>0</v>
      </c>
      <c r="C9" s="467">
        <v>1177777161.95</v>
      </c>
      <c r="D9" s="467">
        <v>1177777161.95</v>
      </c>
      <c r="E9" s="467">
        <v>0</v>
      </c>
      <c r="F9" s="464"/>
    </row>
    <row r="10" spans="1:6" x14ac:dyDescent="0.25">
      <c r="A10" s="465" t="s">
        <v>303</v>
      </c>
      <c r="B10" s="467">
        <v>170190000000</v>
      </c>
      <c r="C10" s="467">
        <v>170190000000</v>
      </c>
      <c r="D10" s="467">
        <v>170190000000</v>
      </c>
      <c r="E10" s="467">
        <v>0</v>
      </c>
      <c r="F10" s="464"/>
    </row>
    <row r="11" spans="1:6" x14ac:dyDescent="0.25">
      <c r="A11" s="466" t="s">
        <v>304</v>
      </c>
      <c r="B11" s="467">
        <f>SUM(B4:B10)</f>
        <v>505598333299</v>
      </c>
      <c r="C11" s="467">
        <f>SUM(C4:C10)</f>
        <v>1116879911518.6179</v>
      </c>
      <c r="D11" s="467">
        <f>SUM(D4:D10)</f>
        <v>1113646301058.7881</v>
      </c>
      <c r="E11" s="467">
        <f>SUM(E4:E10)</f>
        <v>3233610459.8299999</v>
      </c>
      <c r="F11" s="464"/>
    </row>
    <row r="12" spans="1:6" ht="30" customHeight="1" x14ac:dyDescent="0.25">
      <c r="A12" s="474" t="s">
        <v>305</v>
      </c>
      <c r="B12" s="474"/>
      <c r="C12" s="468">
        <f>+C11/$B$11</f>
        <v>2.2090260943524891</v>
      </c>
      <c r="D12" s="468">
        <f>+D11/$B$11</f>
        <v>2.2026304829612671</v>
      </c>
      <c r="E12" s="468">
        <f>+E11/$B$11</f>
        <v>6.3956113912221153E-3</v>
      </c>
      <c r="F12" s="464"/>
    </row>
    <row r="16" spans="1:6" x14ac:dyDescent="0.25">
      <c r="A16" s="475" t="s">
        <v>292</v>
      </c>
      <c r="B16" s="475" t="s">
        <v>295</v>
      </c>
      <c r="C16" s="469"/>
    </row>
    <row r="17" spans="1:3" x14ac:dyDescent="0.25">
      <c r="A17" s="475"/>
      <c r="B17" s="475"/>
      <c r="C17" s="469"/>
    </row>
    <row r="18" spans="1:3" x14ac:dyDescent="0.25">
      <c r="A18" s="465" t="s">
        <v>297</v>
      </c>
      <c r="B18" s="467">
        <v>155840024.24000001</v>
      </c>
      <c r="C18" s="469"/>
    </row>
    <row r="19" spans="1:3" ht="45" x14ac:dyDescent="0.25">
      <c r="A19" s="470" t="s">
        <v>298</v>
      </c>
      <c r="B19" s="467">
        <v>13336726496.779999</v>
      </c>
      <c r="C19" s="469"/>
    </row>
    <row r="20" spans="1:3" x14ac:dyDescent="0.25">
      <c r="A20" s="465" t="s">
        <v>300</v>
      </c>
      <c r="B20" s="467">
        <v>0</v>
      </c>
      <c r="C20" s="469"/>
    </row>
    <row r="21" spans="1:3" x14ac:dyDescent="0.25">
      <c r="A21" s="465" t="s">
        <v>301</v>
      </c>
      <c r="B21" s="467">
        <v>11868022</v>
      </c>
      <c r="C21" s="469"/>
    </row>
    <row r="22" spans="1:3" x14ac:dyDescent="0.25">
      <c r="A22" s="465" t="s">
        <v>302</v>
      </c>
      <c r="B22" s="467">
        <v>50028</v>
      </c>
      <c r="C22" s="469"/>
    </row>
    <row r="23" spans="1:3" x14ac:dyDescent="0.25">
      <c r="A23" s="466" t="s">
        <v>304</v>
      </c>
      <c r="B23" s="471">
        <f>SUM(B18:B22)</f>
        <v>13504484571.019999</v>
      </c>
      <c r="C23" s="469"/>
    </row>
  </sheetData>
  <mergeCells count="8">
    <mergeCell ref="D2:D3"/>
    <mergeCell ref="E2:E3"/>
    <mergeCell ref="A12:B12"/>
    <mergeCell ref="A16:A17"/>
    <mergeCell ref="B16:B17"/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8"/>
  <sheetViews>
    <sheetView showGridLines="0" zoomScale="85" zoomScaleNormal="85" workbookViewId="0">
      <pane xSplit="7" ySplit="11" topLeftCell="J21" activePane="bottomRight" state="frozen"/>
      <selection activeCell="N7" sqref="N7"/>
      <selection pane="topRight" activeCell="N7" sqref="N7"/>
      <selection pane="bottomLeft" activeCell="N7" sqref="N7"/>
      <selection pane="bottomRight" activeCell="R13" sqref="R13"/>
    </sheetView>
  </sheetViews>
  <sheetFormatPr baseColWidth="10" defaultColWidth="11.42578125" defaultRowHeight="15" x14ac:dyDescent="0.2"/>
  <cols>
    <col min="1" max="1" width="4.7109375" style="179" customWidth="1"/>
    <col min="2" max="2" width="5.28515625" style="179" customWidth="1"/>
    <col min="3" max="3" width="2.85546875" style="179" customWidth="1"/>
    <col min="4" max="4" width="3.7109375" style="179" customWidth="1"/>
    <col min="5" max="5" width="6" style="179" customWidth="1"/>
    <col min="6" max="6" width="4" style="179" customWidth="1"/>
    <col min="7" max="7" width="42" style="180" customWidth="1"/>
    <col min="8" max="8" width="16.42578125" style="157" customWidth="1"/>
    <col min="9" max="9" width="15.28515625" style="157" bestFit="1" customWidth="1"/>
    <col min="10" max="10" width="17.140625" style="157" customWidth="1"/>
    <col min="11" max="11" width="17.28515625" style="157" customWidth="1"/>
    <col min="12" max="12" width="16.42578125" style="157" customWidth="1"/>
    <col min="13" max="13" width="20" style="157" bestFit="1" customWidth="1"/>
    <col min="14" max="14" width="16.28515625" style="157" customWidth="1"/>
    <col min="15" max="15" width="15.5703125" style="157" bestFit="1" customWidth="1"/>
    <col min="16" max="16" width="15.140625" style="157" customWidth="1"/>
    <col min="17" max="17" width="12.42578125" style="157" bestFit="1" customWidth="1"/>
    <col min="18" max="18" width="12.7109375" style="157" customWidth="1"/>
    <col min="19" max="16384" width="11.42578125" style="157"/>
  </cols>
  <sheetData>
    <row r="1" spans="1:18" s="7" customFormat="1" ht="12.75" x14ac:dyDescent="0.2">
      <c r="A1" s="1"/>
      <c r="B1" s="2"/>
      <c r="C1" s="3"/>
      <c r="D1" s="3"/>
      <c r="E1" s="3"/>
      <c r="F1" s="3"/>
      <c r="G1" s="479" t="s">
        <v>0</v>
      </c>
      <c r="H1" s="479"/>
      <c r="I1" s="479"/>
      <c r="J1" s="479"/>
      <c r="K1" s="479"/>
      <c r="L1" s="479"/>
      <c r="M1" s="479"/>
      <c r="N1" s="4"/>
      <c r="O1" s="4"/>
      <c r="P1" s="4"/>
      <c r="Q1" s="5"/>
      <c r="R1" s="6"/>
    </row>
    <row r="2" spans="1:18" s="7" customFormat="1" ht="12.75" x14ac:dyDescent="0.2">
      <c r="A2" s="8"/>
      <c r="B2" s="9"/>
      <c r="C2" s="10"/>
      <c r="D2" s="10"/>
      <c r="E2" s="10"/>
      <c r="F2" s="10"/>
      <c r="G2" s="480" t="s">
        <v>50</v>
      </c>
      <c r="H2" s="480"/>
      <c r="I2" s="480"/>
      <c r="J2" s="480"/>
      <c r="K2" s="480"/>
      <c r="L2" s="480"/>
      <c r="M2" s="480"/>
      <c r="N2" s="11"/>
      <c r="O2" s="11"/>
      <c r="P2" s="11"/>
      <c r="Q2" s="12"/>
      <c r="R2" s="13"/>
    </row>
    <row r="3" spans="1:18" s="7" customFormat="1" ht="12.75" x14ac:dyDescent="0.2">
      <c r="A3" s="14"/>
      <c r="B3" s="9"/>
      <c r="C3" s="15"/>
      <c r="D3" s="15"/>
      <c r="E3" s="15"/>
      <c r="F3" s="16"/>
      <c r="G3" s="481" t="s">
        <v>54</v>
      </c>
      <c r="H3" s="481"/>
      <c r="I3" s="481"/>
      <c r="J3" s="481"/>
      <c r="K3" s="481"/>
      <c r="L3" s="481"/>
      <c r="M3" s="481"/>
      <c r="N3" s="17"/>
      <c r="O3" s="18"/>
      <c r="P3" s="18"/>
      <c r="Q3" s="12"/>
      <c r="R3" s="13"/>
    </row>
    <row r="4" spans="1:18" s="7" customFormat="1" ht="12.75" x14ac:dyDescent="0.2">
      <c r="A4" s="476"/>
      <c r="B4" s="477"/>
      <c r="C4" s="477"/>
      <c r="D4" s="477"/>
      <c r="E4" s="9"/>
      <c r="F4" s="19"/>
      <c r="G4" s="481"/>
      <c r="H4" s="481"/>
      <c r="I4" s="481"/>
      <c r="J4" s="481"/>
      <c r="K4" s="481"/>
      <c r="L4" s="481"/>
      <c r="M4" s="481"/>
      <c r="N4" s="17"/>
      <c r="O4" s="20"/>
      <c r="P4" s="18"/>
      <c r="Q4" s="12"/>
      <c r="R4" s="13"/>
    </row>
    <row r="5" spans="1:18" s="7" customFormat="1" ht="12.75" x14ac:dyDescent="0.2">
      <c r="A5" s="476"/>
      <c r="B5" s="477"/>
      <c r="C5" s="477"/>
      <c r="D5" s="477"/>
      <c r="E5" s="9"/>
      <c r="F5" s="16"/>
      <c r="G5" s="478" t="s">
        <v>3</v>
      </c>
      <c r="H5" s="478"/>
      <c r="I5" s="478"/>
      <c r="J5" s="21"/>
      <c r="K5" s="21"/>
      <c r="L5" s="12"/>
      <c r="M5" s="22"/>
      <c r="N5" s="23"/>
      <c r="O5" s="18"/>
      <c r="P5" s="24" t="s">
        <v>51</v>
      </c>
      <c r="R5" s="25" t="s">
        <v>5</v>
      </c>
    </row>
    <row r="6" spans="1:18" s="7" customFormat="1" ht="12.75" x14ac:dyDescent="0.2">
      <c r="A6" s="14"/>
      <c r="B6" s="9"/>
      <c r="C6" s="15"/>
      <c r="D6" s="15"/>
      <c r="E6" s="15"/>
      <c r="F6" s="16"/>
      <c r="G6" s="26" t="s">
        <v>52</v>
      </c>
      <c r="H6" s="18"/>
      <c r="I6" s="27"/>
      <c r="J6" s="28"/>
      <c r="K6" s="18"/>
      <c r="L6" s="12"/>
      <c r="M6" s="29"/>
      <c r="N6" s="30"/>
      <c r="O6" s="18"/>
      <c r="P6" s="17" t="s">
        <v>7</v>
      </c>
      <c r="R6" s="31">
        <v>2014</v>
      </c>
    </row>
    <row r="7" spans="1:18" s="7" customFormat="1" ht="13.5" thickBot="1" x14ac:dyDescent="0.25">
      <c r="A7" s="32"/>
      <c r="B7" s="33"/>
      <c r="C7" s="33"/>
      <c r="D7" s="33"/>
      <c r="E7" s="33"/>
      <c r="F7" s="33"/>
      <c r="G7" s="34" t="s">
        <v>53</v>
      </c>
      <c r="H7" s="35"/>
      <c r="I7" s="35"/>
      <c r="J7" s="35"/>
      <c r="K7" s="36"/>
      <c r="L7" s="37"/>
      <c r="M7" s="38"/>
      <c r="N7" s="39"/>
      <c r="O7" s="40"/>
      <c r="P7" s="41" t="s">
        <v>9</v>
      </c>
      <c r="R7" s="42">
        <v>42026</v>
      </c>
    </row>
    <row r="8" spans="1:18" s="7" customFormat="1" ht="15.75" customHeight="1" thickBot="1" x14ac:dyDescent="0.25">
      <c r="A8" s="488" t="s">
        <v>10</v>
      </c>
      <c r="B8" s="489"/>
      <c r="C8" s="489"/>
      <c r="D8" s="489"/>
      <c r="E8" s="489"/>
      <c r="F8" s="489"/>
      <c r="G8" s="490"/>
      <c r="H8" s="491" t="s">
        <v>55</v>
      </c>
      <c r="I8" s="494" t="s">
        <v>56</v>
      </c>
      <c r="J8" s="491" t="s">
        <v>57</v>
      </c>
      <c r="K8" s="491" t="s">
        <v>58</v>
      </c>
      <c r="L8" s="491" t="s">
        <v>59</v>
      </c>
      <c r="M8" s="491" t="s">
        <v>60</v>
      </c>
      <c r="N8" s="491" t="s">
        <v>61</v>
      </c>
      <c r="O8" s="494" t="s">
        <v>62</v>
      </c>
      <c r="P8" s="482" t="s">
        <v>12</v>
      </c>
      <c r="Q8" s="482" t="s">
        <v>63</v>
      </c>
      <c r="R8" s="485" t="s">
        <v>64</v>
      </c>
    </row>
    <row r="9" spans="1:18" s="48" customFormat="1" x14ac:dyDescent="0.2">
      <c r="A9" s="43" t="s">
        <v>14</v>
      </c>
      <c r="B9" s="44" t="s">
        <v>15</v>
      </c>
      <c r="C9" s="43" t="s">
        <v>16</v>
      </c>
      <c r="D9" s="45" t="s">
        <v>17</v>
      </c>
      <c r="E9" s="46" t="s">
        <v>65</v>
      </c>
      <c r="F9" s="47" t="s">
        <v>18</v>
      </c>
      <c r="G9" s="497" t="s">
        <v>19</v>
      </c>
      <c r="H9" s="492"/>
      <c r="I9" s="495"/>
      <c r="J9" s="492"/>
      <c r="K9" s="492"/>
      <c r="L9" s="492"/>
      <c r="M9" s="492"/>
      <c r="N9" s="492"/>
      <c r="O9" s="495"/>
      <c r="P9" s="483"/>
      <c r="Q9" s="483"/>
      <c r="R9" s="486"/>
    </row>
    <row r="10" spans="1:18" s="48" customFormat="1" x14ac:dyDescent="0.2">
      <c r="A10" s="500" t="s">
        <v>20</v>
      </c>
      <c r="B10" s="502" t="s">
        <v>21</v>
      </c>
      <c r="C10" s="500" t="s">
        <v>22</v>
      </c>
      <c r="D10" s="509" t="s">
        <v>23</v>
      </c>
      <c r="E10" s="49"/>
      <c r="F10" s="50" t="s">
        <v>24</v>
      </c>
      <c r="G10" s="498"/>
      <c r="H10" s="492"/>
      <c r="I10" s="495"/>
      <c r="J10" s="492"/>
      <c r="K10" s="492"/>
      <c r="L10" s="492"/>
      <c r="M10" s="492"/>
      <c r="N10" s="492"/>
      <c r="O10" s="495"/>
      <c r="P10" s="483"/>
      <c r="Q10" s="483"/>
      <c r="R10" s="486"/>
    </row>
    <row r="11" spans="1:18" s="48" customFormat="1" ht="15.75" thickBot="1" x14ac:dyDescent="0.25">
      <c r="A11" s="501"/>
      <c r="B11" s="503"/>
      <c r="C11" s="501"/>
      <c r="D11" s="510"/>
      <c r="E11" s="51"/>
      <c r="F11" s="52" t="s">
        <v>26</v>
      </c>
      <c r="G11" s="499"/>
      <c r="H11" s="493"/>
      <c r="I11" s="496"/>
      <c r="J11" s="493"/>
      <c r="K11" s="493"/>
      <c r="L11" s="493"/>
      <c r="M11" s="493"/>
      <c r="N11" s="493"/>
      <c r="O11" s="496"/>
      <c r="P11" s="484"/>
      <c r="Q11" s="484"/>
      <c r="R11" s="487"/>
    </row>
    <row r="12" spans="1:18" s="56" customFormat="1" ht="14.25" x14ac:dyDescent="0.2">
      <c r="A12" s="511" t="s">
        <v>27</v>
      </c>
      <c r="B12" s="512"/>
      <c r="C12" s="512"/>
      <c r="D12" s="512"/>
      <c r="E12" s="512"/>
      <c r="F12" s="512"/>
      <c r="G12" s="513"/>
      <c r="H12" s="53">
        <f>+H13+H50+H114+H115+H127</f>
        <v>253920311392.83002</v>
      </c>
      <c r="I12" s="53">
        <f t="shared" ref="I12:P12" si="0">+I13+I50+I114+I115+I127</f>
        <v>165315591490.03</v>
      </c>
      <c r="J12" s="53">
        <f t="shared" si="0"/>
        <v>247017420272.27002</v>
      </c>
      <c r="K12" s="53">
        <f t="shared" si="0"/>
        <v>174687691014.86002</v>
      </c>
      <c r="L12" s="53">
        <f t="shared" si="0"/>
        <v>244710273862.09</v>
      </c>
      <c r="M12" s="53">
        <f t="shared" si="0"/>
        <v>191965806551.28998</v>
      </c>
      <c r="N12" s="53">
        <f t="shared" si="0"/>
        <v>241509953253.03998</v>
      </c>
      <c r="O12" s="53">
        <f t="shared" si="0"/>
        <v>182074756935.72</v>
      </c>
      <c r="P12" s="53">
        <f t="shared" si="0"/>
        <v>231485334740.47</v>
      </c>
      <c r="Q12" s="54">
        <f>IFERROR((L12/H12),0)</f>
        <v>0.96372863013509957</v>
      </c>
      <c r="R12" s="55">
        <f>IFERROR((N12/H12),0)</f>
        <v>0.95112498849849603</v>
      </c>
    </row>
    <row r="13" spans="1:18" s="64" customFormat="1" ht="14.25" x14ac:dyDescent="0.2">
      <c r="A13" s="57">
        <v>1</v>
      </c>
      <c r="B13" s="58"/>
      <c r="C13" s="58"/>
      <c r="D13" s="59"/>
      <c r="E13" s="59"/>
      <c r="F13" s="59"/>
      <c r="G13" s="60" t="s">
        <v>28</v>
      </c>
      <c r="H13" s="61">
        <f>+H14+H36+H39</f>
        <v>25659446093</v>
      </c>
      <c r="I13" s="61">
        <f t="shared" ref="I13:P13" si="1">+I14+I36+I39</f>
        <v>2527380704</v>
      </c>
      <c r="J13" s="61">
        <f t="shared" si="1"/>
        <v>23869089937</v>
      </c>
      <c r="K13" s="61">
        <f t="shared" si="1"/>
        <v>4317885137.75</v>
      </c>
      <c r="L13" s="61">
        <f t="shared" si="1"/>
        <v>22054789261</v>
      </c>
      <c r="M13" s="61">
        <f t="shared" si="1"/>
        <v>4764116843</v>
      </c>
      <c r="N13" s="61">
        <f t="shared" si="1"/>
        <v>21986784615</v>
      </c>
      <c r="O13" s="61">
        <f t="shared" si="1"/>
        <v>2699462039</v>
      </c>
      <c r="P13" s="61">
        <f t="shared" si="1"/>
        <v>19922129811</v>
      </c>
      <c r="Q13" s="62">
        <f t="shared" ref="Q13:Q75" si="2">IFERROR((L13/H13),0)</f>
        <v>0.85951930455025038</v>
      </c>
      <c r="R13" s="63">
        <f t="shared" ref="R13:R75" si="3">IFERROR((N13/H13),0)</f>
        <v>0.85686902730913128</v>
      </c>
    </row>
    <row r="14" spans="1:18" s="64" customFormat="1" ht="26.25" customHeight="1" x14ac:dyDescent="0.2">
      <c r="A14" s="57">
        <v>1</v>
      </c>
      <c r="B14" s="58">
        <v>0</v>
      </c>
      <c r="C14" s="58">
        <v>1</v>
      </c>
      <c r="D14" s="59"/>
      <c r="E14" s="59"/>
      <c r="F14" s="59"/>
      <c r="G14" s="65" t="s">
        <v>66</v>
      </c>
      <c r="H14" s="61">
        <f t="shared" ref="H14:P14" si="4">+H15+H19+H22+H31+H33</f>
        <v>16372268000</v>
      </c>
      <c r="I14" s="61">
        <f t="shared" si="4"/>
        <v>696700000</v>
      </c>
      <c r="J14" s="61">
        <f t="shared" si="4"/>
        <v>15140310480</v>
      </c>
      <c r="K14" s="61">
        <f t="shared" si="4"/>
        <v>2082430169.75</v>
      </c>
      <c r="L14" s="61">
        <f t="shared" si="4"/>
        <v>14022634641</v>
      </c>
      <c r="M14" s="61">
        <f t="shared" si="4"/>
        <v>2137018166</v>
      </c>
      <c r="N14" s="61">
        <f t="shared" si="4"/>
        <v>14021159433</v>
      </c>
      <c r="O14" s="61">
        <f t="shared" si="4"/>
        <v>2129319726</v>
      </c>
      <c r="P14" s="61">
        <f t="shared" si="4"/>
        <v>14013460993</v>
      </c>
      <c r="Q14" s="62">
        <f t="shared" si="2"/>
        <v>0.85648699624267088</v>
      </c>
      <c r="R14" s="63">
        <f t="shared" si="3"/>
        <v>0.85639689217156723</v>
      </c>
    </row>
    <row r="15" spans="1:18" s="64" customFormat="1" ht="14.25" x14ac:dyDescent="0.2">
      <c r="A15" s="57">
        <v>1</v>
      </c>
      <c r="B15" s="58">
        <v>0</v>
      </c>
      <c r="C15" s="58">
        <v>1</v>
      </c>
      <c r="D15" s="59" t="s">
        <v>67</v>
      </c>
      <c r="E15" s="59"/>
      <c r="F15" s="59"/>
      <c r="G15" s="65" t="s">
        <v>68</v>
      </c>
      <c r="H15" s="61">
        <f t="shared" ref="H15:I15" si="5">SUM(H16:H18)</f>
        <v>10174254000</v>
      </c>
      <c r="I15" s="61">
        <f t="shared" si="5"/>
        <v>693100000</v>
      </c>
      <c r="J15" s="61">
        <f t="shared" ref="J15:P15" si="6">SUM(J16:J18)</f>
        <v>10173588724</v>
      </c>
      <c r="K15" s="61">
        <f t="shared" si="6"/>
        <v>824124840</v>
      </c>
      <c r="L15" s="61">
        <f t="shared" si="6"/>
        <v>9683225691</v>
      </c>
      <c r="M15" s="61">
        <f t="shared" si="6"/>
        <v>849553975</v>
      </c>
      <c r="N15" s="61">
        <f t="shared" si="6"/>
        <v>9683225691</v>
      </c>
      <c r="O15" s="61">
        <f t="shared" si="6"/>
        <v>846593931</v>
      </c>
      <c r="P15" s="61">
        <f t="shared" si="6"/>
        <v>9680265647</v>
      </c>
      <c r="Q15" s="62">
        <f t="shared" si="2"/>
        <v>0.95173815112144833</v>
      </c>
      <c r="R15" s="63">
        <f t="shared" si="3"/>
        <v>0.95173815112144833</v>
      </c>
    </row>
    <row r="16" spans="1:18" s="74" customFormat="1" ht="12.75" customHeight="1" x14ac:dyDescent="0.2">
      <c r="A16" s="66">
        <v>1</v>
      </c>
      <c r="B16" s="67">
        <v>0</v>
      </c>
      <c r="C16" s="67">
        <v>1</v>
      </c>
      <c r="D16" s="68">
        <v>1</v>
      </c>
      <c r="E16" s="68">
        <v>1</v>
      </c>
      <c r="F16" s="69" t="s">
        <v>30</v>
      </c>
      <c r="G16" s="70" t="s">
        <v>69</v>
      </c>
      <c r="H16" s="71">
        <v>9050779501</v>
      </c>
      <c r="I16" s="71">
        <v>699000000</v>
      </c>
      <c r="J16" s="71">
        <v>9050460278</v>
      </c>
      <c r="K16" s="71">
        <v>739809893</v>
      </c>
      <c r="L16" s="71">
        <v>9030395447</v>
      </c>
      <c r="M16" s="71">
        <v>759236405</v>
      </c>
      <c r="N16" s="71">
        <v>9030395447</v>
      </c>
      <c r="O16" s="71">
        <v>756610539</v>
      </c>
      <c r="P16" s="71">
        <v>9027769581</v>
      </c>
      <c r="Q16" s="72">
        <f t="shared" si="2"/>
        <v>0.99774781232956256</v>
      </c>
      <c r="R16" s="73">
        <f t="shared" si="3"/>
        <v>0.99774781232956256</v>
      </c>
    </row>
    <row r="17" spans="1:18" s="74" customFormat="1" ht="14.25" x14ac:dyDescent="0.2">
      <c r="A17" s="66">
        <v>1</v>
      </c>
      <c r="B17" s="67">
        <v>0</v>
      </c>
      <c r="C17" s="67">
        <v>1</v>
      </c>
      <c r="D17" s="68">
        <v>1</v>
      </c>
      <c r="E17" s="68">
        <v>2</v>
      </c>
      <c r="F17" s="69" t="s">
        <v>30</v>
      </c>
      <c r="G17" s="70" t="s">
        <v>70</v>
      </c>
      <c r="H17" s="71">
        <v>1040934499</v>
      </c>
      <c r="I17" s="71">
        <v>-8400000</v>
      </c>
      <c r="J17" s="71">
        <v>1040588446</v>
      </c>
      <c r="K17" s="71">
        <v>77875832</v>
      </c>
      <c r="L17" s="71">
        <v>570340795</v>
      </c>
      <c r="M17" s="71">
        <v>83878455</v>
      </c>
      <c r="N17" s="71">
        <v>570340795</v>
      </c>
      <c r="O17" s="71">
        <v>83544277</v>
      </c>
      <c r="P17" s="71">
        <v>570006617</v>
      </c>
      <c r="Q17" s="72">
        <f t="shared" si="2"/>
        <v>0.54791228030957984</v>
      </c>
      <c r="R17" s="73">
        <f t="shared" si="3"/>
        <v>0.54791228030957984</v>
      </c>
    </row>
    <row r="18" spans="1:18" s="74" customFormat="1" ht="14.25" x14ac:dyDescent="0.2">
      <c r="A18" s="66">
        <v>1</v>
      </c>
      <c r="B18" s="67">
        <v>0</v>
      </c>
      <c r="C18" s="67">
        <v>1</v>
      </c>
      <c r="D18" s="68">
        <v>1</v>
      </c>
      <c r="E18" s="68">
        <v>4</v>
      </c>
      <c r="F18" s="69" t="s">
        <v>30</v>
      </c>
      <c r="G18" s="70" t="s">
        <v>71</v>
      </c>
      <c r="H18" s="71">
        <v>82540000</v>
      </c>
      <c r="I18" s="71">
        <v>2500000</v>
      </c>
      <c r="J18" s="71">
        <v>82540000</v>
      </c>
      <c r="K18" s="71">
        <v>6439115</v>
      </c>
      <c r="L18" s="71">
        <v>82489449</v>
      </c>
      <c r="M18" s="71">
        <v>6439115</v>
      </c>
      <c r="N18" s="71">
        <v>82489449</v>
      </c>
      <c r="O18" s="71">
        <v>6439115</v>
      </c>
      <c r="P18" s="71">
        <v>82489449</v>
      </c>
      <c r="Q18" s="72">
        <f t="shared" si="2"/>
        <v>0.99938755754785558</v>
      </c>
      <c r="R18" s="73">
        <f t="shared" si="3"/>
        <v>0.99938755754785558</v>
      </c>
    </row>
    <row r="19" spans="1:18" s="64" customFormat="1" ht="14.25" x14ac:dyDescent="0.2">
      <c r="A19" s="57">
        <v>1</v>
      </c>
      <c r="B19" s="58">
        <v>0</v>
      </c>
      <c r="C19" s="58">
        <v>1</v>
      </c>
      <c r="D19" s="75">
        <v>4</v>
      </c>
      <c r="E19" s="59"/>
      <c r="F19" s="59"/>
      <c r="G19" s="65" t="s">
        <v>72</v>
      </c>
      <c r="H19" s="61">
        <f t="shared" ref="H19:P19" si="7">SUM(H20:H21)</f>
        <v>2321627000</v>
      </c>
      <c r="I19" s="61">
        <f t="shared" si="7"/>
        <v>0</v>
      </c>
      <c r="J19" s="61">
        <f t="shared" si="7"/>
        <v>2320703362</v>
      </c>
      <c r="K19" s="61">
        <f t="shared" si="7"/>
        <v>157271632</v>
      </c>
      <c r="L19" s="61">
        <f t="shared" si="7"/>
        <v>1990018881</v>
      </c>
      <c r="M19" s="61">
        <f t="shared" si="7"/>
        <v>171709909</v>
      </c>
      <c r="N19" s="61">
        <f t="shared" si="7"/>
        <v>1989899178</v>
      </c>
      <c r="O19" s="61">
        <f t="shared" si="7"/>
        <v>171025805</v>
      </c>
      <c r="P19" s="61">
        <f t="shared" si="7"/>
        <v>1989215074</v>
      </c>
      <c r="Q19" s="76">
        <f t="shared" si="2"/>
        <v>0.85716563470359364</v>
      </c>
      <c r="R19" s="73">
        <f t="shared" si="3"/>
        <v>0.85711407474154977</v>
      </c>
    </row>
    <row r="20" spans="1:18" s="74" customFormat="1" ht="14.25" x14ac:dyDescent="0.2">
      <c r="A20" s="66">
        <v>1</v>
      </c>
      <c r="B20" s="67">
        <v>0</v>
      </c>
      <c r="C20" s="67">
        <v>1</v>
      </c>
      <c r="D20" s="68">
        <v>4</v>
      </c>
      <c r="E20" s="68">
        <v>1</v>
      </c>
      <c r="F20" s="69" t="s">
        <v>30</v>
      </c>
      <c r="G20" s="70" t="s">
        <v>73</v>
      </c>
      <c r="H20" s="71">
        <v>1618265965</v>
      </c>
      <c r="I20" s="71">
        <v>0</v>
      </c>
      <c r="J20" s="71">
        <v>1617474368</v>
      </c>
      <c r="K20" s="71">
        <v>96389452</v>
      </c>
      <c r="L20" s="71">
        <v>1321480833</v>
      </c>
      <c r="M20" s="71">
        <v>110827729</v>
      </c>
      <c r="N20" s="71">
        <v>1321480833</v>
      </c>
      <c r="O20" s="71">
        <v>110143625</v>
      </c>
      <c r="P20" s="71">
        <v>1320796729</v>
      </c>
      <c r="Q20" s="72">
        <f t="shared" si="2"/>
        <v>0.81660299455164032</v>
      </c>
      <c r="R20" s="73">
        <f t="shared" si="3"/>
        <v>0.81660299455164032</v>
      </c>
    </row>
    <row r="21" spans="1:18" s="74" customFormat="1" ht="14.25" x14ac:dyDescent="0.2">
      <c r="A21" s="66">
        <v>1</v>
      </c>
      <c r="B21" s="67">
        <v>0</v>
      </c>
      <c r="C21" s="67">
        <v>1</v>
      </c>
      <c r="D21" s="68">
        <v>4</v>
      </c>
      <c r="E21" s="68">
        <v>2</v>
      </c>
      <c r="F21" s="69" t="s">
        <v>30</v>
      </c>
      <c r="G21" s="70" t="s">
        <v>74</v>
      </c>
      <c r="H21" s="71">
        <v>703361035</v>
      </c>
      <c r="I21" s="71">
        <v>0</v>
      </c>
      <c r="J21" s="71">
        <v>703228994</v>
      </c>
      <c r="K21" s="71">
        <v>60882180</v>
      </c>
      <c r="L21" s="71">
        <v>668538048</v>
      </c>
      <c r="M21" s="71">
        <v>60882180</v>
      </c>
      <c r="N21" s="71">
        <v>668418345</v>
      </c>
      <c r="O21" s="71">
        <v>60882180</v>
      </c>
      <c r="P21" s="71">
        <v>668418345</v>
      </c>
      <c r="Q21" s="72">
        <f t="shared" si="2"/>
        <v>0.95049059406596215</v>
      </c>
      <c r="R21" s="73">
        <f t="shared" si="3"/>
        <v>0.95032040693013364</v>
      </c>
    </row>
    <row r="22" spans="1:18" s="64" customFormat="1" ht="14.25" x14ac:dyDescent="0.2">
      <c r="A22" s="57">
        <v>1</v>
      </c>
      <c r="B22" s="58">
        <v>0</v>
      </c>
      <c r="C22" s="58">
        <v>1</v>
      </c>
      <c r="D22" s="75">
        <v>5</v>
      </c>
      <c r="E22" s="59"/>
      <c r="F22" s="59"/>
      <c r="G22" s="60" t="s">
        <v>75</v>
      </c>
      <c r="H22" s="61">
        <f>SUM(H23:H30)</f>
        <v>2840612000</v>
      </c>
      <c r="I22" s="61">
        <f t="shared" ref="I22:P22" si="8">SUM(I23:I30)</f>
        <v>0</v>
      </c>
      <c r="J22" s="61">
        <f t="shared" si="8"/>
        <v>2442224485</v>
      </c>
      <c r="K22" s="61">
        <f t="shared" si="8"/>
        <v>1091619719.75</v>
      </c>
      <c r="L22" s="61">
        <f t="shared" si="8"/>
        <v>2253573862</v>
      </c>
      <c r="M22" s="61">
        <f t="shared" si="8"/>
        <v>1106302648</v>
      </c>
      <c r="N22" s="61">
        <f t="shared" si="8"/>
        <v>2253250400</v>
      </c>
      <c r="O22" s="61">
        <f t="shared" si="8"/>
        <v>1102286012</v>
      </c>
      <c r="P22" s="61">
        <f t="shared" si="8"/>
        <v>2249233764</v>
      </c>
      <c r="Q22" s="76">
        <f t="shared" si="2"/>
        <v>0.79334096384863539</v>
      </c>
      <c r="R22" s="77">
        <f t="shared" si="3"/>
        <v>0.79322709331651065</v>
      </c>
    </row>
    <row r="23" spans="1:18" s="74" customFormat="1" ht="14.25" x14ac:dyDescent="0.2">
      <c r="A23" s="66">
        <v>1</v>
      </c>
      <c r="B23" s="67">
        <v>0</v>
      </c>
      <c r="C23" s="67">
        <v>1</v>
      </c>
      <c r="D23" s="68">
        <v>5</v>
      </c>
      <c r="E23" s="68">
        <v>2</v>
      </c>
      <c r="F23" s="69" t="s">
        <v>30</v>
      </c>
      <c r="G23" s="78" t="s">
        <v>76</v>
      </c>
      <c r="H23" s="71">
        <v>403325088</v>
      </c>
      <c r="I23" s="71">
        <v>0</v>
      </c>
      <c r="J23" s="71">
        <v>325080021</v>
      </c>
      <c r="K23" s="71">
        <v>27444078.75</v>
      </c>
      <c r="L23" s="71">
        <v>308232328</v>
      </c>
      <c r="M23" s="71">
        <v>28758654</v>
      </c>
      <c r="N23" s="71">
        <v>308232328</v>
      </c>
      <c r="O23" s="71">
        <v>28644077</v>
      </c>
      <c r="P23" s="71">
        <v>308117751</v>
      </c>
      <c r="Q23" s="72">
        <f t="shared" si="2"/>
        <v>0.76422800656526479</v>
      </c>
      <c r="R23" s="73">
        <f t="shared" si="3"/>
        <v>0.76422800656526479</v>
      </c>
    </row>
    <row r="24" spans="1:18" s="74" customFormat="1" ht="14.25" x14ac:dyDescent="0.2">
      <c r="A24" s="66">
        <v>1</v>
      </c>
      <c r="B24" s="67">
        <v>0</v>
      </c>
      <c r="C24" s="67">
        <v>1</v>
      </c>
      <c r="D24" s="68">
        <v>5</v>
      </c>
      <c r="E24" s="68">
        <v>5</v>
      </c>
      <c r="F24" s="69" t="s">
        <v>30</v>
      </c>
      <c r="G24" s="78" t="s">
        <v>77</v>
      </c>
      <c r="H24" s="71">
        <v>59047594</v>
      </c>
      <c r="I24" s="71">
        <v>0</v>
      </c>
      <c r="J24" s="71">
        <v>47592361</v>
      </c>
      <c r="K24" s="71">
        <v>5954312</v>
      </c>
      <c r="L24" s="71">
        <v>44146622</v>
      </c>
      <c r="M24" s="71">
        <v>5978125</v>
      </c>
      <c r="N24" s="71">
        <v>43967499</v>
      </c>
      <c r="O24" s="71">
        <v>5954312</v>
      </c>
      <c r="P24" s="71">
        <v>43943686</v>
      </c>
      <c r="Q24" s="72">
        <f t="shared" si="2"/>
        <v>0.74764472198477727</v>
      </c>
      <c r="R24" s="73">
        <f t="shared" si="3"/>
        <v>0.74461118602055154</v>
      </c>
    </row>
    <row r="25" spans="1:18" s="74" customFormat="1" ht="14.25" x14ac:dyDescent="0.2">
      <c r="A25" s="66">
        <v>1</v>
      </c>
      <c r="B25" s="67">
        <v>0</v>
      </c>
      <c r="C25" s="67">
        <v>1</v>
      </c>
      <c r="D25" s="68">
        <v>5</v>
      </c>
      <c r="E25" s="68">
        <v>12</v>
      </c>
      <c r="F25" s="69" t="s">
        <v>30</v>
      </c>
      <c r="G25" s="78" t="s">
        <v>78</v>
      </c>
      <c r="H25" s="71">
        <v>3002420</v>
      </c>
      <c r="I25" s="71">
        <v>0</v>
      </c>
      <c r="J25" s="71">
        <v>2419951</v>
      </c>
      <c r="K25" s="71">
        <v>0</v>
      </c>
      <c r="L25" s="71">
        <v>18015</v>
      </c>
      <c r="M25" s="71">
        <v>0</v>
      </c>
      <c r="N25" s="71">
        <v>0</v>
      </c>
      <c r="O25" s="71">
        <v>0</v>
      </c>
      <c r="P25" s="71">
        <v>0</v>
      </c>
      <c r="Q25" s="72">
        <f t="shared" si="2"/>
        <v>6.0001598710373635E-3</v>
      </c>
      <c r="R25" s="73">
        <f t="shared" si="3"/>
        <v>0</v>
      </c>
    </row>
    <row r="26" spans="1:18" s="74" customFormat="1" ht="14.25" x14ac:dyDescent="0.2">
      <c r="A26" s="66">
        <v>1</v>
      </c>
      <c r="B26" s="67">
        <v>0</v>
      </c>
      <c r="C26" s="67">
        <v>1</v>
      </c>
      <c r="D26" s="68">
        <v>5</v>
      </c>
      <c r="E26" s="68">
        <v>14</v>
      </c>
      <c r="F26" s="69" t="s">
        <v>30</v>
      </c>
      <c r="G26" s="78" t="s">
        <v>79</v>
      </c>
      <c r="H26" s="71">
        <v>590475936</v>
      </c>
      <c r="I26" s="71">
        <v>0</v>
      </c>
      <c r="J26" s="71">
        <v>475923605</v>
      </c>
      <c r="K26" s="71">
        <v>-1962003</v>
      </c>
      <c r="L26" s="71">
        <v>427958865</v>
      </c>
      <c r="M26" s="71">
        <v>0</v>
      </c>
      <c r="N26" s="71">
        <v>427958865</v>
      </c>
      <c r="O26" s="71">
        <v>0</v>
      </c>
      <c r="P26" s="71">
        <v>427958865</v>
      </c>
      <c r="Q26" s="72">
        <f t="shared" si="2"/>
        <v>0.7247693579167297</v>
      </c>
      <c r="R26" s="73">
        <f t="shared" si="3"/>
        <v>0.7247693579167297</v>
      </c>
    </row>
    <row r="27" spans="1:18" s="74" customFormat="1" ht="14.25" x14ac:dyDescent="0.2">
      <c r="A27" s="66">
        <v>1</v>
      </c>
      <c r="B27" s="67">
        <v>0</v>
      </c>
      <c r="C27" s="67">
        <v>1</v>
      </c>
      <c r="D27" s="68">
        <v>5</v>
      </c>
      <c r="E27" s="68">
        <v>15</v>
      </c>
      <c r="F27" s="69" t="s">
        <v>30</v>
      </c>
      <c r="G27" s="78" t="s">
        <v>80</v>
      </c>
      <c r="H27" s="71">
        <v>614495296</v>
      </c>
      <c r="I27" s="71">
        <v>0</v>
      </c>
      <c r="J27" s="71">
        <v>495283209</v>
      </c>
      <c r="K27" s="71">
        <v>53690827</v>
      </c>
      <c r="L27" s="71">
        <v>408976157</v>
      </c>
      <c r="M27" s="71">
        <v>55971405</v>
      </c>
      <c r="N27" s="71">
        <v>408976157</v>
      </c>
      <c r="O27" s="71">
        <v>55748411</v>
      </c>
      <c r="P27" s="71">
        <v>408753163</v>
      </c>
      <c r="Q27" s="72">
        <f t="shared" si="2"/>
        <v>0.66554806792206922</v>
      </c>
      <c r="R27" s="73">
        <f t="shared" si="3"/>
        <v>0.66554806792206922</v>
      </c>
    </row>
    <row r="28" spans="1:18" s="74" customFormat="1" ht="14.25" x14ac:dyDescent="0.2">
      <c r="A28" s="66">
        <v>1</v>
      </c>
      <c r="B28" s="67">
        <v>0</v>
      </c>
      <c r="C28" s="67">
        <v>1</v>
      </c>
      <c r="D28" s="68">
        <v>5</v>
      </c>
      <c r="E28" s="68">
        <v>16</v>
      </c>
      <c r="F28" s="69" t="s">
        <v>30</v>
      </c>
      <c r="G28" s="78" t="s">
        <v>81</v>
      </c>
      <c r="H28" s="71">
        <v>1106032539</v>
      </c>
      <c r="I28" s="71">
        <v>0</v>
      </c>
      <c r="J28" s="71">
        <v>1032512226</v>
      </c>
      <c r="K28" s="71">
        <v>977108698</v>
      </c>
      <c r="L28" s="71">
        <v>1002375763</v>
      </c>
      <c r="M28" s="71">
        <v>984724570</v>
      </c>
      <c r="N28" s="71">
        <v>1002375763</v>
      </c>
      <c r="O28" s="71">
        <v>981192306</v>
      </c>
      <c r="P28" s="71">
        <v>998843499</v>
      </c>
      <c r="Q28" s="72">
        <f t="shared" si="2"/>
        <v>0.90628053665245734</v>
      </c>
      <c r="R28" s="73">
        <f t="shared" si="3"/>
        <v>0.90628053665245734</v>
      </c>
    </row>
    <row r="29" spans="1:18" s="74" customFormat="1" ht="14.25" x14ac:dyDescent="0.2">
      <c r="A29" s="66">
        <v>1</v>
      </c>
      <c r="B29" s="67">
        <v>0</v>
      </c>
      <c r="C29" s="67">
        <v>1</v>
      </c>
      <c r="D29" s="68">
        <v>5</v>
      </c>
      <c r="E29" s="68">
        <v>47</v>
      </c>
      <c r="F29" s="69" t="s">
        <v>30</v>
      </c>
      <c r="G29" s="78" t="s">
        <v>82</v>
      </c>
      <c r="H29" s="71">
        <v>2183114</v>
      </c>
      <c r="I29" s="71">
        <v>0</v>
      </c>
      <c r="J29" s="71">
        <v>1363099</v>
      </c>
      <c r="K29" s="71">
        <v>-1363099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2">
        <f t="shared" si="2"/>
        <v>0</v>
      </c>
      <c r="R29" s="73">
        <f t="shared" si="3"/>
        <v>0</v>
      </c>
    </row>
    <row r="30" spans="1:18" s="74" customFormat="1" ht="14.25" x14ac:dyDescent="0.2">
      <c r="A30" s="66">
        <v>1</v>
      </c>
      <c r="B30" s="67">
        <v>0</v>
      </c>
      <c r="C30" s="67">
        <v>1</v>
      </c>
      <c r="D30" s="68">
        <v>5</v>
      </c>
      <c r="E30" s="68">
        <v>92</v>
      </c>
      <c r="F30" s="69" t="s">
        <v>30</v>
      </c>
      <c r="G30" s="78" t="s">
        <v>83</v>
      </c>
      <c r="H30" s="71">
        <v>62050013</v>
      </c>
      <c r="I30" s="71">
        <v>0</v>
      </c>
      <c r="J30" s="71">
        <v>62050013</v>
      </c>
      <c r="K30" s="71">
        <v>30746906</v>
      </c>
      <c r="L30" s="71">
        <v>61866112</v>
      </c>
      <c r="M30" s="71">
        <v>30869894</v>
      </c>
      <c r="N30" s="71">
        <v>61739788</v>
      </c>
      <c r="O30" s="71">
        <v>30746906</v>
      </c>
      <c r="P30" s="71">
        <v>61616800</v>
      </c>
      <c r="Q30" s="72">
        <f t="shared" si="2"/>
        <v>0.99703624558467052</v>
      </c>
      <c r="R30" s="73">
        <f t="shared" si="3"/>
        <v>0.9950004039483441</v>
      </c>
    </row>
    <row r="31" spans="1:18" s="83" customFormat="1" ht="24" customHeight="1" x14ac:dyDescent="0.25">
      <c r="A31" s="57">
        <v>1</v>
      </c>
      <c r="B31" s="58">
        <v>0</v>
      </c>
      <c r="C31" s="58">
        <v>1</v>
      </c>
      <c r="D31" s="75">
        <v>8</v>
      </c>
      <c r="E31" s="59"/>
      <c r="F31" s="59"/>
      <c r="G31" s="79" t="s">
        <v>84</v>
      </c>
      <c r="H31" s="80">
        <f t="shared" ref="H31:P31" si="9">+H32</f>
        <v>800830000</v>
      </c>
      <c r="I31" s="80">
        <f t="shared" si="9"/>
        <v>0</v>
      </c>
      <c r="J31" s="80">
        <f t="shared" si="9"/>
        <v>0</v>
      </c>
      <c r="K31" s="80">
        <f t="shared" si="9"/>
        <v>0</v>
      </c>
      <c r="L31" s="80">
        <f t="shared" si="9"/>
        <v>0</v>
      </c>
      <c r="M31" s="80">
        <f t="shared" si="9"/>
        <v>0</v>
      </c>
      <c r="N31" s="80">
        <f t="shared" si="9"/>
        <v>0</v>
      </c>
      <c r="O31" s="80">
        <f t="shared" si="9"/>
        <v>0</v>
      </c>
      <c r="P31" s="80">
        <f t="shared" si="9"/>
        <v>0</v>
      </c>
      <c r="Q31" s="81">
        <f t="shared" si="2"/>
        <v>0</v>
      </c>
      <c r="R31" s="82">
        <f t="shared" si="3"/>
        <v>0</v>
      </c>
    </row>
    <row r="32" spans="1:18" s="74" customFormat="1" ht="14.25" x14ac:dyDescent="0.2">
      <c r="A32" s="66">
        <v>1</v>
      </c>
      <c r="B32" s="67">
        <v>0</v>
      </c>
      <c r="C32" s="67">
        <v>1</v>
      </c>
      <c r="D32" s="68">
        <v>8</v>
      </c>
      <c r="E32" s="68">
        <v>1</v>
      </c>
      <c r="F32" s="69" t="s">
        <v>30</v>
      </c>
      <c r="G32" s="78" t="s">
        <v>85</v>
      </c>
      <c r="H32" s="71">
        <v>800830000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2">
        <f t="shared" si="2"/>
        <v>0</v>
      </c>
      <c r="R32" s="84">
        <f t="shared" si="3"/>
        <v>0</v>
      </c>
    </row>
    <row r="33" spans="1:18" s="83" customFormat="1" ht="24" x14ac:dyDescent="0.25">
      <c r="A33" s="57">
        <v>1</v>
      </c>
      <c r="B33" s="58">
        <v>0</v>
      </c>
      <c r="C33" s="58">
        <v>1</v>
      </c>
      <c r="D33" s="75">
        <v>9</v>
      </c>
      <c r="E33" s="59"/>
      <c r="F33" s="59"/>
      <c r="G33" s="79" t="s">
        <v>86</v>
      </c>
      <c r="H33" s="80">
        <f t="shared" ref="H33:P33" si="10">SUM(H34:H35)</f>
        <v>234945000</v>
      </c>
      <c r="I33" s="80">
        <f t="shared" si="10"/>
        <v>3600000</v>
      </c>
      <c r="J33" s="80">
        <f t="shared" si="10"/>
        <v>203793909</v>
      </c>
      <c r="K33" s="80">
        <f t="shared" si="10"/>
        <v>9413978</v>
      </c>
      <c r="L33" s="80">
        <f t="shared" si="10"/>
        <v>95816207</v>
      </c>
      <c r="M33" s="80">
        <f t="shared" si="10"/>
        <v>9451634</v>
      </c>
      <c r="N33" s="80">
        <f t="shared" si="10"/>
        <v>94784164</v>
      </c>
      <c r="O33" s="80">
        <f t="shared" si="10"/>
        <v>9413978</v>
      </c>
      <c r="P33" s="80">
        <f t="shared" si="10"/>
        <v>94746508</v>
      </c>
      <c r="Q33" s="85">
        <f t="shared" si="2"/>
        <v>0.40782398859307495</v>
      </c>
      <c r="R33" s="86">
        <f t="shared" si="3"/>
        <v>0.4034312881738279</v>
      </c>
    </row>
    <row r="34" spans="1:18" s="74" customFormat="1" ht="14.25" x14ac:dyDescent="0.2">
      <c r="A34" s="66">
        <v>1</v>
      </c>
      <c r="B34" s="67">
        <v>0</v>
      </c>
      <c r="C34" s="67">
        <v>1</v>
      </c>
      <c r="D34" s="68">
        <v>9</v>
      </c>
      <c r="E34" s="68">
        <v>1</v>
      </c>
      <c r="F34" s="69" t="s">
        <v>30</v>
      </c>
      <c r="G34" s="70" t="s">
        <v>87</v>
      </c>
      <c r="H34" s="71">
        <v>59415663</v>
      </c>
      <c r="I34" s="71">
        <v>3600000</v>
      </c>
      <c r="J34" s="71">
        <v>59415663</v>
      </c>
      <c r="K34" s="71">
        <v>9413978</v>
      </c>
      <c r="L34" s="71">
        <v>59341796</v>
      </c>
      <c r="M34" s="71">
        <v>9451634</v>
      </c>
      <c r="N34" s="71">
        <v>59242930</v>
      </c>
      <c r="O34" s="71">
        <v>9413978</v>
      </c>
      <c r="P34" s="71">
        <v>59205274</v>
      </c>
      <c r="Q34" s="72">
        <f t="shared" si="2"/>
        <v>0.99875677563338816</v>
      </c>
      <c r="R34" s="73">
        <f t="shared" si="3"/>
        <v>0.9970928036265454</v>
      </c>
    </row>
    <row r="35" spans="1:18" s="74" customFormat="1" ht="14.25" x14ac:dyDescent="0.2">
      <c r="A35" s="66">
        <v>1</v>
      </c>
      <c r="B35" s="67">
        <v>0</v>
      </c>
      <c r="C35" s="67">
        <v>1</v>
      </c>
      <c r="D35" s="68">
        <v>9</v>
      </c>
      <c r="E35" s="68">
        <v>3</v>
      </c>
      <c r="F35" s="69" t="s">
        <v>30</v>
      </c>
      <c r="G35" s="70" t="s">
        <v>88</v>
      </c>
      <c r="H35" s="71">
        <v>175529337</v>
      </c>
      <c r="I35" s="71">
        <v>0</v>
      </c>
      <c r="J35" s="71">
        <v>144378246</v>
      </c>
      <c r="K35" s="71">
        <v>0</v>
      </c>
      <c r="L35" s="71">
        <v>36474411</v>
      </c>
      <c r="M35" s="71">
        <v>0</v>
      </c>
      <c r="N35" s="71">
        <v>35541234</v>
      </c>
      <c r="O35" s="71">
        <v>0</v>
      </c>
      <c r="P35" s="71">
        <v>35541234</v>
      </c>
      <c r="Q35" s="72">
        <f t="shared" si="2"/>
        <v>0.20779666592143511</v>
      </c>
      <c r="R35" s="73">
        <f t="shared" si="3"/>
        <v>0.20248030675350867</v>
      </c>
    </row>
    <row r="36" spans="1:18" s="64" customFormat="1" ht="18.75" customHeight="1" x14ac:dyDescent="0.2">
      <c r="A36" s="57">
        <v>1</v>
      </c>
      <c r="B36" s="58">
        <v>0</v>
      </c>
      <c r="C36" s="58">
        <v>2</v>
      </c>
      <c r="D36" s="59"/>
      <c r="E36" s="59"/>
      <c r="F36" s="75">
        <v>20</v>
      </c>
      <c r="G36" s="65" t="s">
        <v>29</v>
      </c>
      <c r="H36" s="61">
        <f t="shared" ref="H36:P36" si="11">H37+H38</f>
        <v>3654826093</v>
      </c>
      <c r="I36" s="61">
        <f t="shared" si="11"/>
        <v>1828980704</v>
      </c>
      <c r="J36" s="61">
        <f t="shared" si="11"/>
        <v>3501623747</v>
      </c>
      <c r="K36" s="61">
        <f t="shared" si="11"/>
        <v>1868158154</v>
      </c>
      <c r="L36" s="61">
        <f t="shared" si="11"/>
        <v>3490827059</v>
      </c>
      <c r="M36" s="61">
        <f t="shared" si="11"/>
        <v>2243496813</v>
      </c>
      <c r="N36" s="61">
        <f t="shared" si="11"/>
        <v>3427900804</v>
      </c>
      <c r="O36" s="61">
        <f t="shared" si="11"/>
        <v>188539454</v>
      </c>
      <c r="P36" s="61">
        <f t="shared" si="11"/>
        <v>1372943445</v>
      </c>
      <c r="Q36" s="76">
        <f t="shared" si="2"/>
        <v>0.95512808822447026</v>
      </c>
      <c r="R36" s="77">
        <f t="shared" si="3"/>
        <v>0.9379107833790985</v>
      </c>
    </row>
    <row r="37" spans="1:18" s="74" customFormat="1" ht="14.25" x14ac:dyDescent="0.2">
      <c r="A37" s="66">
        <v>1</v>
      </c>
      <c r="B37" s="67">
        <v>0</v>
      </c>
      <c r="C37" s="67">
        <v>2</v>
      </c>
      <c r="D37" s="68">
        <v>12</v>
      </c>
      <c r="E37" s="69"/>
      <c r="F37" s="68">
        <v>20</v>
      </c>
      <c r="G37" s="70" t="s">
        <v>31</v>
      </c>
      <c r="H37" s="71">
        <v>3654611285</v>
      </c>
      <c r="I37" s="71">
        <v>1828980704</v>
      </c>
      <c r="J37" s="71">
        <v>3501408939</v>
      </c>
      <c r="K37" s="71">
        <v>1868158154</v>
      </c>
      <c r="L37" s="71">
        <v>3490612251</v>
      </c>
      <c r="M37" s="71">
        <v>2243496813</v>
      </c>
      <c r="N37" s="71">
        <v>3427900804</v>
      </c>
      <c r="O37" s="71">
        <v>188539454</v>
      </c>
      <c r="P37" s="71">
        <v>1372943445</v>
      </c>
      <c r="Q37" s="72">
        <f t="shared" si="2"/>
        <v>0.95512545077690802</v>
      </c>
      <c r="R37" s="73">
        <f t="shared" si="3"/>
        <v>0.93796591119539541</v>
      </c>
    </row>
    <row r="38" spans="1:18" s="74" customFormat="1" ht="14.25" x14ac:dyDescent="0.2">
      <c r="A38" s="66">
        <v>1</v>
      </c>
      <c r="B38" s="67">
        <v>0</v>
      </c>
      <c r="C38" s="67">
        <v>2</v>
      </c>
      <c r="D38" s="68">
        <v>14</v>
      </c>
      <c r="E38" s="69"/>
      <c r="F38" s="68">
        <v>20</v>
      </c>
      <c r="G38" s="70" t="s">
        <v>89</v>
      </c>
      <c r="H38" s="71">
        <v>214808</v>
      </c>
      <c r="I38" s="71">
        <v>0</v>
      </c>
      <c r="J38" s="71">
        <v>214808</v>
      </c>
      <c r="K38" s="71">
        <v>0</v>
      </c>
      <c r="L38" s="71">
        <v>214808</v>
      </c>
      <c r="M38" s="71">
        <v>0</v>
      </c>
      <c r="N38" s="71">
        <v>0</v>
      </c>
      <c r="O38" s="71">
        <v>0</v>
      </c>
      <c r="P38" s="71">
        <v>0</v>
      </c>
      <c r="Q38" s="72">
        <f t="shared" si="2"/>
        <v>1</v>
      </c>
      <c r="R38" s="73">
        <f t="shared" si="3"/>
        <v>0</v>
      </c>
    </row>
    <row r="39" spans="1:18" s="83" customFormat="1" ht="27.75" customHeight="1" x14ac:dyDescent="0.25">
      <c r="A39" s="57">
        <v>1</v>
      </c>
      <c r="B39" s="58">
        <v>0</v>
      </c>
      <c r="C39" s="58">
        <v>5</v>
      </c>
      <c r="D39" s="59"/>
      <c r="E39" s="59"/>
      <c r="F39" s="59"/>
      <c r="G39" s="95" t="s">
        <v>90</v>
      </c>
      <c r="H39" s="80">
        <f t="shared" ref="H39:P39" si="12">H40+H45+H48+H49</f>
        <v>5632352000</v>
      </c>
      <c r="I39" s="80">
        <f t="shared" si="12"/>
        <v>1700000</v>
      </c>
      <c r="J39" s="80">
        <f t="shared" si="12"/>
        <v>5227155710</v>
      </c>
      <c r="K39" s="80">
        <f t="shared" si="12"/>
        <v>367296814</v>
      </c>
      <c r="L39" s="80">
        <f t="shared" si="12"/>
        <v>4541327561</v>
      </c>
      <c r="M39" s="80">
        <f t="shared" si="12"/>
        <v>383601864</v>
      </c>
      <c r="N39" s="80">
        <f t="shared" si="12"/>
        <v>4537724378</v>
      </c>
      <c r="O39" s="80">
        <f t="shared" si="12"/>
        <v>381602859</v>
      </c>
      <c r="P39" s="80">
        <f t="shared" si="12"/>
        <v>4535725373</v>
      </c>
      <c r="Q39" s="85">
        <f t="shared" si="2"/>
        <v>0.80629327872263667</v>
      </c>
      <c r="R39" s="86">
        <f t="shared" si="3"/>
        <v>0.80565354899693764</v>
      </c>
    </row>
    <row r="40" spans="1:18" s="64" customFormat="1" ht="14.25" x14ac:dyDescent="0.2">
      <c r="A40" s="57">
        <v>1</v>
      </c>
      <c r="B40" s="58">
        <v>0</v>
      </c>
      <c r="C40" s="58">
        <v>5</v>
      </c>
      <c r="D40" s="75">
        <v>1</v>
      </c>
      <c r="E40" s="59"/>
      <c r="F40" s="59"/>
      <c r="G40" s="65" t="s">
        <v>91</v>
      </c>
      <c r="H40" s="61">
        <f t="shared" ref="H40:O40" si="13">SUM(H41:H44)</f>
        <v>3146054959</v>
      </c>
      <c r="I40" s="61">
        <f t="shared" si="13"/>
        <v>0</v>
      </c>
      <c r="J40" s="61">
        <f t="shared" si="13"/>
        <v>3040871976</v>
      </c>
      <c r="K40" s="61">
        <f t="shared" si="13"/>
        <v>199188843</v>
      </c>
      <c r="L40" s="61">
        <f t="shared" si="13"/>
        <v>2532519344</v>
      </c>
      <c r="M40" s="61">
        <f t="shared" si="13"/>
        <v>211947546</v>
      </c>
      <c r="N40" s="61">
        <f t="shared" si="13"/>
        <v>2532519344</v>
      </c>
      <c r="O40" s="61">
        <f t="shared" si="13"/>
        <v>211103132</v>
      </c>
      <c r="P40" s="61">
        <f t="shared" ref="P40" si="14">SUM(P41:P44)</f>
        <v>2531674930</v>
      </c>
      <c r="Q40" s="76">
        <f t="shared" si="2"/>
        <v>0.80498255021106901</v>
      </c>
      <c r="R40" s="77">
        <f t="shared" si="3"/>
        <v>0.80498255021106901</v>
      </c>
    </row>
    <row r="41" spans="1:18" s="74" customFormat="1" ht="14.25" x14ac:dyDescent="0.2">
      <c r="A41" s="66">
        <v>1</v>
      </c>
      <c r="B41" s="67">
        <v>0</v>
      </c>
      <c r="C41" s="67">
        <v>5</v>
      </c>
      <c r="D41" s="68">
        <v>1</v>
      </c>
      <c r="E41" s="68">
        <v>1</v>
      </c>
      <c r="F41" s="68">
        <v>20</v>
      </c>
      <c r="G41" s="70" t="s">
        <v>92</v>
      </c>
      <c r="H41" s="71">
        <v>515765832</v>
      </c>
      <c r="I41" s="71">
        <v>0</v>
      </c>
      <c r="J41" s="71">
        <v>500707261</v>
      </c>
      <c r="K41" s="71">
        <v>41066715</v>
      </c>
      <c r="L41" s="71">
        <v>490632690</v>
      </c>
      <c r="M41" s="71">
        <v>42375426</v>
      </c>
      <c r="N41" s="71">
        <v>490632690</v>
      </c>
      <c r="O41" s="71">
        <v>42206600</v>
      </c>
      <c r="P41" s="71">
        <v>490463864</v>
      </c>
      <c r="Q41" s="72">
        <f t="shared" si="2"/>
        <v>0.95127024622290213</v>
      </c>
      <c r="R41" s="73">
        <f t="shared" si="3"/>
        <v>0.95127024622290213</v>
      </c>
    </row>
    <row r="42" spans="1:18" s="74" customFormat="1" ht="14.25" x14ac:dyDescent="0.2">
      <c r="A42" s="66">
        <v>1</v>
      </c>
      <c r="B42" s="67">
        <v>0</v>
      </c>
      <c r="C42" s="67">
        <v>5</v>
      </c>
      <c r="D42" s="68">
        <v>1</v>
      </c>
      <c r="E42" s="68">
        <v>3</v>
      </c>
      <c r="F42" s="68">
        <v>20</v>
      </c>
      <c r="G42" s="70" t="s">
        <v>93</v>
      </c>
      <c r="H42" s="71">
        <v>1353959409</v>
      </c>
      <c r="I42" s="71">
        <v>0</v>
      </c>
      <c r="J42" s="71">
        <v>1350242963</v>
      </c>
      <c r="K42" s="71">
        <v>64432570</v>
      </c>
      <c r="L42" s="71">
        <v>873229863</v>
      </c>
      <c r="M42" s="71">
        <v>71289023</v>
      </c>
      <c r="N42" s="71">
        <v>873229863</v>
      </c>
      <c r="O42" s="71">
        <v>71005002</v>
      </c>
      <c r="P42" s="71">
        <v>872945842</v>
      </c>
      <c r="Q42" s="72">
        <f t="shared" si="2"/>
        <v>0.64494537812248398</v>
      </c>
      <c r="R42" s="73">
        <f t="shared" si="3"/>
        <v>0.64494537812248398</v>
      </c>
    </row>
    <row r="43" spans="1:18" s="74" customFormat="1" ht="11.25" customHeight="1" x14ac:dyDescent="0.2">
      <c r="A43" s="66">
        <v>1</v>
      </c>
      <c r="B43" s="67">
        <v>0</v>
      </c>
      <c r="C43" s="67">
        <v>5</v>
      </c>
      <c r="D43" s="68">
        <v>1</v>
      </c>
      <c r="E43" s="68">
        <v>4</v>
      </c>
      <c r="F43" s="68">
        <v>20</v>
      </c>
      <c r="G43" s="70" t="s">
        <v>94</v>
      </c>
      <c r="H43" s="71">
        <v>986461324</v>
      </c>
      <c r="I43" s="71">
        <v>0</v>
      </c>
      <c r="J43" s="71">
        <v>956287827</v>
      </c>
      <c r="K43" s="71">
        <v>74397095</v>
      </c>
      <c r="L43" s="71">
        <v>940970148</v>
      </c>
      <c r="M43" s="71">
        <v>78078045</v>
      </c>
      <c r="N43" s="71">
        <v>940970148</v>
      </c>
      <c r="O43" s="71">
        <v>77766977</v>
      </c>
      <c r="P43" s="71">
        <v>940659080</v>
      </c>
      <c r="Q43" s="72">
        <f t="shared" si="2"/>
        <v>0.95388448092872213</v>
      </c>
      <c r="R43" s="73">
        <f t="shared" si="3"/>
        <v>0.95388448092872213</v>
      </c>
    </row>
    <row r="44" spans="1:18" s="74" customFormat="1" ht="14.25" x14ac:dyDescent="0.2">
      <c r="A44" s="66">
        <v>1</v>
      </c>
      <c r="B44" s="67">
        <v>0</v>
      </c>
      <c r="C44" s="67">
        <v>5</v>
      </c>
      <c r="D44" s="68">
        <v>1</v>
      </c>
      <c r="E44" s="68">
        <v>5</v>
      </c>
      <c r="F44" s="68">
        <v>20</v>
      </c>
      <c r="G44" s="70" t="s">
        <v>95</v>
      </c>
      <c r="H44" s="71">
        <v>289868394</v>
      </c>
      <c r="I44" s="71">
        <v>0</v>
      </c>
      <c r="J44" s="71">
        <v>233633925</v>
      </c>
      <c r="K44" s="71">
        <v>19292463</v>
      </c>
      <c r="L44" s="71">
        <v>227686643</v>
      </c>
      <c r="M44" s="71">
        <v>20205052</v>
      </c>
      <c r="N44" s="71">
        <v>227686643</v>
      </c>
      <c r="O44" s="71">
        <v>20124553</v>
      </c>
      <c r="P44" s="71">
        <v>227606144</v>
      </c>
      <c r="Q44" s="72">
        <f t="shared" si="2"/>
        <v>0.7854828181095177</v>
      </c>
      <c r="R44" s="73">
        <f t="shared" si="3"/>
        <v>0.7854828181095177</v>
      </c>
    </row>
    <row r="45" spans="1:18" s="64" customFormat="1" ht="14.25" x14ac:dyDescent="0.2">
      <c r="A45" s="57">
        <v>1</v>
      </c>
      <c r="B45" s="58">
        <v>0</v>
      </c>
      <c r="C45" s="58">
        <v>5</v>
      </c>
      <c r="D45" s="75">
        <v>2</v>
      </c>
      <c r="E45" s="59"/>
      <c r="F45" s="59"/>
      <c r="G45" s="65" t="s">
        <v>96</v>
      </c>
      <c r="H45" s="61">
        <f>+H46+H47</f>
        <v>1714647384</v>
      </c>
      <c r="I45" s="61">
        <f t="shared" ref="I45:P45" si="15">+I46+I47</f>
        <v>1700000</v>
      </c>
      <c r="J45" s="61">
        <f t="shared" si="15"/>
        <v>1564334111</v>
      </c>
      <c r="K45" s="61">
        <f t="shared" si="15"/>
        <v>115351071</v>
      </c>
      <c r="L45" s="61">
        <f t="shared" si="15"/>
        <v>1393343639</v>
      </c>
      <c r="M45" s="61">
        <f t="shared" si="15"/>
        <v>118671900</v>
      </c>
      <c r="N45" s="61">
        <f t="shared" si="15"/>
        <v>1391912528</v>
      </c>
      <c r="O45" s="61">
        <f t="shared" si="15"/>
        <v>117742827</v>
      </c>
      <c r="P45" s="61">
        <f t="shared" si="15"/>
        <v>1390983455</v>
      </c>
      <c r="Q45" s="76">
        <f t="shared" si="2"/>
        <v>0.81261234933887727</v>
      </c>
      <c r="R45" s="77">
        <f t="shared" si="3"/>
        <v>0.81177771067593452</v>
      </c>
    </row>
    <row r="46" spans="1:18" s="74" customFormat="1" ht="14.25" x14ac:dyDescent="0.2">
      <c r="A46" s="66">
        <v>1</v>
      </c>
      <c r="B46" s="67">
        <v>0</v>
      </c>
      <c r="C46" s="67">
        <v>5</v>
      </c>
      <c r="D46" s="68">
        <v>2</v>
      </c>
      <c r="E46" s="68">
        <v>2</v>
      </c>
      <c r="F46" s="68">
        <v>20</v>
      </c>
      <c r="G46" s="70" t="s">
        <v>97</v>
      </c>
      <c r="H46" s="71">
        <v>1273367384</v>
      </c>
      <c r="I46" s="71">
        <v>0</v>
      </c>
      <c r="J46" s="71">
        <v>1123054111</v>
      </c>
      <c r="K46" s="71">
        <v>78431294</v>
      </c>
      <c r="L46" s="71">
        <v>988857678</v>
      </c>
      <c r="M46" s="71">
        <v>83183234</v>
      </c>
      <c r="N46" s="71">
        <v>988857678</v>
      </c>
      <c r="O46" s="71">
        <v>82523050</v>
      </c>
      <c r="P46" s="71">
        <v>988197494</v>
      </c>
      <c r="Q46" s="72">
        <f t="shared" si="2"/>
        <v>0.77656903296338864</v>
      </c>
      <c r="R46" s="73">
        <f t="shared" si="3"/>
        <v>0.77656903296338864</v>
      </c>
    </row>
    <row r="47" spans="1:18" s="74" customFormat="1" ht="14.25" x14ac:dyDescent="0.2">
      <c r="A47" s="66">
        <v>1</v>
      </c>
      <c r="B47" s="67">
        <v>0</v>
      </c>
      <c r="C47" s="67">
        <v>5</v>
      </c>
      <c r="D47" s="68">
        <v>2</v>
      </c>
      <c r="E47" s="68">
        <v>3</v>
      </c>
      <c r="F47" s="68">
        <v>20</v>
      </c>
      <c r="G47" s="70" t="s">
        <v>98</v>
      </c>
      <c r="H47" s="71">
        <v>441280000</v>
      </c>
      <c r="I47" s="71">
        <v>1700000</v>
      </c>
      <c r="J47" s="71">
        <v>441280000</v>
      </c>
      <c r="K47" s="71">
        <v>36919777</v>
      </c>
      <c r="L47" s="71">
        <v>404485961</v>
      </c>
      <c r="M47" s="71">
        <v>35488666</v>
      </c>
      <c r="N47" s="71">
        <v>403054850</v>
      </c>
      <c r="O47" s="71">
        <v>35219777</v>
      </c>
      <c r="P47" s="71">
        <v>402785961</v>
      </c>
      <c r="Q47" s="72">
        <f t="shared" si="2"/>
        <v>0.91661974483321251</v>
      </c>
      <c r="R47" s="73">
        <f t="shared" si="3"/>
        <v>0.91337665427846271</v>
      </c>
    </row>
    <row r="48" spans="1:18" s="64" customFormat="1" ht="14.25" x14ac:dyDescent="0.2">
      <c r="A48" s="57">
        <v>1</v>
      </c>
      <c r="B48" s="58">
        <v>0</v>
      </c>
      <c r="C48" s="58">
        <v>5</v>
      </c>
      <c r="D48" s="75">
        <v>6</v>
      </c>
      <c r="E48" s="59"/>
      <c r="F48" s="75">
        <v>20</v>
      </c>
      <c r="G48" s="65" t="s">
        <v>99</v>
      </c>
      <c r="H48" s="61">
        <v>462789884</v>
      </c>
      <c r="I48" s="61">
        <v>0</v>
      </c>
      <c r="J48" s="61">
        <v>373008646</v>
      </c>
      <c r="K48" s="61">
        <v>31654100</v>
      </c>
      <c r="L48" s="61">
        <v>369273539</v>
      </c>
      <c r="M48" s="61">
        <v>31780717</v>
      </c>
      <c r="N48" s="61">
        <v>367962788</v>
      </c>
      <c r="O48" s="61">
        <v>31654100</v>
      </c>
      <c r="P48" s="61">
        <v>367836171</v>
      </c>
      <c r="Q48" s="96">
        <f t="shared" si="2"/>
        <v>0.79792915049975466</v>
      </c>
      <c r="R48" s="63">
        <f t="shared" si="3"/>
        <v>0.79509686948991309</v>
      </c>
    </row>
    <row r="49" spans="1:18" s="64" customFormat="1" ht="14.25" x14ac:dyDescent="0.2">
      <c r="A49" s="57">
        <v>1</v>
      </c>
      <c r="B49" s="58">
        <v>0</v>
      </c>
      <c r="C49" s="58">
        <v>5</v>
      </c>
      <c r="D49" s="75">
        <v>7</v>
      </c>
      <c r="E49" s="59"/>
      <c r="F49" s="75">
        <v>20</v>
      </c>
      <c r="G49" s="65" t="s">
        <v>100</v>
      </c>
      <c r="H49" s="61">
        <v>308859773</v>
      </c>
      <c r="I49" s="61">
        <v>0</v>
      </c>
      <c r="J49" s="61">
        <v>248940977</v>
      </c>
      <c r="K49" s="61">
        <v>21102800</v>
      </c>
      <c r="L49" s="61">
        <v>246191039</v>
      </c>
      <c r="M49" s="61">
        <v>21201701</v>
      </c>
      <c r="N49" s="61">
        <v>245329718</v>
      </c>
      <c r="O49" s="61">
        <v>21102800</v>
      </c>
      <c r="P49" s="61">
        <v>245230817</v>
      </c>
      <c r="Q49" s="96">
        <f t="shared" si="2"/>
        <v>0.79709648365246966</v>
      </c>
      <c r="R49" s="63">
        <f t="shared" si="3"/>
        <v>0.79430777150768672</v>
      </c>
    </row>
    <row r="50" spans="1:18" s="64" customFormat="1" ht="14.25" x14ac:dyDescent="0.2">
      <c r="A50" s="57">
        <v>2</v>
      </c>
      <c r="B50" s="58"/>
      <c r="C50" s="58"/>
      <c r="D50" s="59"/>
      <c r="E50" s="59"/>
      <c r="F50" s="59"/>
      <c r="G50" s="65" t="s">
        <v>32</v>
      </c>
      <c r="H50" s="61">
        <f>H51+H59</f>
        <v>9449942550</v>
      </c>
      <c r="I50" s="61">
        <f t="shared" ref="I50:P50" si="16">I51+I59</f>
        <v>-483720916.57999998</v>
      </c>
      <c r="J50" s="61">
        <f t="shared" si="16"/>
        <v>8907101314.1599998</v>
      </c>
      <c r="K50" s="61">
        <f t="shared" si="16"/>
        <v>-186019147.02000001</v>
      </c>
      <c r="L50" s="61">
        <f t="shared" si="16"/>
        <v>8655213829.5200005</v>
      </c>
      <c r="M50" s="61">
        <f t="shared" si="16"/>
        <v>2600276573.27</v>
      </c>
      <c r="N50" s="61">
        <f t="shared" si="16"/>
        <v>8345457575.0200005</v>
      </c>
      <c r="O50" s="61">
        <f t="shared" si="16"/>
        <v>1685913820.01</v>
      </c>
      <c r="P50" s="61">
        <f t="shared" si="16"/>
        <v>7365058201.7600002</v>
      </c>
      <c r="Q50" s="97">
        <f t="shared" si="2"/>
        <v>0.91590121143329073</v>
      </c>
      <c r="R50" s="77">
        <f t="shared" si="3"/>
        <v>0.88312257253034843</v>
      </c>
    </row>
    <row r="51" spans="1:18" s="64" customFormat="1" ht="14.25" x14ac:dyDescent="0.2">
      <c r="A51" s="57">
        <v>2</v>
      </c>
      <c r="B51" s="58">
        <v>0</v>
      </c>
      <c r="C51" s="58">
        <v>3</v>
      </c>
      <c r="D51" s="59"/>
      <c r="E51" s="59"/>
      <c r="F51" s="59"/>
      <c r="G51" s="65" t="s">
        <v>101</v>
      </c>
      <c r="H51" s="61">
        <f>+H52+H57</f>
        <v>422317138</v>
      </c>
      <c r="I51" s="61">
        <f t="shared" ref="I51:P51" si="17">+I52+I57</f>
        <v>-432062870</v>
      </c>
      <c r="J51" s="61">
        <f t="shared" si="17"/>
        <v>336131303</v>
      </c>
      <c r="K51" s="61">
        <f t="shared" si="17"/>
        <v>-2903002</v>
      </c>
      <c r="L51" s="61">
        <f t="shared" si="17"/>
        <v>333783309</v>
      </c>
      <c r="M51" s="61">
        <f t="shared" si="17"/>
        <v>-200712</v>
      </c>
      <c r="N51" s="61">
        <f t="shared" si="17"/>
        <v>332886455</v>
      </c>
      <c r="O51" s="61">
        <f t="shared" si="17"/>
        <v>-555008</v>
      </c>
      <c r="P51" s="61">
        <f t="shared" si="17"/>
        <v>332532159</v>
      </c>
      <c r="Q51" s="97">
        <f t="shared" si="2"/>
        <v>0.79036174231697887</v>
      </c>
      <c r="R51" s="77">
        <f t="shared" si="3"/>
        <v>0.78823809181999149</v>
      </c>
    </row>
    <row r="52" spans="1:18" s="64" customFormat="1" ht="14.25" x14ac:dyDescent="0.2">
      <c r="A52" s="57">
        <v>2</v>
      </c>
      <c r="B52" s="58">
        <v>0</v>
      </c>
      <c r="C52" s="58">
        <v>3</v>
      </c>
      <c r="D52" s="75">
        <v>50</v>
      </c>
      <c r="E52" s="59"/>
      <c r="F52" s="59"/>
      <c r="G52" s="65" t="s">
        <v>102</v>
      </c>
      <c r="H52" s="61">
        <f t="shared" ref="H52:P52" si="18">SUM(H53:H56)</f>
        <v>392186840</v>
      </c>
      <c r="I52" s="61">
        <f t="shared" si="18"/>
        <v>-432062870</v>
      </c>
      <c r="J52" s="61">
        <f t="shared" si="18"/>
        <v>335950521</v>
      </c>
      <c r="K52" s="61">
        <f t="shared" si="18"/>
        <v>-2903002</v>
      </c>
      <c r="L52" s="61">
        <f t="shared" si="18"/>
        <v>333602527</v>
      </c>
      <c r="M52" s="61">
        <f t="shared" si="18"/>
        <v>-200712</v>
      </c>
      <c r="N52" s="61">
        <f t="shared" si="18"/>
        <v>332886455</v>
      </c>
      <c r="O52" s="61">
        <f t="shared" si="18"/>
        <v>-555008</v>
      </c>
      <c r="P52" s="61">
        <f t="shared" si="18"/>
        <v>332532159</v>
      </c>
      <c r="Q52" s="97">
        <f t="shared" si="2"/>
        <v>0.8506214206473629</v>
      </c>
      <c r="R52" s="77">
        <f t="shared" si="3"/>
        <v>0.84879557661853211</v>
      </c>
    </row>
    <row r="53" spans="1:18" s="74" customFormat="1" ht="14.25" x14ac:dyDescent="0.2">
      <c r="A53" s="66">
        <v>2</v>
      </c>
      <c r="B53" s="67">
        <v>0</v>
      </c>
      <c r="C53" s="67">
        <v>3</v>
      </c>
      <c r="D53" s="68">
        <v>50</v>
      </c>
      <c r="E53" s="68">
        <v>2</v>
      </c>
      <c r="F53" s="68">
        <v>20</v>
      </c>
      <c r="G53" s="70" t="s">
        <v>103</v>
      </c>
      <c r="H53" s="71">
        <v>1081039</v>
      </c>
      <c r="I53" s="71">
        <v>-12425409</v>
      </c>
      <c r="J53" s="71">
        <v>81039</v>
      </c>
      <c r="K53" s="71">
        <v>0</v>
      </c>
      <c r="L53" s="71">
        <v>81039</v>
      </c>
      <c r="M53" s="71">
        <v>0</v>
      </c>
      <c r="N53" s="71">
        <v>0</v>
      </c>
      <c r="O53" s="71">
        <v>0</v>
      </c>
      <c r="P53" s="71">
        <v>0</v>
      </c>
      <c r="Q53" s="72">
        <f t="shared" si="2"/>
        <v>7.4963992973426485E-2</v>
      </c>
      <c r="R53" s="73">
        <f t="shared" si="3"/>
        <v>0</v>
      </c>
    </row>
    <row r="54" spans="1:18" s="74" customFormat="1" ht="14.25" x14ac:dyDescent="0.2">
      <c r="A54" s="66">
        <v>2</v>
      </c>
      <c r="B54" s="67">
        <v>0</v>
      </c>
      <c r="C54" s="67">
        <v>3</v>
      </c>
      <c r="D54" s="68">
        <v>50</v>
      </c>
      <c r="E54" s="68">
        <v>3</v>
      </c>
      <c r="F54" s="68">
        <v>20</v>
      </c>
      <c r="G54" s="70" t="s">
        <v>104</v>
      </c>
      <c r="H54" s="71">
        <v>175778311</v>
      </c>
      <c r="I54" s="71">
        <v>-330713497</v>
      </c>
      <c r="J54" s="71">
        <v>175778311</v>
      </c>
      <c r="K54" s="71">
        <v>-2347994</v>
      </c>
      <c r="L54" s="71">
        <v>173430317</v>
      </c>
      <c r="M54" s="71">
        <v>0</v>
      </c>
      <c r="N54" s="71">
        <v>173430317</v>
      </c>
      <c r="O54" s="71">
        <v>0</v>
      </c>
      <c r="P54" s="71">
        <v>173430317</v>
      </c>
      <c r="Q54" s="72">
        <f t="shared" si="2"/>
        <v>0.98664229968622241</v>
      </c>
      <c r="R54" s="73">
        <f t="shared" si="3"/>
        <v>0.98664229968622241</v>
      </c>
    </row>
    <row r="55" spans="1:18" s="74" customFormat="1" ht="14.25" x14ac:dyDescent="0.2">
      <c r="A55" s="66">
        <v>2</v>
      </c>
      <c r="B55" s="67">
        <v>0</v>
      </c>
      <c r="C55" s="67">
        <v>3</v>
      </c>
      <c r="D55" s="68">
        <v>50</v>
      </c>
      <c r="E55" s="68">
        <v>8</v>
      </c>
      <c r="F55" s="68">
        <v>20</v>
      </c>
      <c r="G55" s="70" t="s">
        <v>105</v>
      </c>
      <c r="H55" s="71">
        <v>10944163</v>
      </c>
      <c r="I55" s="71">
        <v>-88555964</v>
      </c>
      <c r="J55" s="71">
        <v>771771</v>
      </c>
      <c r="K55" s="71">
        <v>-187008</v>
      </c>
      <c r="L55" s="71">
        <v>771771</v>
      </c>
      <c r="M55" s="71">
        <v>-186982</v>
      </c>
      <c r="N55" s="71">
        <v>185124</v>
      </c>
      <c r="O55" s="71">
        <v>-187008</v>
      </c>
      <c r="P55" s="71">
        <v>185098</v>
      </c>
      <c r="Q55" s="72">
        <f t="shared" si="2"/>
        <v>7.0518960655099897E-2</v>
      </c>
      <c r="R55" s="73">
        <f t="shared" si="3"/>
        <v>1.6915318238589831E-2</v>
      </c>
    </row>
    <row r="56" spans="1:18" s="74" customFormat="1" ht="14.25" x14ac:dyDescent="0.2">
      <c r="A56" s="66">
        <v>2</v>
      </c>
      <c r="B56" s="67">
        <v>0</v>
      </c>
      <c r="C56" s="67">
        <v>3</v>
      </c>
      <c r="D56" s="68">
        <v>50</v>
      </c>
      <c r="E56" s="68">
        <v>90</v>
      </c>
      <c r="F56" s="68">
        <v>20</v>
      </c>
      <c r="G56" s="70" t="s">
        <v>106</v>
      </c>
      <c r="H56" s="71">
        <v>204383327</v>
      </c>
      <c r="I56" s="71">
        <v>-368000</v>
      </c>
      <c r="J56" s="71">
        <v>159319400</v>
      </c>
      <c r="K56" s="71">
        <v>-368000</v>
      </c>
      <c r="L56" s="71">
        <v>159319400</v>
      </c>
      <c r="M56" s="71">
        <v>-13730</v>
      </c>
      <c r="N56" s="71">
        <v>159271014</v>
      </c>
      <c r="O56" s="71">
        <v>-368000</v>
      </c>
      <c r="P56" s="71">
        <v>158916744</v>
      </c>
      <c r="Q56" s="72">
        <f t="shared" si="2"/>
        <v>0.77951270457594612</v>
      </c>
      <c r="R56" s="73">
        <f t="shared" si="3"/>
        <v>0.77927596315133862</v>
      </c>
    </row>
    <row r="57" spans="1:18" s="64" customFormat="1" ht="14.25" x14ac:dyDescent="0.2">
      <c r="A57" s="57">
        <v>2</v>
      </c>
      <c r="B57" s="58">
        <v>0</v>
      </c>
      <c r="C57" s="58">
        <v>3</v>
      </c>
      <c r="D57" s="75">
        <v>51</v>
      </c>
      <c r="E57" s="59"/>
      <c r="F57" s="59"/>
      <c r="G57" s="65" t="s">
        <v>107</v>
      </c>
      <c r="H57" s="61">
        <f>+H58</f>
        <v>30130298</v>
      </c>
      <c r="I57" s="61">
        <f t="shared" ref="I57:P57" si="19">+I58</f>
        <v>0</v>
      </c>
      <c r="J57" s="61">
        <f t="shared" si="19"/>
        <v>180782</v>
      </c>
      <c r="K57" s="61">
        <f t="shared" si="19"/>
        <v>0</v>
      </c>
      <c r="L57" s="61">
        <f t="shared" si="19"/>
        <v>180782</v>
      </c>
      <c r="M57" s="61">
        <f t="shared" si="19"/>
        <v>0</v>
      </c>
      <c r="N57" s="61">
        <f t="shared" si="19"/>
        <v>0</v>
      </c>
      <c r="O57" s="61">
        <f t="shared" si="19"/>
        <v>0</v>
      </c>
      <c r="P57" s="61">
        <f t="shared" si="19"/>
        <v>0</v>
      </c>
      <c r="Q57" s="97">
        <f t="shared" si="2"/>
        <v>6.0000070361069776E-3</v>
      </c>
      <c r="R57" s="77">
        <f t="shared" si="3"/>
        <v>0</v>
      </c>
    </row>
    <row r="58" spans="1:18" s="74" customFormat="1" ht="14.25" x14ac:dyDescent="0.2">
      <c r="A58" s="66">
        <v>2</v>
      </c>
      <c r="B58" s="67">
        <v>0</v>
      </c>
      <c r="C58" s="67">
        <v>3</v>
      </c>
      <c r="D58" s="68">
        <v>51</v>
      </c>
      <c r="E58" s="68">
        <v>1</v>
      </c>
      <c r="F58" s="68">
        <v>20</v>
      </c>
      <c r="G58" s="70" t="s">
        <v>108</v>
      </c>
      <c r="H58" s="71">
        <v>30130298</v>
      </c>
      <c r="I58" s="71">
        <v>0</v>
      </c>
      <c r="J58" s="71">
        <v>180782</v>
      </c>
      <c r="K58" s="71">
        <v>0</v>
      </c>
      <c r="L58" s="71">
        <v>180782</v>
      </c>
      <c r="M58" s="71">
        <v>0</v>
      </c>
      <c r="N58" s="71">
        <v>0</v>
      </c>
      <c r="O58" s="71">
        <v>0</v>
      </c>
      <c r="P58" s="71">
        <v>0</v>
      </c>
      <c r="Q58" s="72">
        <f t="shared" si="2"/>
        <v>6.0000070361069776E-3</v>
      </c>
      <c r="R58" s="73">
        <f t="shared" si="3"/>
        <v>0</v>
      </c>
    </row>
    <row r="59" spans="1:18" s="64" customFormat="1" ht="14.25" x14ac:dyDescent="0.2">
      <c r="A59" s="57">
        <v>2</v>
      </c>
      <c r="B59" s="58">
        <v>0</v>
      </c>
      <c r="C59" s="58">
        <v>4</v>
      </c>
      <c r="D59" s="59"/>
      <c r="E59" s="59"/>
      <c r="F59" s="59"/>
      <c r="G59" s="65" t="s">
        <v>109</v>
      </c>
      <c r="H59" s="61">
        <f t="shared" ref="H59:P59" si="20">H60+H62+H64+H70+H79+H85+H88+H94+H97+H100+H106+H111+H112+H103+H102</f>
        <v>9027625412</v>
      </c>
      <c r="I59" s="61">
        <f t="shared" si="20"/>
        <v>-51658046.579999998</v>
      </c>
      <c r="J59" s="61">
        <f t="shared" si="20"/>
        <v>8570970011.1599998</v>
      </c>
      <c r="K59" s="61">
        <f t="shared" si="20"/>
        <v>-183116145.02000001</v>
      </c>
      <c r="L59" s="61">
        <f t="shared" si="20"/>
        <v>8321430520.5200005</v>
      </c>
      <c r="M59" s="61">
        <f t="shared" si="20"/>
        <v>2600477285.27</v>
      </c>
      <c r="N59" s="61">
        <f t="shared" si="20"/>
        <v>8012571120.0200005</v>
      </c>
      <c r="O59" s="61">
        <f t="shared" si="20"/>
        <v>1686468828.01</v>
      </c>
      <c r="P59" s="61">
        <f t="shared" si="20"/>
        <v>7032526042.7600002</v>
      </c>
      <c r="Q59" s="97">
        <f t="shared" si="2"/>
        <v>0.92177401484322907</v>
      </c>
      <c r="R59" s="77">
        <f t="shared" si="3"/>
        <v>0.88756131921128056</v>
      </c>
    </row>
    <row r="60" spans="1:18" s="64" customFormat="1" ht="14.25" x14ac:dyDescent="0.2">
      <c r="A60" s="57">
        <v>2</v>
      </c>
      <c r="B60" s="58">
        <v>0</v>
      </c>
      <c r="C60" s="58">
        <v>4</v>
      </c>
      <c r="D60" s="75">
        <v>1</v>
      </c>
      <c r="E60" s="59"/>
      <c r="F60" s="59"/>
      <c r="G60" s="65" t="s">
        <v>110</v>
      </c>
      <c r="H60" s="61">
        <f t="shared" ref="H60:P60" si="21">SUM(H61:H61)</f>
        <v>58084092</v>
      </c>
      <c r="I60" s="61">
        <f t="shared" si="21"/>
        <v>-1000000</v>
      </c>
      <c r="J60" s="61">
        <f t="shared" si="21"/>
        <v>56639345.399999999</v>
      </c>
      <c r="K60" s="61">
        <f t="shared" si="21"/>
        <v>-1000000</v>
      </c>
      <c r="L60" s="61">
        <f t="shared" si="21"/>
        <v>56639345.399999999</v>
      </c>
      <c r="M60" s="61">
        <f t="shared" si="21"/>
        <v>-993240</v>
      </c>
      <c r="N60" s="61">
        <f t="shared" si="21"/>
        <v>56578951.399999999</v>
      </c>
      <c r="O60" s="61">
        <f t="shared" si="21"/>
        <v>-1000000</v>
      </c>
      <c r="P60" s="61">
        <f t="shared" si="21"/>
        <v>56572191.399999999</v>
      </c>
      <c r="Q60" s="97">
        <f t="shared" si="2"/>
        <v>0.97512663880499328</v>
      </c>
      <c r="R60" s="77">
        <f t="shared" si="3"/>
        <v>0.97408687046360298</v>
      </c>
    </row>
    <row r="61" spans="1:18" s="74" customFormat="1" ht="14.25" x14ac:dyDescent="0.2">
      <c r="A61" s="66">
        <v>2</v>
      </c>
      <c r="B61" s="67">
        <v>0</v>
      </c>
      <c r="C61" s="67">
        <v>4</v>
      </c>
      <c r="D61" s="68">
        <v>1</v>
      </c>
      <c r="E61" s="68">
        <v>25</v>
      </c>
      <c r="F61" s="68">
        <v>20</v>
      </c>
      <c r="G61" s="70" t="s">
        <v>111</v>
      </c>
      <c r="H61" s="71">
        <v>58084092</v>
      </c>
      <c r="I61" s="71">
        <v>-1000000</v>
      </c>
      <c r="J61" s="71">
        <v>56639345.399999999</v>
      </c>
      <c r="K61" s="71">
        <v>-1000000</v>
      </c>
      <c r="L61" s="71">
        <v>56639345.399999999</v>
      </c>
      <c r="M61" s="71">
        <v>-993240</v>
      </c>
      <c r="N61" s="71">
        <v>56578951.399999999</v>
      </c>
      <c r="O61" s="71">
        <v>-1000000</v>
      </c>
      <c r="P61" s="71">
        <v>56572191.399999999</v>
      </c>
      <c r="Q61" s="72">
        <f t="shared" si="2"/>
        <v>0.97512663880499328</v>
      </c>
      <c r="R61" s="84">
        <f t="shared" si="3"/>
        <v>0.97408687046360298</v>
      </c>
    </row>
    <row r="62" spans="1:18" s="64" customFormat="1" ht="14.25" x14ac:dyDescent="0.2">
      <c r="A62" s="57">
        <v>2</v>
      </c>
      <c r="B62" s="58">
        <v>0</v>
      </c>
      <c r="C62" s="58">
        <v>4</v>
      </c>
      <c r="D62" s="75">
        <v>2</v>
      </c>
      <c r="E62" s="59"/>
      <c r="F62" s="59"/>
      <c r="G62" s="65" t="s">
        <v>112</v>
      </c>
      <c r="H62" s="61">
        <f>SUM(H63:H63)</f>
        <v>20041442</v>
      </c>
      <c r="I62" s="61">
        <f t="shared" ref="I62:P62" si="22">SUM(I63:I63)</f>
        <v>0</v>
      </c>
      <c r="J62" s="61">
        <f t="shared" si="22"/>
        <v>19981251</v>
      </c>
      <c r="K62" s="61">
        <f t="shared" si="22"/>
        <v>0</v>
      </c>
      <c r="L62" s="61">
        <f t="shared" si="22"/>
        <v>19981251</v>
      </c>
      <c r="M62" s="61">
        <f t="shared" si="22"/>
        <v>0</v>
      </c>
      <c r="N62" s="61">
        <f t="shared" si="22"/>
        <v>19812825</v>
      </c>
      <c r="O62" s="61">
        <f t="shared" si="22"/>
        <v>0</v>
      </c>
      <c r="P62" s="61">
        <f t="shared" si="22"/>
        <v>19812825</v>
      </c>
      <c r="Q62" s="97">
        <f t="shared" si="2"/>
        <v>0.99699667319347585</v>
      </c>
      <c r="R62" s="77">
        <f t="shared" si="3"/>
        <v>0.98859278688629293</v>
      </c>
    </row>
    <row r="63" spans="1:18" s="74" customFormat="1" ht="14.25" x14ac:dyDescent="0.2">
      <c r="A63" s="66">
        <v>2</v>
      </c>
      <c r="B63" s="67">
        <v>0</v>
      </c>
      <c r="C63" s="67">
        <v>4</v>
      </c>
      <c r="D63" s="68">
        <v>2</v>
      </c>
      <c r="E63" s="68">
        <v>2</v>
      </c>
      <c r="F63" s="68">
        <v>20</v>
      </c>
      <c r="G63" s="70" t="s">
        <v>113</v>
      </c>
      <c r="H63" s="71">
        <v>20041442</v>
      </c>
      <c r="I63" s="71">
        <v>0</v>
      </c>
      <c r="J63" s="71">
        <v>19981251</v>
      </c>
      <c r="K63" s="71">
        <v>0</v>
      </c>
      <c r="L63" s="71">
        <v>19981251</v>
      </c>
      <c r="M63" s="71">
        <v>0</v>
      </c>
      <c r="N63" s="71">
        <v>19812825</v>
      </c>
      <c r="O63" s="71">
        <v>0</v>
      </c>
      <c r="P63" s="71">
        <v>19812825</v>
      </c>
      <c r="Q63" s="72">
        <f t="shared" si="2"/>
        <v>0.99699667319347585</v>
      </c>
      <c r="R63" s="73">
        <f t="shared" si="3"/>
        <v>0.98859278688629293</v>
      </c>
    </row>
    <row r="64" spans="1:18" s="64" customFormat="1" ht="14.25" x14ac:dyDescent="0.2">
      <c r="A64" s="57">
        <v>2</v>
      </c>
      <c r="B64" s="58">
        <v>0</v>
      </c>
      <c r="C64" s="58">
        <v>4</v>
      </c>
      <c r="D64" s="75">
        <v>4</v>
      </c>
      <c r="E64" s="59"/>
      <c r="F64" s="59"/>
      <c r="G64" s="65" t="s">
        <v>114</v>
      </c>
      <c r="H64" s="61">
        <f>SUM(H65:H69)</f>
        <v>624659865</v>
      </c>
      <c r="I64" s="61">
        <f t="shared" ref="I64:P64" si="23">SUM(I65:I69)</f>
        <v>-29702299</v>
      </c>
      <c r="J64" s="61">
        <f t="shared" si="23"/>
        <v>563779106</v>
      </c>
      <c r="K64" s="61">
        <f t="shared" si="23"/>
        <v>-41064471</v>
      </c>
      <c r="L64" s="61">
        <f t="shared" si="23"/>
        <v>552416934</v>
      </c>
      <c r="M64" s="61">
        <f t="shared" si="23"/>
        <v>274495696.5</v>
      </c>
      <c r="N64" s="61">
        <f t="shared" si="23"/>
        <v>530170473.5</v>
      </c>
      <c r="O64" s="61">
        <f t="shared" si="23"/>
        <v>54214788</v>
      </c>
      <c r="P64" s="61">
        <f t="shared" si="23"/>
        <v>273412562</v>
      </c>
      <c r="Q64" s="97">
        <f t="shared" si="2"/>
        <v>0.88434837093303564</v>
      </c>
      <c r="R64" s="77">
        <f t="shared" si="3"/>
        <v>0.84873465257768721</v>
      </c>
    </row>
    <row r="65" spans="1:18" s="74" customFormat="1" ht="14.25" x14ac:dyDescent="0.2">
      <c r="A65" s="66">
        <v>2</v>
      </c>
      <c r="B65" s="67">
        <v>0</v>
      </c>
      <c r="C65" s="67">
        <v>4</v>
      </c>
      <c r="D65" s="68">
        <v>4</v>
      </c>
      <c r="E65" s="68">
        <v>1</v>
      </c>
      <c r="F65" s="68">
        <v>20</v>
      </c>
      <c r="G65" s="70" t="s">
        <v>115</v>
      </c>
      <c r="H65" s="71">
        <v>77873625</v>
      </c>
      <c r="I65" s="71">
        <v>-27179681</v>
      </c>
      <c r="J65" s="71">
        <v>48593944</v>
      </c>
      <c r="K65" s="71">
        <v>-38541853</v>
      </c>
      <c r="L65" s="71">
        <v>37231772</v>
      </c>
      <c r="M65" s="71">
        <v>4554100</v>
      </c>
      <c r="N65" s="71">
        <v>24998160</v>
      </c>
      <c r="O65" s="71">
        <v>4695619</v>
      </c>
      <c r="P65" s="71">
        <v>23458645</v>
      </c>
      <c r="Q65" s="72">
        <f t="shared" si="2"/>
        <v>0.47810503235209612</v>
      </c>
      <c r="R65" s="73">
        <f t="shared" si="3"/>
        <v>0.32100932761252604</v>
      </c>
    </row>
    <row r="66" spans="1:18" s="74" customFormat="1" ht="14.25" x14ac:dyDescent="0.2">
      <c r="A66" s="66">
        <v>2</v>
      </c>
      <c r="B66" s="67">
        <v>0</v>
      </c>
      <c r="C66" s="67">
        <v>4</v>
      </c>
      <c r="D66" s="68">
        <v>4</v>
      </c>
      <c r="E66" s="68">
        <v>15</v>
      </c>
      <c r="F66" s="68">
        <v>20</v>
      </c>
      <c r="G66" s="70" t="s">
        <v>116</v>
      </c>
      <c r="H66" s="71">
        <v>336254978</v>
      </c>
      <c r="I66" s="71">
        <v>-293494</v>
      </c>
      <c r="J66" s="71">
        <v>325158517</v>
      </c>
      <c r="K66" s="71">
        <v>-293494</v>
      </c>
      <c r="L66" s="71">
        <v>325158517</v>
      </c>
      <c r="M66" s="71">
        <v>196288068.56999999</v>
      </c>
      <c r="N66" s="71">
        <v>324896686.56999999</v>
      </c>
      <c r="O66" s="71">
        <v>11936022</v>
      </c>
      <c r="P66" s="71">
        <v>131283991</v>
      </c>
      <c r="Q66" s="72">
        <f t="shared" si="2"/>
        <v>0.96699986103997548</v>
      </c>
      <c r="R66" s="73">
        <f t="shared" si="3"/>
        <v>0.96622119470897472</v>
      </c>
    </row>
    <row r="67" spans="1:18" s="74" customFormat="1" ht="14.25" x14ac:dyDescent="0.2">
      <c r="A67" s="66">
        <v>2</v>
      </c>
      <c r="B67" s="67">
        <v>0</v>
      </c>
      <c r="C67" s="67">
        <v>4</v>
      </c>
      <c r="D67" s="68">
        <v>4</v>
      </c>
      <c r="E67" s="68">
        <v>17</v>
      </c>
      <c r="F67" s="68">
        <v>20</v>
      </c>
      <c r="G67" s="70" t="s">
        <v>117</v>
      </c>
      <c r="H67" s="71">
        <v>85108044</v>
      </c>
      <c r="I67" s="71">
        <v>-200000</v>
      </c>
      <c r="J67" s="71">
        <v>80862338</v>
      </c>
      <c r="K67" s="71">
        <v>-200000</v>
      </c>
      <c r="L67" s="71">
        <v>80862338</v>
      </c>
      <c r="M67" s="71">
        <v>33058693.800000001</v>
      </c>
      <c r="N67" s="71">
        <v>80735661.799999997</v>
      </c>
      <c r="O67" s="71">
        <v>20445723</v>
      </c>
      <c r="P67" s="71">
        <v>54541728</v>
      </c>
      <c r="Q67" s="72">
        <f t="shared" si="2"/>
        <v>0.95011392812646478</v>
      </c>
      <c r="R67" s="73">
        <f t="shared" si="3"/>
        <v>0.94862551182588561</v>
      </c>
    </row>
    <row r="68" spans="1:18" s="74" customFormat="1" ht="14.25" x14ac:dyDescent="0.2">
      <c r="A68" s="66">
        <v>2</v>
      </c>
      <c r="B68" s="67">
        <v>0</v>
      </c>
      <c r="C68" s="67">
        <v>4</v>
      </c>
      <c r="D68" s="68">
        <v>4</v>
      </c>
      <c r="E68" s="68">
        <v>18</v>
      </c>
      <c r="F68" s="68">
        <v>20</v>
      </c>
      <c r="G68" s="70" t="s">
        <v>118</v>
      </c>
      <c r="H68" s="71">
        <v>87088629</v>
      </c>
      <c r="I68" s="71">
        <v>-200000</v>
      </c>
      <c r="J68" s="71">
        <v>75993225</v>
      </c>
      <c r="K68" s="71">
        <v>-200000</v>
      </c>
      <c r="L68" s="71">
        <v>75993225</v>
      </c>
      <c r="M68" s="71">
        <v>40789191.130000003</v>
      </c>
      <c r="N68" s="71">
        <v>74973165.129999995</v>
      </c>
      <c r="O68" s="71">
        <v>18966548</v>
      </c>
      <c r="P68" s="71">
        <v>41196165</v>
      </c>
      <c r="Q68" s="72">
        <f t="shared" si="2"/>
        <v>0.87259640980224873</v>
      </c>
      <c r="R68" s="73">
        <f t="shared" si="3"/>
        <v>0.86088351591801948</v>
      </c>
    </row>
    <row r="69" spans="1:18" s="74" customFormat="1" ht="14.25" x14ac:dyDescent="0.2">
      <c r="A69" s="66">
        <v>2</v>
      </c>
      <c r="B69" s="67">
        <v>0</v>
      </c>
      <c r="C69" s="67">
        <v>4</v>
      </c>
      <c r="D69" s="68">
        <v>4</v>
      </c>
      <c r="E69" s="68">
        <v>23</v>
      </c>
      <c r="F69" s="68">
        <v>20</v>
      </c>
      <c r="G69" s="70" t="s">
        <v>119</v>
      </c>
      <c r="H69" s="71">
        <v>38334589</v>
      </c>
      <c r="I69" s="71">
        <v>-1829124</v>
      </c>
      <c r="J69" s="71">
        <v>33171082</v>
      </c>
      <c r="K69" s="71">
        <v>-1829124</v>
      </c>
      <c r="L69" s="71">
        <v>33171082</v>
      </c>
      <c r="M69" s="71">
        <v>-194357</v>
      </c>
      <c r="N69" s="71">
        <v>24566800</v>
      </c>
      <c r="O69" s="71">
        <v>-1829124</v>
      </c>
      <c r="P69" s="71">
        <v>22932033</v>
      </c>
      <c r="Q69" s="72">
        <f t="shared" si="2"/>
        <v>0.86530422955623709</v>
      </c>
      <c r="R69" s="73">
        <f t="shared" si="3"/>
        <v>0.64085205139410784</v>
      </c>
    </row>
    <row r="70" spans="1:18" s="64" customFormat="1" ht="14.25" x14ac:dyDescent="0.2">
      <c r="A70" s="57">
        <v>2</v>
      </c>
      <c r="B70" s="58">
        <v>0</v>
      </c>
      <c r="C70" s="58">
        <v>4</v>
      </c>
      <c r="D70" s="75">
        <v>5</v>
      </c>
      <c r="E70" s="59"/>
      <c r="F70" s="59"/>
      <c r="G70" s="65" t="s">
        <v>120</v>
      </c>
      <c r="H70" s="61">
        <f t="shared" ref="H70:P70" si="24">SUM(H71:H78)</f>
        <v>1828621472</v>
      </c>
      <c r="I70" s="61">
        <f t="shared" si="24"/>
        <v>22327838.899999999</v>
      </c>
      <c r="J70" s="61">
        <f t="shared" si="24"/>
        <v>1770431884.9000001</v>
      </c>
      <c r="K70" s="61">
        <f t="shared" si="24"/>
        <v>35128795.239999995</v>
      </c>
      <c r="L70" s="61">
        <f t="shared" si="24"/>
        <v>1765003832.24</v>
      </c>
      <c r="M70" s="61">
        <f t="shared" si="24"/>
        <v>710545694.24000001</v>
      </c>
      <c r="N70" s="61">
        <f t="shared" si="24"/>
        <v>1734109147.24</v>
      </c>
      <c r="O70" s="61">
        <f t="shared" si="24"/>
        <v>337791050</v>
      </c>
      <c r="P70" s="61">
        <f t="shared" si="24"/>
        <v>1360637623</v>
      </c>
      <c r="Q70" s="97">
        <f t="shared" si="2"/>
        <v>0.96521005537005966</v>
      </c>
      <c r="R70" s="77">
        <f t="shared" si="3"/>
        <v>0.94831498688647142</v>
      </c>
    </row>
    <row r="71" spans="1:18" s="74" customFormat="1" ht="14.25" x14ac:dyDescent="0.2">
      <c r="A71" s="66">
        <v>2</v>
      </c>
      <c r="B71" s="67">
        <v>0</v>
      </c>
      <c r="C71" s="67">
        <v>4</v>
      </c>
      <c r="D71" s="68">
        <v>5</v>
      </c>
      <c r="E71" s="68">
        <v>1</v>
      </c>
      <c r="F71" s="68">
        <v>20</v>
      </c>
      <c r="G71" s="70" t="s">
        <v>121</v>
      </c>
      <c r="H71" s="71">
        <v>1247216955</v>
      </c>
      <c r="I71" s="71">
        <v>21204899.899999999</v>
      </c>
      <c r="J71" s="71">
        <v>1219776967.9000001</v>
      </c>
      <c r="K71" s="71">
        <v>21983214.239999998</v>
      </c>
      <c r="L71" s="71">
        <v>1219761548.24</v>
      </c>
      <c r="M71" s="71">
        <v>617723756.24000001</v>
      </c>
      <c r="N71" s="71">
        <v>1217402229.24</v>
      </c>
      <c r="O71" s="71">
        <v>297344791</v>
      </c>
      <c r="P71" s="71">
        <v>896306384</v>
      </c>
      <c r="Q71" s="72">
        <f t="shared" si="2"/>
        <v>0.97798666330670592</v>
      </c>
      <c r="R71" s="73">
        <f t="shared" si="3"/>
        <v>0.9760949964314749</v>
      </c>
    </row>
    <row r="72" spans="1:18" s="74" customFormat="1" ht="14.25" x14ac:dyDescent="0.2">
      <c r="A72" s="66">
        <v>2</v>
      </c>
      <c r="B72" s="67">
        <v>0</v>
      </c>
      <c r="C72" s="67">
        <v>4</v>
      </c>
      <c r="D72" s="68">
        <v>5</v>
      </c>
      <c r="E72" s="68">
        <v>2</v>
      </c>
      <c r="F72" s="68">
        <v>20</v>
      </c>
      <c r="G72" s="70" t="s">
        <v>122</v>
      </c>
      <c r="H72" s="71">
        <v>83850313</v>
      </c>
      <c r="I72" s="71">
        <v>-294850</v>
      </c>
      <c r="J72" s="71">
        <v>82107650</v>
      </c>
      <c r="K72" s="71">
        <v>-294850</v>
      </c>
      <c r="L72" s="71">
        <v>82107650</v>
      </c>
      <c r="M72" s="71">
        <v>4378619</v>
      </c>
      <c r="N72" s="71">
        <v>67468706</v>
      </c>
      <c r="O72" s="71">
        <v>3900068</v>
      </c>
      <c r="P72" s="71">
        <v>66990155</v>
      </c>
      <c r="Q72" s="72">
        <f t="shared" si="2"/>
        <v>0.9792169768048451</v>
      </c>
      <c r="R72" s="73">
        <f t="shared" si="3"/>
        <v>0.80463272689274279</v>
      </c>
    </row>
    <row r="73" spans="1:18" s="74" customFormat="1" ht="14.25" x14ac:dyDescent="0.2">
      <c r="A73" s="66">
        <v>2</v>
      </c>
      <c r="B73" s="67">
        <v>0</v>
      </c>
      <c r="C73" s="67">
        <v>4</v>
      </c>
      <c r="D73" s="68">
        <v>5</v>
      </c>
      <c r="E73" s="68">
        <v>5</v>
      </c>
      <c r="F73" s="68">
        <v>20</v>
      </c>
      <c r="G73" s="70" t="s">
        <v>123</v>
      </c>
      <c r="H73" s="71">
        <v>17458792</v>
      </c>
      <c r="I73" s="71">
        <v>0</v>
      </c>
      <c r="J73" s="71">
        <v>17056753</v>
      </c>
      <c r="K73" s="71">
        <v>0</v>
      </c>
      <c r="L73" s="71">
        <v>17056753</v>
      </c>
      <c r="M73" s="71">
        <v>17000000</v>
      </c>
      <c r="N73" s="71">
        <v>17000000</v>
      </c>
      <c r="O73" s="71">
        <v>0</v>
      </c>
      <c r="P73" s="71">
        <v>0</v>
      </c>
      <c r="Q73" s="72">
        <f t="shared" si="2"/>
        <v>0.97697211811676321</v>
      </c>
      <c r="R73" s="73">
        <f t="shared" si="3"/>
        <v>0.97372143502253761</v>
      </c>
    </row>
    <row r="74" spans="1:18" s="74" customFormat="1" ht="14.25" x14ac:dyDescent="0.2">
      <c r="A74" s="66">
        <v>2</v>
      </c>
      <c r="B74" s="67">
        <v>0</v>
      </c>
      <c r="C74" s="67">
        <v>4</v>
      </c>
      <c r="D74" s="68">
        <v>5</v>
      </c>
      <c r="E74" s="68">
        <v>6</v>
      </c>
      <c r="F74" s="68">
        <v>20</v>
      </c>
      <c r="G74" s="70" t="s">
        <v>124</v>
      </c>
      <c r="H74" s="71">
        <v>18767295</v>
      </c>
      <c r="I74" s="71">
        <v>-1000000</v>
      </c>
      <c r="J74" s="71">
        <v>16783095</v>
      </c>
      <c r="K74" s="71">
        <v>-1529160</v>
      </c>
      <c r="L74" s="71">
        <v>16253935</v>
      </c>
      <c r="M74" s="71">
        <v>-435880</v>
      </c>
      <c r="N74" s="71">
        <v>5762577</v>
      </c>
      <c r="O74" s="71">
        <v>-570750</v>
      </c>
      <c r="P74" s="71">
        <v>5627707</v>
      </c>
      <c r="Q74" s="72">
        <f t="shared" si="2"/>
        <v>0.86607766329670843</v>
      </c>
      <c r="R74" s="73">
        <f t="shared" si="3"/>
        <v>0.30705421319375009</v>
      </c>
    </row>
    <row r="75" spans="1:18" s="74" customFormat="1" ht="14.25" x14ac:dyDescent="0.2">
      <c r="A75" s="66">
        <v>2</v>
      </c>
      <c r="B75" s="67">
        <v>0</v>
      </c>
      <c r="C75" s="67">
        <v>4</v>
      </c>
      <c r="D75" s="68">
        <v>5</v>
      </c>
      <c r="E75" s="68">
        <v>8</v>
      </c>
      <c r="F75" s="68">
        <v>20</v>
      </c>
      <c r="G75" s="70" t="s">
        <v>125</v>
      </c>
      <c r="H75" s="71">
        <v>106264821</v>
      </c>
      <c r="I75" s="71">
        <v>-115435</v>
      </c>
      <c r="J75" s="71">
        <v>105715898</v>
      </c>
      <c r="K75" s="71">
        <v>899446</v>
      </c>
      <c r="L75" s="71">
        <v>101955451</v>
      </c>
      <c r="M75" s="71">
        <v>18771066</v>
      </c>
      <c r="N75" s="71">
        <v>101262411</v>
      </c>
      <c r="O75" s="71">
        <v>9382485</v>
      </c>
      <c r="P75" s="71">
        <v>91873830</v>
      </c>
      <c r="Q75" s="72">
        <f t="shared" si="2"/>
        <v>0.9594468803556353</v>
      </c>
      <c r="R75" s="73">
        <f t="shared" si="3"/>
        <v>0.95292506068400562</v>
      </c>
    </row>
    <row r="76" spans="1:18" s="74" customFormat="1" ht="14.25" x14ac:dyDescent="0.2">
      <c r="A76" s="66">
        <v>2</v>
      </c>
      <c r="B76" s="67">
        <v>0</v>
      </c>
      <c r="C76" s="67">
        <v>4</v>
      </c>
      <c r="D76" s="68">
        <v>5</v>
      </c>
      <c r="E76" s="68">
        <v>9</v>
      </c>
      <c r="F76" s="68">
        <v>20</v>
      </c>
      <c r="G76" s="70" t="s">
        <v>126</v>
      </c>
      <c r="H76" s="71">
        <v>60219533</v>
      </c>
      <c r="I76" s="71">
        <v>2993079</v>
      </c>
      <c r="J76" s="71">
        <v>51167530</v>
      </c>
      <c r="K76" s="71">
        <v>4393732</v>
      </c>
      <c r="L76" s="71">
        <v>51160016</v>
      </c>
      <c r="M76" s="71">
        <v>8591608</v>
      </c>
      <c r="N76" s="71">
        <v>50857374</v>
      </c>
      <c r="O76" s="71">
        <v>5811144</v>
      </c>
      <c r="P76" s="71">
        <v>48076910</v>
      </c>
      <c r="Q76" s="72">
        <f t="shared" ref="Q76:Q141" si="25">IFERROR((L76/H76),0)</f>
        <v>0.84955849790465832</v>
      </c>
      <c r="R76" s="73">
        <f t="shared" ref="R76:R141" si="26">IFERROR((N76/H76),0)</f>
        <v>0.84453285282036317</v>
      </c>
    </row>
    <row r="77" spans="1:18" s="74" customFormat="1" ht="14.25" x14ac:dyDescent="0.2">
      <c r="A77" s="66">
        <v>2</v>
      </c>
      <c r="B77" s="67">
        <v>0</v>
      </c>
      <c r="C77" s="67">
        <v>4</v>
      </c>
      <c r="D77" s="68">
        <v>5</v>
      </c>
      <c r="E77" s="68">
        <v>10</v>
      </c>
      <c r="F77" s="68">
        <v>20</v>
      </c>
      <c r="G77" s="70" t="s">
        <v>127</v>
      </c>
      <c r="H77" s="71">
        <v>277683275</v>
      </c>
      <c r="I77" s="71">
        <v>40145</v>
      </c>
      <c r="J77" s="71">
        <v>277664507</v>
      </c>
      <c r="K77" s="71">
        <v>10176413</v>
      </c>
      <c r="L77" s="71">
        <v>276548995</v>
      </c>
      <c r="M77" s="71">
        <v>45016525</v>
      </c>
      <c r="N77" s="71">
        <v>274277710</v>
      </c>
      <c r="O77" s="71">
        <v>22423312</v>
      </c>
      <c r="P77" s="71">
        <v>251684497</v>
      </c>
      <c r="Q77" s="72">
        <f t="shared" si="25"/>
        <v>0.99591520231097819</v>
      </c>
      <c r="R77" s="73">
        <f t="shared" si="26"/>
        <v>0.98773579359433872</v>
      </c>
    </row>
    <row r="78" spans="1:18" s="74" customFormat="1" ht="14.25" x14ac:dyDescent="0.2">
      <c r="A78" s="66">
        <v>2</v>
      </c>
      <c r="B78" s="67">
        <v>0</v>
      </c>
      <c r="C78" s="67">
        <v>4</v>
      </c>
      <c r="D78" s="68">
        <v>5</v>
      </c>
      <c r="E78" s="68">
        <v>12</v>
      </c>
      <c r="F78" s="68">
        <v>20</v>
      </c>
      <c r="G78" s="70" t="s">
        <v>128</v>
      </c>
      <c r="H78" s="71">
        <v>17160488</v>
      </c>
      <c r="I78" s="71">
        <v>-500000</v>
      </c>
      <c r="J78" s="71">
        <v>159484</v>
      </c>
      <c r="K78" s="71">
        <v>-500000</v>
      </c>
      <c r="L78" s="71">
        <v>159484</v>
      </c>
      <c r="M78" s="71">
        <v>-500000</v>
      </c>
      <c r="N78" s="71">
        <v>78140</v>
      </c>
      <c r="O78" s="71">
        <v>-500000</v>
      </c>
      <c r="P78" s="71">
        <v>78140</v>
      </c>
      <c r="Q78" s="72">
        <f t="shared" si="25"/>
        <v>9.2936750982839187E-3</v>
      </c>
      <c r="R78" s="73">
        <f t="shared" si="26"/>
        <v>4.5534835606073675E-3</v>
      </c>
    </row>
    <row r="79" spans="1:18" s="64" customFormat="1" ht="14.25" x14ac:dyDescent="0.2">
      <c r="A79" s="57">
        <v>2</v>
      </c>
      <c r="B79" s="58">
        <v>0</v>
      </c>
      <c r="C79" s="58">
        <v>4</v>
      </c>
      <c r="D79" s="75">
        <v>6</v>
      </c>
      <c r="E79" s="59"/>
      <c r="F79" s="59"/>
      <c r="G79" s="65" t="s">
        <v>129</v>
      </c>
      <c r="H79" s="61">
        <f t="shared" ref="H79:P79" si="27">SUM(H80:H84)</f>
        <v>208345385</v>
      </c>
      <c r="I79" s="61">
        <f t="shared" si="27"/>
        <v>-1995500</v>
      </c>
      <c r="J79" s="61">
        <f t="shared" si="27"/>
        <v>183939399</v>
      </c>
      <c r="K79" s="61">
        <f t="shared" si="27"/>
        <v>8285260</v>
      </c>
      <c r="L79" s="61">
        <f t="shared" si="27"/>
        <v>183922684</v>
      </c>
      <c r="M79" s="61">
        <f t="shared" si="27"/>
        <v>87426723</v>
      </c>
      <c r="N79" s="61">
        <f t="shared" si="27"/>
        <v>145170919</v>
      </c>
      <c r="O79" s="61">
        <f t="shared" si="27"/>
        <v>57085527</v>
      </c>
      <c r="P79" s="61">
        <f t="shared" si="27"/>
        <v>114829723</v>
      </c>
      <c r="Q79" s="97">
        <f t="shared" si="25"/>
        <v>0.88277781626888452</v>
      </c>
      <c r="R79" s="77">
        <f t="shared" si="26"/>
        <v>0.69678010386455169</v>
      </c>
    </row>
    <row r="80" spans="1:18" s="74" customFormat="1" ht="14.25" x14ac:dyDescent="0.2">
      <c r="A80" s="66">
        <v>2</v>
      </c>
      <c r="B80" s="67">
        <v>0</v>
      </c>
      <c r="C80" s="67">
        <v>4</v>
      </c>
      <c r="D80" s="68">
        <v>6</v>
      </c>
      <c r="E80" s="68">
        <v>2</v>
      </c>
      <c r="F80" s="68">
        <v>20</v>
      </c>
      <c r="G80" s="70" t="s">
        <v>130</v>
      </c>
      <c r="H80" s="71">
        <v>192888847</v>
      </c>
      <c r="I80" s="71">
        <v>-500000</v>
      </c>
      <c r="J80" s="71">
        <v>175229247</v>
      </c>
      <c r="K80" s="71">
        <v>9797475</v>
      </c>
      <c r="L80" s="71">
        <v>175229247</v>
      </c>
      <c r="M80" s="71">
        <v>88919485</v>
      </c>
      <c r="N80" s="71">
        <v>137128143</v>
      </c>
      <c r="O80" s="71">
        <v>58581027</v>
      </c>
      <c r="P80" s="71">
        <v>106789685</v>
      </c>
      <c r="Q80" s="72">
        <f t="shared" si="25"/>
        <v>0.9084467543113055</v>
      </c>
      <c r="R80" s="73">
        <f t="shared" si="26"/>
        <v>0.71091794643782591</v>
      </c>
    </row>
    <row r="81" spans="1:18" s="74" customFormat="1" ht="14.25" x14ac:dyDescent="0.2">
      <c r="A81" s="66">
        <v>2</v>
      </c>
      <c r="B81" s="67">
        <v>0</v>
      </c>
      <c r="C81" s="67">
        <v>4</v>
      </c>
      <c r="D81" s="68">
        <v>6</v>
      </c>
      <c r="E81" s="68">
        <v>3</v>
      </c>
      <c r="F81" s="68">
        <v>20</v>
      </c>
      <c r="G81" s="70" t="s">
        <v>131</v>
      </c>
      <c r="H81" s="71">
        <v>2794144</v>
      </c>
      <c r="I81" s="71">
        <v>-900000</v>
      </c>
      <c r="J81" s="71">
        <v>1417211</v>
      </c>
      <c r="K81" s="71">
        <v>-900000</v>
      </c>
      <c r="L81" s="71">
        <v>1417211</v>
      </c>
      <c r="M81" s="71">
        <v>-899200</v>
      </c>
      <c r="N81" s="71">
        <v>1371292</v>
      </c>
      <c r="O81" s="71">
        <v>-900000</v>
      </c>
      <c r="P81" s="71">
        <v>1370492</v>
      </c>
      <c r="Q81" s="72">
        <f t="shared" si="25"/>
        <v>0.50720757412645878</v>
      </c>
      <c r="R81" s="73">
        <f t="shared" si="26"/>
        <v>0.49077356070410116</v>
      </c>
    </row>
    <row r="82" spans="1:18" s="74" customFormat="1" ht="14.25" x14ac:dyDescent="0.2">
      <c r="A82" s="66">
        <v>2</v>
      </c>
      <c r="B82" s="67">
        <v>0</v>
      </c>
      <c r="C82" s="67">
        <v>4</v>
      </c>
      <c r="D82" s="68">
        <v>6</v>
      </c>
      <c r="E82" s="68">
        <v>5</v>
      </c>
      <c r="F82" s="68">
        <v>20</v>
      </c>
      <c r="G82" s="70" t="s">
        <v>132</v>
      </c>
      <c r="H82" s="71">
        <v>1063225</v>
      </c>
      <c r="I82" s="71">
        <v>-200000</v>
      </c>
      <c r="J82" s="71">
        <v>736065</v>
      </c>
      <c r="K82" s="71">
        <v>-200000</v>
      </c>
      <c r="L82" s="71">
        <v>736065</v>
      </c>
      <c r="M82" s="71">
        <v>-200000</v>
      </c>
      <c r="N82" s="71">
        <v>174331</v>
      </c>
      <c r="O82" s="71">
        <v>-200000</v>
      </c>
      <c r="P82" s="71">
        <v>174331</v>
      </c>
      <c r="Q82" s="72">
        <f t="shared" si="25"/>
        <v>0.69229466951962193</v>
      </c>
      <c r="R82" s="73">
        <f t="shared" si="26"/>
        <v>0.16396435373509841</v>
      </c>
    </row>
    <row r="83" spans="1:18" s="74" customFormat="1" ht="14.25" x14ac:dyDescent="0.2">
      <c r="A83" s="66">
        <v>2</v>
      </c>
      <c r="B83" s="67">
        <v>0</v>
      </c>
      <c r="C83" s="67">
        <v>4</v>
      </c>
      <c r="D83" s="68">
        <v>6</v>
      </c>
      <c r="E83" s="68">
        <v>7</v>
      </c>
      <c r="F83" s="68">
        <v>20</v>
      </c>
      <c r="G83" s="70" t="s">
        <v>133</v>
      </c>
      <c r="H83" s="71">
        <v>8539035</v>
      </c>
      <c r="I83" s="71">
        <v>-395500</v>
      </c>
      <c r="J83" s="71">
        <v>4671635</v>
      </c>
      <c r="K83" s="71">
        <v>-395500</v>
      </c>
      <c r="L83" s="71">
        <v>4671635</v>
      </c>
      <c r="M83" s="71">
        <v>-393562</v>
      </c>
      <c r="N83" s="71">
        <v>4655250</v>
      </c>
      <c r="O83" s="71">
        <v>-395500</v>
      </c>
      <c r="P83" s="71">
        <v>4653312</v>
      </c>
      <c r="Q83" s="72">
        <f t="shared" si="25"/>
        <v>0.54709167956332305</v>
      </c>
      <c r="R83" s="73">
        <f t="shared" si="26"/>
        <v>0.54517284447247261</v>
      </c>
    </row>
    <row r="84" spans="1:18" s="74" customFormat="1" ht="14.25" x14ac:dyDescent="0.2">
      <c r="A84" s="66">
        <v>2</v>
      </c>
      <c r="B84" s="67">
        <v>0</v>
      </c>
      <c r="C84" s="67">
        <v>4</v>
      </c>
      <c r="D84" s="68">
        <v>6</v>
      </c>
      <c r="E84" s="68">
        <v>8</v>
      </c>
      <c r="F84" s="68">
        <v>20</v>
      </c>
      <c r="G84" s="70" t="s">
        <v>134</v>
      </c>
      <c r="H84" s="71">
        <v>3060134</v>
      </c>
      <c r="I84" s="71">
        <v>0</v>
      </c>
      <c r="J84" s="71">
        <v>1885241</v>
      </c>
      <c r="K84" s="71">
        <v>-16715</v>
      </c>
      <c r="L84" s="71">
        <v>1868526</v>
      </c>
      <c r="M84" s="71">
        <v>0</v>
      </c>
      <c r="N84" s="71">
        <v>1841903</v>
      </c>
      <c r="O84" s="71">
        <v>0</v>
      </c>
      <c r="P84" s="71">
        <v>1841903</v>
      </c>
      <c r="Q84" s="72">
        <f t="shared" si="25"/>
        <v>0.61060267295484449</v>
      </c>
      <c r="R84" s="73">
        <f t="shared" si="26"/>
        <v>0.60190272713547843</v>
      </c>
    </row>
    <row r="85" spans="1:18" s="64" customFormat="1" ht="14.25" x14ac:dyDescent="0.2">
      <c r="A85" s="57">
        <v>2</v>
      </c>
      <c r="B85" s="58">
        <v>0</v>
      </c>
      <c r="C85" s="58">
        <v>4</v>
      </c>
      <c r="D85" s="75">
        <v>7</v>
      </c>
      <c r="E85" s="59"/>
      <c r="F85" s="59"/>
      <c r="G85" s="65" t="s">
        <v>135</v>
      </c>
      <c r="H85" s="61">
        <f>SUM(H86:H87)</f>
        <v>124144944</v>
      </c>
      <c r="I85" s="61">
        <f t="shared" ref="I85:P85" si="28">SUM(I86:I87)</f>
        <v>-10969758.48</v>
      </c>
      <c r="J85" s="61">
        <f t="shared" si="28"/>
        <v>120668211.52</v>
      </c>
      <c r="K85" s="61">
        <f t="shared" si="28"/>
        <v>-532758.48</v>
      </c>
      <c r="L85" s="61">
        <f t="shared" si="28"/>
        <v>120668211.52</v>
      </c>
      <c r="M85" s="61">
        <f t="shared" si="28"/>
        <v>73342364.519999996</v>
      </c>
      <c r="N85" s="61">
        <f t="shared" si="28"/>
        <v>90796541.519999996</v>
      </c>
      <c r="O85" s="61">
        <f t="shared" si="28"/>
        <v>2306594</v>
      </c>
      <c r="P85" s="61">
        <f t="shared" si="28"/>
        <v>19760771</v>
      </c>
      <c r="Q85" s="97">
        <f t="shared" si="25"/>
        <v>0.97199457047562077</v>
      </c>
      <c r="R85" s="77">
        <f t="shared" si="26"/>
        <v>0.73137526663993657</v>
      </c>
    </row>
    <row r="86" spans="1:18" s="74" customFormat="1" ht="14.25" x14ac:dyDescent="0.2">
      <c r="A86" s="66">
        <v>2</v>
      </c>
      <c r="B86" s="67">
        <v>0</v>
      </c>
      <c r="C86" s="67">
        <v>4</v>
      </c>
      <c r="D86" s="68">
        <v>7</v>
      </c>
      <c r="E86" s="68">
        <v>5</v>
      </c>
      <c r="F86" s="68">
        <v>20</v>
      </c>
      <c r="G86" s="70" t="s">
        <v>136</v>
      </c>
      <c r="H86" s="71">
        <v>6974824</v>
      </c>
      <c r="I86" s="71">
        <v>-10437000</v>
      </c>
      <c r="J86" s="71">
        <v>5336271</v>
      </c>
      <c r="K86" s="71">
        <v>0</v>
      </c>
      <c r="L86" s="71">
        <v>5336271</v>
      </c>
      <c r="M86" s="71">
        <v>0</v>
      </c>
      <c r="N86" s="71">
        <v>5232751</v>
      </c>
      <c r="O86" s="71">
        <v>0</v>
      </c>
      <c r="P86" s="71">
        <v>5232751</v>
      </c>
      <c r="Q86" s="72">
        <f t="shared" si="25"/>
        <v>0.76507607933906285</v>
      </c>
      <c r="R86" s="73">
        <f t="shared" si="26"/>
        <v>0.75023412777153942</v>
      </c>
    </row>
    <row r="87" spans="1:18" s="74" customFormat="1" ht="14.25" x14ac:dyDescent="0.2">
      <c r="A87" s="66">
        <v>2</v>
      </c>
      <c r="B87" s="67">
        <v>0</v>
      </c>
      <c r="C87" s="67">
        <v>4</v>
      </c>
      <c r="D87" s="68">
        <v>7</v>
      </c>
      <c r="E87" s="68">
        <v>6</v>
      </c>
      <c r="F87" s="68">
        <v>20</v>
      </c>
      <c r="G87" s="70" t="s">
        <v>137</v>
      </c>
      <c r="H87" s="71">
        <v>117170120</v>
      </c>
      <c r="I87" s="71">
        <v>-532758.48</v>
      </c>
      <c r="J87" s="71">
        <v>115331940.52</v>
      </c>
      <c r="K87" s="71">
        <v>-532758.48</v>
      </c>
      <c r="L87" s="71">
        <v>115331940.52</v>
      </c>
      <c r="M87" s="71">
        <v>73342364.519999996</v>
      </c>
      <c r="N87" s="71">
        <v>85563790.519999996</v>
      </c>
      <c r="O87" s="71">
        <v>2306594</v>
      </c>
      <c r="P87" s="71">
        <v>14528020</v>
      </c>
      <c r="Q87" s="72">
        <f t="shared" si="25"/>
        <v>0.98431187507531781</v>
      </c>
      <c r="R87" s="73">
        <f t="shared" si="26"/>
        <v>0.73025264905421272</v>
      </c>
    </row>
    <row r="88" spans="1:18" s="64" customFormat="1" ht="14.25" x14ac:dyDescent="0.2">
      <c r="A88" s="57">
        <v>2</v>
      </c>
      <c r="B88" s="58">
        <v>0</v>
      </c>
      <c r="C88" s="58">
        <v>4</v>
      </c>
      <c r="D88" s="75">
        <v>8</v>
      </c>
      <c r="E88" s="59"/>
      <c r="F88" s="59"/>
      <c r="G88" s="65" t="s">
        <v>138</v>
      </c>
      <c r="H88" s="61">
        <f t="shared" ref="H88:P88" si="29">SUM(H89:H93)</f>
        <v>697909075</v>
      </c>
      <c r="I88" s="61">
        <f t="shared" si="29"/>
        <v>-6259549</v>
      </c>
      <c r="J88" s="61">
        <f t="shared" si="29"/>
        <v>696246167</v>
      </c>
      <c r="K88" s="61">
        <f t="shared" si="29"/>
        <v>-211855832.78</v>
      </c>
      <c r="L88" s="61">
        <f t="shared" si="29"/>
        <v>468461442.22000003</v>
      </c>
      <c r="M88" s="61">
        <f t="shared" si="29"/>
        <v>35635418.009999998</v>
      </c>
      <c r="N88" s="61">
        <f t="shared" si="29"/>
        <v>467043711.22000003</v>
      </c>
      <c r="O88" s="61">
        <f t="shared" si="29"/>
        <v>35493795.009999998</v>
      </c>
      <c r="P88" s="61">
        <f t="shared" si="29"/>
        <v>466902088.22000003</v>
      </c>
      <c r="Q88" s="97">
        <f t="shared" si="25"/>
        <v>0.67123563656196905</v>
      </c>
      <c r="R88" s="77">
        <f t="shared" si="26"/>
        <v>0.66920423870401746</v>
      </c>
    </row>
    <row r="89" spans="1:18" s="74" customFormat="1" ht="14.25" x14ac:dyDescent="0.2">
      <c r="A89" s="66">
        <v>2</v>
      </c>
      <c r="B89" s="67">
        <v>0</v>
      </c>
      <c r="C89" s="67">
        <v>4</v>
      </c>
      <c r="D89" s="68">
        <v>8</v>
      </c>
      <c r="E89" s="68">
        <v>1</v>
      </c>
      <c r="F89" s="68">
        <v>20</v>
      </c>
      <c r="G89" s="70" t="s">
        <v>139</v>
      </c>
      <c r="H89" s="71">
        <v>50188379</v>
      </c>
      <c r="I89" s="71">
        <v>0</v>
      </c>
      <c r="J89" s="71">
        <v>50188379</v>
      </c>
      <c r="K89" s="71">
        <v>-32700873</v>
      </c>
      <c r="L89" s="71">
        <v>17487506</v>
      </c>
      <c r="M89" s="71">
        <v>1548080</v>
      </c>
      <c r="N89" s="71">
        <v>17255194</v>
      </c>
      <c r="O89" s="71">
        <v>1541912</v>
      </c>
      <c r="P89" s="71">
        <v>17249026</v>
      </c>
      <c r="Q89" s="72">
        <f t="shared" si="25"/>
        <v>0.34843735439233853</v>
      </c>
      <c r="R89" s="73">
        <f t="shared" si="26"/>
        <v>0.343808553768991</v>
      </c>
    </row>
    <row r="90" spans="1:18" s="74" customFormat="1" ht="14.25" x14ac:dyDescent="0.2">
      <c r="A90" s="66">
        <v>2</v>
      </c>
      <c r="B90" s="67">
        <v>0</v>
      </c>
      <c r="C90" s="67">
        <v>4</v>
      </c>
      <c r="D90" s="68">
        <v>8</v>
      </c>
      <c r="E90" s="68">
        <v>2</v>
      </c>
      <c r="F90" s="68">
        <v>20</v>
      </c>
      <c r="G90" s="70" t="s">
        <v>140</v>
      </c>
      <c r="H90" s="71">
        <v>506635587</v>
      </c>
      <c r="I90" s="71">
        <v>-6259549</v>
      </c>
      <c r="J90" s="71">
        <v>506635587</v>
      </c>
      <c r="K90" s="71">
        <v>-147879408</v>
      </c>
      <c r="L90" s="71">
        <v>365015728</v>
      </c>
      <c r="M90" s="71">
        <v>23911264</v>
      </c>
      <c r="N90" s="71">
        <v>364325856</v>
      </c>
      <c r="O90" s="71">
        <v>23816000</v>
      </c>
      <c r="P90" s="71">
        <v>364230592</v>
      </c>
      <c r="Q90" s="72">
        <f t="shared" si="25"/>
        <v>0.72046997361833565</v>
      </c>
      <c r="R90" s="73">
        <f t="shared" si="26"/>
        <v>0.71910830061765874</v>
      </c>
    </row>
    <row r="91" spans="1:18" s="74" customFormat="1" ht="14.25" x14ac:dyDescent="0.2">
      <c r="A91" s="66">
        <v>2</v>
      </c>
      <c r="B91" s="67">
        <v>0</v>
      </c>
      <c r="C91" s="67"/>
      <c r="D91" s="68">
        <v>8</v>
      </c>
      <c r="E91" s="68">
        <v>3</v>
      </c>
      <c r="F91" s="68">
        <v>20</v>
      </c>
      <c r="G91" s="70" t="s">
        <v>141</v>
      </c>
      <c r="H91" s="71">
        <v>1672946</v>
      </c>
      <c r="I91" s="71">
        <v>0</v>
      </c>
      <c r="J91" s="71">
        <v>10038</v>
      </c>
      <c r="K91" s="71">
        <v>0</v>
      </c>
      <c r="L91" s="71">
        <v>10038</v>
      </c>
      <c r="M91" s="71">
        <v>0</v>
      </c>
      <c r="N91" s="71">
        <v>0</v>
      </c>
      <c r="O91" s="71">
        <v>0</v>
      </c>
      <c r="P91" s="71">
        <v>0</v>
      </c>
      <c r="Q91" s="72">
        <f t="shared" si="25"/>
        <v>6.0001936703276736E-3</v>
      </c>
      <c r="R91" s="73">
        <f t="shared" si="26"/>
        <v>0</v>
      </c>
    </row>
    <row r="92" spans="1:18" s="74" customFormat="1" ht="14.25" x14ac:dyDescent="0.2">
      <c r="A92" s="66">
        <v>2</v>
      </c>
      <c r="B92" s="67">
        <v>0</v>
      </c>
      <c r="C92" s="67">
        <v>4</v>
      </c>
      <c r="D92" s="68">
        <v>8</v>
      </c>
      <c r="E92" s="68">
        <v>5</v>
      </c>
      <c r="F92" s="68">
        <v>20</v>
      </c>
      <c r="G92" s="70" t="s">
        <v>142</v>
      </c>
      <c r="H92" s="71">
        <v>50188379</v>
      </c>
      <c r="I92" s="71">
        <v>0</v>
      </c>
      <c r="J92" s="71">
        <v>50188379</v>
      </c>
      <c r="K92" s="71">
        <v>-9675748.7799999993</v>
      </c>
      <c r="L92" s="71">
        <v>40512630.219999999</v>
      </c>
      <c r="M92" s="71">
        <v>6469278.0099999998</v>
      </c>
      <c r="N92" s="71">
        <v>40382852.219999999</v>
      </c>
      <c r="O92" s="71">
        <v>6443740.0099999998</v>
      </c>
      <c r="P92" s="71">
        <v>40357314.219999999</v>
      </c>
      <c r="Q92" s="72">
        <f t="shared" si="25"/>
        <v>0.80721137098291218</v>
      </c>
      <c r="R92" s="73">
        <f t="shared" si="26"/>
        <v>0.80462555325805596</v>
      </c>
    </row>
    <row r="93" spans="1:18" s="74" customFormat="1" ht="14.25" x14ac:dyDescent="0.2">
      <c r="A93" s="66">
        <v>2</v>
      </c>
      <c r="B93" s="67">
        <v>0</v>
      </c>
      <c r="C93" s="67">
        <v>4</v>
      </c>
      <c r="D93" s="68">
        <v>8</v>
      </c>
      <c r="E93" s="68">
        <v>6</v>
      </c>
      <c r="F93" s="68">
        <v>20</v>
      </c>
      <c r="G93" s="70" t="s">
        <v>143</v>
      </c>
      <c r="H93" s="71">
        <v>89223784</v>
      </c>
      <c r="I93" s="71">
        <v>0</v>
      </c>
      <c r="J93" s="71">
        <v>89223784</v>
      </c>
      <c r="K93" s="71">
        <v>-21599803</v>
      </c>
      <c r="L93" s="71">
        <v>45435540</v>
      </c>
      <c r="M93" s="71">
        <v>3706796</v>
      </c>
      <c r="N93" s="71">
        <v>45079809</v>
      </c>
      <c r="O93" s="71">
        <v>3692143</v>
      </c>
      <c r="P93" s="71">
        <v>45065156</v>
      </c>
      <c r="Q93" s="72">
        <f t="shared" si="25"/>
        <v>0.50923126057957824</v>
      </c>
      <c r="R93" s="73">
        <f t="shared" si="26"/>
        <v>0.50524430795268671</v>
      </c>
    </row>
    <row r="94" spans="1:18" s="64" customFormat="1" ht="14.25" x14ac:dyDescent="0.2">
      <c r="A94" s="57">
        <v>2</v>
      </c>
      <c r="B94" s="58">
        <v>0</v>
      </c>
      <c r="C94" s="58">
        <v>4</v>
      </c>
      <c r="D94" s="75">
        <v>9</v>
      </c>
      <c r="E94" s="59"/>
      <c r="F94" s="59"/>
      <c r="G94" s="65" t="s">
        <v>144</v>
      </c>
      <c r="H94" s="61">
        <f t="shared" ref="H94:P94" si="30">SUM(H95:H96)</f>
        <v>797364128</v>
      </c>
      <c r="I94" s="61">
        <f t="shared" si="30"/>
        <v>-2000000</v>
      </c>
      <c r="J94" s="61">
        <f t="shared" si="30"/>
        <v>794202431</v>
      </c>
      <c r="K94" s="61">
        <f t="shared" si="30"/>
        <v>-2000001</v>
      </c>
      <c r="L94" s="61">
        <f t="shared" si="30"/>
        <v>794202430</v>
      </c>
      <c r="M94" s="61">
        <f t="shared" si="30"/>
        <v>344822665</v>
      </c>
      <c r="N94" s="61">
        <f t="shared" si="30"/>
        <v>793607970</v>
      </c>
      <c r="O94" s="61">
        <f t="shared" si="30"/>
        <v>343454000</v>
      </c>
      <c r="P94" s="61">
        <f t="shared" si="30"/>
        <v>792239305</v>
      </c>
      <c r="Q94" s="97">
        <f t="shared" si="25"/>
        <v>0.99603481284274675</v>
      </c>
      <c r="R94" s="77">
        <f t="shared" si="26"/>
        <v>0.99528928143604678</v>
      </c>
    </row>
    <row r="95" spans="1:18" s="74" customFormat="1" ht="14.25" x14ac:dyDescent="0.2">
      <c r="A95" s="66">
        <v>2</v>
      </c>
      <c r="B95" s="67">
        <v>0</v>
      </c>
      <c r="C95" s="67">
        <v>4</v>
      </c>
      <c r="D95" s="68">
        <v>9</v>
      </c>
      <c r="E95" s="68">
        <v>5</v>
      </c>
      <c r="F95" s="68">
        <v>20</v>
      </c>
      <c r="G95" s="70" t="s">
        <v>145</v>
      </c>
      <c r="H95" s="71">
        <v>155715297</v>
      </c>
      <c r="I95" s="71">
        <v>0</v>
      </c>
      <c r="J95" s="71">
        <v>155617763</v>
      </c>
      <c r="K95" s="71">
        <v>0</v>
      </c>
      <c r="L95" s="71">
        <v>155617763</v>
      </c>
      <c r="M95" s="71">
        <v>0</v>
      </c>
      <c r="N95" s="71">
        <v>155126047</v>
      </c>
      <c r="O95" s="71">
        <v>0</v>
      </c>
      <c r="P95" s="71">
        <v>155126047</v>
      </c>
      <c r="Q95" s="72">
        <f t="shared" si="25"/>
        <v>0.99937363893028441</v>
      </c>
      <c r="R95" s="73">
        <f t="shared" si="26"/>
        <v>0.99621585026421644</v>
      </c>
    </row>
    <row r="96" spans="1:18" s="74" customFormat="1" ht="14.25" x14ac:dyDescent="0.2">
      <c r="A96" s="66">
        <v>2</v>
      </c>
      <c r="B96" s="67">
        <v>0</v>
      </c>
      <c r="C96" s="67">
        <v>4</v>
      </c>
      <c r="D96" s="68">
        <v>9</v>
      </c>
      <c r="E96" s="68">
        <v>13</v>
      </c>
      <c r="F96" s="68">
        <v>20</v>
      </c>
      <c r="G96" s="70" t="s">
        <v>146</v>
      </c>
      <c r="H96" s="71">
        <v>641648831</v>
      </c>
      <c r="I96" s="71">
        <v>-2000000</v>
      </c>
      <c r="J96" s="71">
        <v>638584668</v>
      </c>
      <c r="K96" s="71">
        <v>-2000001</v>
      </c>
      <c r="L96" s="71">
        <v>638584667</v>
      </c>
      <c r="M96" s="71">
        <v>344822665</v>
      </c>
      <c r="N96" s="71">
        <v>638481923</v>
      </c>
      <c r="O96" s="71">
        <v>343454000</v>
      </c>
      <c r="P96" s="71">
        <v>637113258</v>
      </c>
      <c r="Q96" s="72">
        <f t="shared" si="25"/>
        <v>0.99522454674276495</v>
      </c>
      <c r="R96" s="73">
        <f t="shared" si="26"/>
        <v>0.99506442177247578</v>
      </c>
    </row>
    <row r="97" spans="1:18" s="64" customFormat="1" ht="14.25" x14ac:dyDescent="0.2">
      <c r="A97" s="57">
        <v>2</v>
      </c>
      <c r="B97" s="58">
        <v>0</v>
      </c>
      <c r="C97" s="58">
        <v>4</v>
      </c>
      <c r="D97" s="75">
        <v>10</v>
      </c>
      <c r="E97" s="59"/>
      <c r="F97" s="59"/>
      <c r="G97" s="65" t="s">
        <v>147</v>
      </c>
      <c r="H97" s="61">
        <f t="shared" ref="H97:P97" si="31">SUM(H98:H99)</f>
        <v>11041970</v>
      </c>
      <c r="I97" s="61">
        <f t="shared" si="31"/>
        <v>0</v>
      </c>
      <c r="J97" s="61">
        <f t="shared" si="31"/>
        <v>10985256</v>
      </c>
      <c r="K97" s="61">
        <f t="shared" si="31"/>
        <v>0</v>
      </c>
      <c r="L97" s="61">
        <f t="shared" si="31"/>
        <v>10985256</v>
      </c>
      <c r="M97" s="61">
        <f t="shared" si="31"/>
        <v>849837</v>
      </c>
      <c r="N97" s="61">
        <f t="shared" si="31"/>
        <v>8057475</v>
      </c>
      <c r="O97" s="61">
        <f t="shared" si="31"/>
        <v>846343</v>
      </c>
      <c r="P97" s="61">
        <f t="shared" si="31"/>
        <v>8053981</v>
      </c>
      <c r="Q97" s="97">
        <f t="shared" si="25"/>
        <v>0.99486377883656629</v>
      </c>
      <c r="R97" s="77">
        <f t="shared" si="26"/>
        <v>0.72971353843562337</v>
      </c>
    </row>
    <row r="98" spans="1:18" s="74" customFormat="1" ht="14.25" x14ac:dyDescent="0.2">
      <c r="A98" s="66">
        <v>2</v>
      </c>
      <c r="B98" s="67">
        <v>0</v>
      </c>
      <c r="C98" s="67">
        <v>4</v>
      </c>
      <c r="D98" s="68">
        <v>10</v>
      </c>
      <c r="E98" s="68">
        <v>1</v>
      </c>
      <c r="F98" s="68">
        <v>20</v>
      </c>
      <c r="G98" s="70" t="s">
        <v>148</v>
      </c>
      <c r="H98" s="71">
        <v>10841216</v>
      </c>
      <c r="I98" s="71">
        <v>0</v>
      </c>
      <c r="J98" s="71">
        <v>10784502</v>
      </c>
      <c r="K98" s="71">
        <v>0</v>
      </c>
      <c r="L98" s="71">
        <v>10784502</v>
      </c>
      <c r="M98" s="71">
        <v>849837</v>
      </c>
      <c r="N98" s="71">
        <v>8057475</v>
      </c>
      <c r="O98" s="71">
        <v>846343</v>
      </c>
      <c r="P98" s="71">
        <v>8053981</v>
      </c>
      <c r="Q98" s="72">
        <f t="shared" si="25"/>
        <v>0.99476866801657671</v>
      </c>
      <c r="R98" s="73">
        <f t="shared" si="26"/>
        <v>0.74322612887705586</v>
      </c>
    </row>
    <row r="99" spans="1:18" s="74" customFormat="1" ht="14.25" x14ac:dyDescent="0.2">
      <c r="A99" s="66">
        <v>2</v>
      </c>
      <c r="B99" s="67">
        <v>0</v>
      </c>
      <c r="C99" s="67">
        <v>4</v>
      </c>
      <c r="D99" s="68">
        <v>10</v>
      </c>
      <c r="E99" s="68">
        <v>2</v>
      </c>
      <c r="F99" s="68">
        <v>20</v>
      </c>
      <c r="G99" s="70" t="s">
        <v>149</v>
      </c>
      <c r="H99" s="71">
        <v>200754</v>
      </c>
      <c r="I99" s="71">
        <v>0</v>
      </c>
      <c r="J99" s="71">
        <v>200754</v>
      </c>
      <c r="K99" s="71">
        <v>0</v>
      </c>
      <c r="L99" s="71">
        <v>200754</v>
      </c>
      <c r="M99" s="71">
        <v>0</v>
      </c>
      <c r="N99" s="71">
        <v>0</v>
      </c>
      <c r="O99" s="71">
        <v>0</v>
      </c>
      <c r="P99" s="71">
        <v>0</v>
      </c>
      <c r="Q99" s="72">
        <f t="shared" si="25"/>
        <v>1</v>
      </c>
      <c r="R99" s="73">
        <f t="shared" si="26"/>
        <v>0</v>
      </c>
    </row>
    <row r="100" spans="1:18" s="64" customFormat="1" ht="14.25" x14ac:dyDescent="0.2">
      <c r="A100" s="57">
        <v>2</v>
      </c>
      <c r="B100" s="58">
        <v>0</v>
      </c>
      <c r="C100" s="58">
        <v>4</v>
      </c>
      <c r="D100" s="75">
        <v>11</v>
      </c>
      <c r="E100" s="59"/>
      <c r="F100" s="59"/>
      <c r="G100" s="65" t="s">
        <v>150</v>
      </c>
      <c r="H100" s="61">
        <f>SUM(H101:H101)</f>
        <v>105641442</v>
      </c>
      <c r="I100" s="61">
        <f t="shared" ref="I100:P100" si="32">SUM(I101:I101)</f>
        <v>0</v>
      </c>
      <c r="J100" s="61">
        <f t="shared" si="32"/>
        <v>105557649</v>
      </c>
      <c r="K100" s="61">
        <f t="shared" si="32"/>
        <v>3329763</v>
      </c>
      <c r="L100" s="61">
        <f t="shared" si="32"/>
        <v>101099842</v>
      </c>
      <c r="M100" s="61">
        <f t="shared" si="32"/>
        <v>5914681</v>
      </c>
      <c r="N100" s="61">
        <f t="shared" si="32"/>
        <v>97139572</v>
      </c>
      <c r="O100" s="61">
        <f t="shared" si="32"/>
        <v>9185927</v>
      </c>
      <c r="P100" s="61">
        <f t="shared" si="32"/>
        <v>97102072</v>
      </c>
      <c r="Q100" s="97">
        <f t="shared" si="25"/>
        <v>0.9570092956512275</v>
      </c>
      <c r="R100" s="77">
        <f t="shared" si="26"/>
        <v>0.91952145068220481</v>
      </c>
    </row>
    <row r="101" spans="1:18" s="74" customFormat="1" ht="14.25" x14ac:dyDescent="0.2">
      <c r="A101" s="66">
        <v>2</v>
      </c>
      <c r="B101" s="67">
        <v>0</v>
      </c>
      <c r="C101" s="67">
        <v>4</v>
      </c>
      <c r="D101" s="68">
        <v>11</v>
      </c>
      <c r="E101" s="68">
        <v>2</v>
      </c>
      <c r="F101" s="68">
        <v>20</v>
      </c>
      <c r="G101" s="70" t="s">
        <v>151</v>
      </c>
      <c r="H101" s="71">
        <v>105641442</v>
      </c>
      <c r="I101" s="71">
        <v>0</v>
      </c>
      <c r="J101" s="71">
        <v>105557649</v>
      </c>
      <c r="K101" s="71">
        <v>3329763</v>
      </c>
      <c r="L101" s="71">
        <v>101099842</v>
      </c>
      <c r="M101" s="71">
        <v>5914681</v>
      </c>
      <c r="N101" s="71">
        <v>97139572</v>
      </c>
      <c r="O101" s="71">
        <v>9185927</v>
      </c>
      <c r="P101" s="71">
        <v>97102072</v>
      </c>
      <c r="Q101" s="72">
        <f t="shared" si="25"/>
        <v>0.9570092956512275</v>
      </c>
      <c r="R101" s="73">
        <f t="shared" si="26"/>
        <v>0.91952145068220481</v>
      </c>
    </row>
    <row r="102" spans="1:18" s="64" customFormat="1" ht="14.25" x14ac:dyDescent="0.2">
      <c r="A102" s="57">
        <v>2</v>
      </c>
      <c r="B102" s="58">
        <v>0</v>
      </c>
      <c r="C102" s="58">
        <v>4</v>
      </c>
      <c r="D102" s="75">
        <v>14</v>
      </c>
      <c r="E102" s="75"/>
      <c r="F102" s="75">
        <v>20</v>
      </c>
      <c r="G102" s="65" t="s">
        <v>152</v>
      </c>
      <c r="H102" s="61">
        <v>10000000</v>
      </c>
      <c r="I102" s="61">
        <v>-5682782</v>
      </c>
      <c r="J102" s="61">
        <v>4317218</v>
      </c>
      <c r="K102" s="61">
        <v>4317218</v>
      </c>
      <c r="L102" s="61">
        <v>4317218</v>
      </c>
      <c r="M102" s="61">
        <v>4317218</v>
      </c>
      <c r="N102" s="61">
        <v>4317218</v>
      </c>
      <c r="O102" s="61">
        <v>0</v>
      </c>
      <c r="P102" s="61">
        <v>0</v>
      </c>
      <c r="Q102" s="96"/>
      <c r="R102" s="63"/>
    </row>
    <row r="103" spans="1:18" s="64" customFormat="1" ht="14.25" x14ac:dyDescent="0.2">
      <c r="A103" s="57">
        <v>2</v>
      </c>
      <c r="B103" s="58">
        <v>0</v>
      </c>
      <c r="C103" s="58">
        <v>4</v>
      </c>
      <c r="D103" s="75">
        <v>17</v>
      </c>
      <c r="E103" s="59"/>
      <c r="F103" s="59"/>
      <c r="G103" s="65" t="s">
        <v>153</v>
      </c>
      <c r="H103" s="61">
        <f t="shared" ref="H103:R103" si="33">SUM(H104:H105)</f>
        <v>87562</v>
      </c>
      <c r="I103" s="61">
        <f t="shared" si="33"/>
        <v>0</v>
      </c>
      <c r="J103" s="61">
        <f t="shared" si="33"/>
        <v>68926</v>
      </c>
      <c r="K103" s="61">
        <f t="shared" si="33"/>
        <v>0</v>
      </c>
      <c r="L103" s="61">
        <f t="shared" si="33"/>
        <v>68926</v>
      </c>
      <c r="M103" s="61">
        <f t="shared" si="33"/>
        <v>0</v>
      </c>
      <c r="N103" s="61">
        <f t="shared" si="33"/>
        <v>13779</v>
      </c>
      <c r="O103" s="61">
        <f t="shared" si="33"/>
        <v>0</v>
      </c>
      <c r="P103" s="61">
        <f t="shared" si="33"/>
        <v>13779</v>
      </c>
      <c r="Q103" s="98">
        <f t="shared" si="33"/>
        <v>1.5743358991343277</v>
      </c>
      <c r="R103" s="98">
        <f t="shared" si="33"/>
        <v>0.31472556588474454</v>
      </c>
    </row>
    <row r="104" spans="1:18" s="74" customFormat="1" ht="14.25" x14ac:dyDescent="0.2">
      <c r="A104" s="66">
        <v>2</v>
      </c>
      <c r="B104" s="67">
        <v>0</v>
      </c>
      <c r="C104" s="67">
        <v>4</v>
      </c>
      <c r="D104" s="68">
        <v>17</v>
      </c>
      <c r="E104" s="68">
        <v>1</v>
      </c>
      <c r="F104" s="68">
        <v>20</v>
      </c>
      <c r="G104" s="70" t="s">
        <v>154</v>
      </c>
      <c r="H104" s="71">
        <v>43781</v>
      </c>
      <c r="I104" s="71">
        <v>0</v>
      </c>
      <c r="J104" s="71">
        <v>34463</v>
      </c>
      <c r="K104" s="71">
        <v>0</v>
      </c>
      <c r="L104" s="71">
        <v>34463</v>
      </c>
      <c r="M104" s="71">
        <v>0</v>
      </c>
      <c r="N104" s="71">
        <v>13779</v>
      </c>
      <c r="O104" s="71">
        <v>0</v>
      </c>
      <c r="P104" s="71">
        <v>13779</v>
      </c>
      <c r="Q104" s="72">
        <f t="shared" si="25"/>
        <v>0.78716794956716385</v>
      </c>
      <c r="R104" s="73">
        <f t="shared" si="26"/>
        <v>0.31472556588474454</v>
      </c>
    </row>
    <row r="105" spans="1:18" s="74" customFormat="1" ht="14.25" x14ac:dyDescent="0.2">
      <c r="A105" s="66">
        <v>2</v>
      </c>
      <c r="B105" s="67">
        <v>0</v>
      </c>
      <c r="C105" s="67">
        <v>4</v>
      </c>
      <c r="D105" s="68">
        <v>17</v>
      </c>
      <c r="E105" s="68">
        <v>2</v>
      </c>
      <c r="F105" s="68">
        <v>20</v>
      </c>
      <c r="G105" s="70" t="s">
        <v>155</v>
      </c>
      <c r="H105" s="71">
        <v>43781</v>
      </c>
      <c r="I105" s="71">
        <v>0</v>
      </c>
      <c r="J105" s="71">
        <v>34463</v>
      </c>
      <c r="K105" s="71">
        <v>0</v>
      </c>
      <c r="L105" s="71">
        <v>34463</v>
      </c>
      <c r="M105" s="71">
        <v>0</v>
      </c>
      <c r="N105" s="71">
        <v>0</v>
      </c>
      <c r="O105" s="71">
        <v>0</v>
      </c>
      <c r="P105" s="71">
        <v>0</v>
      </c>
      <c r="Q105" s="72">
        <f t="shared" si="25"/>
        <v>0.78716794956716385</v>
      </c>
      <c r="R105" s="73">
        <f t="shared" si="26"/>
        <v>0</v>
      </c>
    </row>
    <row r="106" spans="1:18" s="64" customFormat="1" ht="14.25" x14ac:dyDescent="0.2">
      <c r="A106" s="57">
        <v>2</v>
      </c>
      <c r="B106" s="58">
        <v>0</v>
      </c>
      <c r="C106" s="58">
        <v>4</v>
      </c>
      <c r="D106" s="75">
        <v>21</v>
      </c>
      <c r="E106" s="59"/>
      <c r="F106" s="59"/>
      <c r="G106" s="65" t="s">
        <v>156</v>
      </c>
      <c r="H106" s="61">
        <f>SUM(H107:H110)</f>
        <v>2041888295</v>
      </c>
      <c r="I106" s="61">
        <f t="shared" ref="I106:P106" si="34">SUM(I107:I110)</f>
        <v>-11507891</v>
      </c>
      <c r="J106" s="61">
        <f t="shared" si="34"/>
        <v>1768792440</v>
      </c>
      <c r="K106" s="61">
        <f t="shared" si="34"/>
        <v>-8228549</v>
      </c>
      <c r="L106" s="61">
        <f t="shared" si="34"/>
        <v>1768792423</v>
      </c>
      <c r="M106" s="61">
        <f t="shared" si="34"/>
        <v>555265372</v>
      </c>
      <c r="N106" s="61">
        <f t="shared" si="34"/>
        <v>1729736503</v>
      </c>
      <c r="O106" s="61">
        <f t="shared" si="34"/>
        <v>431094636</v>
      </c>
      <c r="P106" s="61">
        <f t="shared" si="34"/>
        <v>1580031776</v>
      </c>
      <c r="Q106" s="97">
        <f t="shared" si="25"/>
        <v>0.86625327513325112</v>
      </c>
      <c r="R106" s="77">
        <f t="shared" si="26"/>
        <v>0.84712592125417907</v>
      </c>
    </row>
    <row r="107" spans="1:18" s="74" customFormat="1" ht="14.25" x14ac:dyDescent="0.2">
      <c r="A107" s="66">
        <v>2</v>
      </c>
      <c r="B107" s="67">
        <v>0</v>
      </c>
      <c r="C107" s="67">
        <v>4</v>
      </c>
      <c r="D107" s="68">
        <v>21</v>
      </c>
      <c r="E107" s="68">
        <v>1</v>
      </c>
      <c r="F107" s="68">
        <v>20</v>
      </c>
      <c r="G107" s="70" t="s">
        <v>157</v>
      </c>
      <c r="H107" s="71">
        <v>50000000</v>
      </c>
      <c r="I107" s="71">
        <v>-7673723</v>
      </c>
      <c r="J107" s="71">
        <v>24079165</v>
      </c>
      <c r="K107" s="71">
        <v>-4394364</v>
      </c>
      <c r="L107" s="71">
        <v>24079165</v>
      </c>
      <c r="M107" s="71">
        <v>8604000</v>
      </c>
      <c r="N107" s="71">
        <v>23410361</v>
      </c>
      <c r="O107" s="71">
        <v>23409987</v>
      </c>
      <c r="P107" s="71">
        <v>23410361</v>
      </c>
      <c r="Q107" s="72">
        <f t="shared" si="25"/>
        <v>0.48158329999999999</v>
      </c>
      <c r="R107" s="73">
        <f t="shared" si="26"/>
        <v>0.46820721999999998</v>
      </c>
    </row>
    <row r="108" spans="1:18" s="74" customFormat="1" ht="14.25" x14ac:dyDescent="0.2">
      <c r="A108" s="66">
        <v>2</v>
      </c>
      <c r="B108" s="67">
        <v>0</v>
      </c>
      <c r="C108" s="67">
        <v>4</v>
      </c>
      <c r="D108" s="68">
        <v>21</v>
      </c>
      <c r="E108" s="68">
        <v>4</v>
      </c>
      <c r="F108" s="68">
        <v>20</v>
      </c>
      <c r="G108" s="70" t="s">
        <v>158</v>
      </c>
      <c r="H108" s="71">
        <v>1271888295</v>
      </c>
      <c r="I108" s="71">
        <v>-2384168</v>
      </c>
      <c r="J108" s="71">
        <v>1063055395</v>
      </c>
      <c r="K108" s="71">
        <v>-2384170</v>
      </c>
      <c r="L108" s="71">
        <v>1063055393</v>
      </c>
      <c r="M108" s="71">
        <v>245359418</v>
      </c>
      <c r="N108" s="71">
        <v>1058876637</v>
      </c>
      <c r="O108" s="71">
        <v>126657149</v>
      </c>
      <c r="P108" s="71">
        <v>933826364</v>
      </c>
      <c r="Q108" s="72">
        <f t="shared" si="25"/>
        <v>0.83580877124118824</v>
      </c>
      <c r="R108" s="73">
        <f t="shared" si="26"/>
        <v>0.83252329718153428</v>
      </c>
    </row>
    <row r="109" spans="1:18" s="74" customFormat="1" ht="14.25" x14ac:dyDescent="0.2">
      <c r="A109" s="66">
        <v>2</v>
      </c>
      <c r="B109" s="67">
        <v>0</v>
      </c>
      <c r="C109" s="67">
        <v>4</v>
      </c>
      <c r="D109" s="68">
        <v>21</v>
      </c>
      <c r="E109" s="68">
        <v>5</v>
      </c>
      <c r="F109" s="68">
        <v>20</v>
      </c>
      <c r="G109" s="70" t="s">
        <v>159</v>
      </c>
      <c r="H109" s="71">
        <v>719553881</v>
      </c>
      <c r="I109" s="71">
        <v>-1450000</v>
      </c>
      <c r="J109" s="71">
        <v>681211761</v>
      </c>
      <c r="K109" s="71">
        <v>-1450015</v>
      </c>
      <c r="L109" s="71">
        <v>681211746</v>
      </c>
      <c r="M109" s="71">
        <v>301212856</v>
      </c>
      <c r="N109" s="71">
        <v>647360407</v>
      </c>
      <c r="O109" s="71">
        <v>281027500</v>
      </c>
      <c r="P109" s="71">
        <v>622795051</v>
      </c>
      <c r="Q109" s="72">
        <f t="shared" si="25"/>
        <v>0.94671401820984691</v>
      </c>
      <c r="R109" s="73">
        <f t="shared" si="26"/>
        <v>0.89966912012249989</v>
      </c>
    </row>
    <row r="110" spans="1:18" s="74" customFormat="1" ht="14.25" x14ac:dyDescent="0.2">
      <c r="A110" s="66">
        <v>2</v>
      </c>
      <c r="B110" s="67">
        <v>0</v>
      </c>
      <c r="C110" s="67">
        <v>4</v>
      </c>
      <c r="D110" s="68">
        <v>21</v>
      </c>
      <c r="E110" s="68">
        <v>11</v>
      </c>
      <c r="F110" s="68">
        <v>20</v>
      </c>
      <c r="G110" s="70" t="s">
        <v>160</v>
      </c>
      <c r="H110" s="71">
        <v>446119</v>
      </c>
      <c r="I110" s="71">
        <v>0</v>
      </c>
      <c r="J110" s="71">
        <v>446119</v>
      </c>
      <c r="K110" s="71">
        <v>0</v>
      </c>
      <c r="L110" s="71">
        <v>446119</v>
      </c>
      <c r="M110" s="71">
        <v>89098</v>
      </c>
      <c r="N110" s="71">
        <v>89098</v>
      </c>
      <c r="O110" s="71">
        <v>0</v>
      </c>
      <c r="P110" s="71">
        <v>0</v>
      </c>
      <c r="Q110" s="72">
        <f t="shared" si="25"/>
        <v>1</v>
      </c>
      <c r="R110" s="73">
        <f t="shared" si="26"/>
        <v>0.19971801245855927</v>
      </c>
    </row>
    <row r="111" spans="1:18" s="64" customFormat="1" ht="20.25" customHeight="1" x14ac:dyDescent="0.2">
      <c r="A111" s="57">
        <v>2</v>
      </c>
      <c r="B111" s="58">
        <v>0</v>
      </c>
      <c r="C111" s="58">
        <v>4</v>
      </c>
      <c r="D111" s="75">
        <v>40</v>
      </c>
      <c r="E111" s="59"/>
      <c r="F111" s="75">
        <v>20</v>
      </c>
      <c r="G111" s="65" t="s">
        <v>161</v>
      </c>
      <c r="H111" s="99">
        <v>2145937</v>
      </c>
      <c r="I111" s="99">
        <v>-2000000</v>
      </c>
      <c r="J111" s="99">
        <v>114876</v>
      </c>
      <c r="K111" s="99">
        <v>-2000000</v>
      </c>
      <c r="L111" s="99">
        <v>114876</v>
      </c>
      <c r="M111" s="99">
        <v>-2000000</v>
      </c>
      <c r="N111" s="99">
        <v>0</v>
      </c>
      <c r="O111" s="99">
        <v>-2000000</v>
      </c>
      <c r="P111" s="99">
        <v>0</v>
      </c>
      <c r="Q111" s="72">
        <f t="shared" si="25"/>
        <v>5.3531860441382952E-2</v>
      </c>
      <c r="R111" s="100">
        <f t="shared" si="26"/>
        <v>0</v>
      </c>
    </row>
    <row r="112" spans="1:18" s="64" customFormat="1" ht="14.25" x14ac:dyDescent="0.2">
      <c r="A112" s="57">
        <v>2</v>
      </c>
      <c r="B112" s="58">
        <v>0</v>
      </c>
      <c r="C112" s="58">
        <v>4</v>
      </c>
      <c r="D112" s="75">
        <v>41</v>
      </c>
      <c r="E112" s="59"/>
      <c r="F112" s="59"/>
      <c r="G112" s="65" t="s">
        <v>162</v>
      </c>
      <c r="H112" s="61">
        <f t="shared" ref="H112:P112" si="35">+H113</f>
        <v>2497649803</v>
      </c>
      <c r="I112" s="61">
        <f t="shared" si="35"/>
        <v>-2868106</v>
      </c>
      <c r="J112" s="61">
        <f t="shared" si="35"/>
        <v>2475245850.3400002</v>
      </c>
      <c r="K112" s="61">
        <f t="shared" si="35"/>
        <v>32504431</v>
      </c>
      <c r="L112" s="61">
        <f t="shared" si="35"/>
        <v>2474755849.1399999</v>
      </c>
      <c r="M112" s="61">
        <f t="shared" si="35"/>
        <v>510854856</v>
      </c>
      <c r="N112" s="61">
        <f t="shared" si="35"/>
        <v>2336016034.1399999</v>
      </c>
      <c r="O112" s="61">
        <f t="shared" si="35"/>
        <v>417996168</v>
      </c>
      <c r="P112" s="61">
        <f t="shared" si="35"/>
        <v>2243157346.1399999</v>
      </c>
      <c r="Q112" s="97">
        <f t="shared" si="25"/>
        <v>0.99083380150712019</v>
      </c>
      <c r="R112" s="77">
        <f t="shared" si="26"/>
        <v>0.93528565587303025</v>
      </c>
    </row>
    <row r="113" spans="1:18" s="74" customFormat="1" ht="24" customHeight="1" x14ac:dyDescent="0.2">
      <c r="A113" s="66">
        <v>2</v>
      </c>
      <c r="B113" s="67">
        <v>0</v>
      </c>
      <c r="C113" s="67">
        <v>4</v>
      </c>
      <c r="D113" s="68">
        <v>41</v>
      </c>
      <c r="E113" s="68">
        <v>13</v>
      </c>
      <c r="F113" s="68">
        <v>20</v>
      </c>
      <c r="G113" s="70" t="s">
        <v>162</v>
      </c>
      <c r="H113" s="71">
        <v>2497649803</v>
      </c>
      <c r="I113" s="71">
        <v>-2868106</v>
      </c>
      <c r="J113" s="71">
        <v>2475245850.3400002</v>
      </c>
      <c r="K113" s="71">
        <v>32504431</v>
      </c>
      <c r="L113" s="71">
        <v>2474755849.1399999</v>
      </c>
      <c r="M113" s="71">
        <v>510854856</v>
      </c>
      <c r="N113" s="71">
        <v>2336016034.1399999</v>
      </c>
      <c r="O113" s="71">
        <v>417996168</v>
      </c>
      <c r="P113" s="71">
        <v>2243157346.1399999</v>
      </c>
      <c r="Q113" s="72">
        <f t="shared" si="25"/>
        <v>0.99083380150712019</v>
      </c>
      <c r="R113" s="84">
        <f t="shared" si="26"/>
        <v>0.93528565587303025</v>
      </c>
    </row>
    <row r="114" spans="1:18" s="64" customFormat="1" ht="14.25" x14ac:dyDescent="0.2">
      <c r="A114" s="57">
        <v>3</v>
      </c>
      <c r="B114" s="58"/>
      <c r="C114" s="58"/>
      <c r="D114" s="59"/>
      <c r="E114" s="59"/>
      <c r="F114" s="75">
        <v>20</v>
      </c>
      <c r="G114" s="65" t="s">
        <v>163</v>
      </c>
      <c r="H114" s="61">
        <f>+H116+H122</f>
        <v>3730985813</v>
      </c>
      <c r="I114" s="61">
        <f t="shared" ref="I114:P114" si="36">+I116+I122</f>
        <v>-2823174187</v>
      </c>
      <c r="J114" s="61">
        <f t="shared" si="36"/>
        <v>2470825813</v>
      </c>
      <c r="K114" s="61">
        <f t="shared" si="36"/>
        <v>-1186312626</v>
      </c>
      <c r="L114" s="61">
        <f t="shared" si="36"/>
        <v>2444513187</v>
      </c>
      <c r="M114" s="61">
        <f t="shared" si="36"/>
        <v>0</v>
      </c>
      <c r="N114" s="61">
        <f t="shared" si="36"/>
        <v>2444513187</v>
      </c>
      <c r="O114" s="61">
        <f t="shared" si="36"/>
        <v>0</v>
      </c>
      <c r="P114" s="61">
        <f t="shared" si="36"/>
        <v>2444513187</v>
      </c>
      <c r="Q114" s="97">
        <f t="shared" si="25"/>
        <v>0.65519230292500708</v>
      </c>
      <c r="R114" s="77">
        <f t="shared" si="26"/>
        <v>0.65519230292500708</v>
      </c>
    </row>
    <row r="115" spans="1:18" s="64" customFormat="1" ht="14.25" x14ac:dyDescent="0.2">
      <c r="A115" s="57">
        <v>3</v>
      </c>
      <c r="B115" s="58"/>
      <c r="C115" s="58"/>
      <c r="D115" s="59"/>
      <c r="E115" s="59"/>
      <c r="F115" s="75">
        <v>21</v>
      </c>
      <c r="G115" s="65" t="s">
        <v>163</v>
      </c>
      <c r="H115" s="61">
        <f>+H117+H124</f>
        <v>170190000000</v>
      </c>
      <c r="I115" s="61">
        <f t="shared" ref="I115:P115" si="37">+I117+I124</f>
        <v>170189840000</v>
      </c>
      <c r="J115" s="61">
        <f t="shared" si="37"/>
        <v>170190000000</v>
      </c>
      <c r="K115" s="61">
        <f t="shared" si="37"/>
        <v>170189840000</v>
      </c>
      <c r="L115" s="61">
        <f t="shared" si="37"/>
        <v>170190000000</v>
      </c>
      <c r="M115" s="61">
        <f t="shared" si="37"/>
        <v>170189840000</v>
      </c>
      <c r="N115" s="61">
        <f t="shared" si="37"/>
        <v>170190000000</v>
      </c>
      <c r="O115" s="61">
        <f t="shared" si="37"/>
        <v>170189840000</v>
      </c>
      <c r="P115" s="61">
        <f t="shared" si="37"/>
        <v>170190000000</v>
      </c>
      <c r="Q115" s="97">
        <f t="shared" si="25"/>
        <v>1</v>
      </c>
      <c r="R115" s="77">
        <f t="shared" si="26"/>
        <v>1</v>
      </c>
    </row>
    <row r="116" spans="1:18" s="64" customFormat="1" ht="14.25" x14ac:dyDescent="0.2">
      <c r="A116" s="57">
        <v>3</v>
      </c>
      <c r="B116" s="58">
        <v>2</v>
      </c>
      <c r="C116" s="58"/>
      <c r="D116" s="59"/>
      <c r="E116" s="59"/>
      <c r="F116" s="101">
        <v>20</v>
      </c>
      <c r="G116" s="65" t="s">
        <v>164</v>
      </c>
      <c r="H116" s="61">
        <f>+H118</f>
        <v>781109213</v>
      </c>
      <c r="I116" s="61">
        <f t="shared" ref="I116:P119" si="38">+I118</f>
        <v>-1486950787</v>
      </c>
      <c r="J116" s="61">
        <f t="shared" si="38"/>
        <v>780949213</v>
      </c>
      <c r="K116" s="61">
        <f t="shared" si="38"/>
        <v>-13608360</v>
      </c>
      <c r="L116" s="61">
        <f t="shared" si="38"/>
        <v>767340853</v>
      </c>
      <c r="M116" s="61">
        <f t="shared" si="38"/>
        <v>0</v>
      </c>
      <c r="N116" s="61">
        <f t="shared" si="38"/>
        <v>767340853</v>
      </c>
      <c r="O116" s="61">
        <f t="shared" si="38"/>
        <v>0</v>
      </c>
      <c r="P116" s="61">
        <f t="shared" si="38"/>
        <v>767340853</v>
      </c>
      <c r="Q116" s="97">
        <f t="shared" si="25"/>
        <v>0.98237332274302591</v>
      </c>
      <c r="R116" s="77">
        <f t="shared" si="26"/>
        <v>0.98237332274302591</v>
      </c>
    </row>
    <row r="117" spans="1:18" s="64" customFormat="1" ht="14.25" x14ac:dyDescent="0.2">
      <c r="A117" s="57">
        <v>3</v>
      </c>
      <c r="B117" s="58">
        <v>2</v>
      </c>
      <c r="C117" s="58"/>
      <c r="D117" s="59"/>
      <c r="E117" s="59"/>
      <c r="F117" s="101">
        <v>21</v>
      </c>
      <c r="G117" s="65" t="s">
        <v>164</v>
      </c>
      <c r="H117" s="61">
        <f>+H119</f>
        <v>170190000000</v>
      </c>
      <c r="I117" s="61">
        <f t="shared" si="38"/>
        <v>170189840000</v>
      </c>
      <c r="J117" s="61">
        <f t="shared" si="38"/>
        <v>170190000000</v>
      </c>
      <c r="K117" s="61">
        <f t="shared" si="38"/>
        <v>170189840000</v>
      </c>
      <c r="L117" s="61">
        <f t="shared" si="38"/>
        <v>170190000000</v>
      </c>
      <c r="M117" s="61">
        <f t="shared" si="38"/>
        <v>170189840000</v>
      </c>
      <c r="N117" s="61">
        <f t="shared" si="38"/>
        <v>170190000000</v>
      </c>
      <c r="O117" s="61">
        <f t="shared" si="38"/>
        <v>170189840000</v>
      </c>
      <c r="P117" s="61">
        <f t="shared" si="38"/>
        <v>170190000000</v>
      </c>
      <c r="Q117" s="97">
        <f t="shared" si="25"/>
        <v>1</v>
      </c>
      <c r="R117" s="77">
        <f t="shared" si="26"/>
        <v>1</v>
      </c>
    </row>
    <row r="118" spans="1:18" s="64" customFormat="1" ht="14.25" x14ac:dyDescent="0.2">
      <c r="A118" s="57">
        <v>3</v>
      </c>
      <c r="B118" s="58">
        <v>2</v>
      </c>
      <c r="C118" s="58">
        <v>1</v>
      </c>
      <c r="D118" s="102"/>
      <c r="E118" s="102"/>
      <c r="F118" s="101">
        <v>20</v>
      </c>
      <c r="G118" s="103" t="s">
        <v>165</v>
      </c>
      <c r="H118" s="104">
        <f>+H120</f>
        <v>781109213</v>
      </c>
      <c r="I118" s="104">
        <f t="shared" si="38"/>
        <v>-1486950787</v>
      </c>
      <c r="J118" s="104">
        <f t="shared" si="38"/>
        <v>780949213</v>
      </c>
      <c r="K118" s="104">
        <f t="shared" si="38"/>
        <v>-13608360</v>
      </c>
      <c r="L118" s="104">
        <f t="shared" si="38"/>
        <v>767340853</v>
      </c>
      <c r="M118" s="104">
        <f t="shared" si="38"/>
        <v>0</v>
      </c>
      <c r="N118" s="104">
        <f t="shared" si="38"/>
        <v>767340853</v>
      </c>
      <c r="O118" s="104">
        <f t="shared" si="38"/>
        <v>0</v>
      </c>
      <c r="P118" s="104">
        <f t="shared" si="38"/>
        <v>767340853</v>
      </c>
      <c r="Q118" s="62">
        <f t="shared" si="25"/>
        <v>0.98237332274302591</v>
      </c>
      <c r="R118" s="77">
        <f t="shared" si="26"/>
        <v>0.98237332274302591</v>
      </c>
    </row>
    <row r="119" spans="1:18" s="64" customFormat="1" ht="14.25" x14ac:dyDescent="0.2">
      <c r="A119" s="57">
        <v>3</v>
      </c>
      <c r="B119" s="58">
        <v>2</v>
      </c>
      <c r="C119" s="58">
        <v>1</v>
      </c>
      <c r="D119" s="102"/>
      <c r="E119" s="102"/>
      <c r="F119" s="101">
        <v>21</v>
      </c>
      <c r="G119" s="103" t="s">
        <v>165</v>
      </c>
      <c r="H119" s="104">
        <f>+H121</f>
        <v>170190000000</v>
      </c>
      <c r="I119" s="104">
        <f t="shared" si="38"/>
        <v>170189840000</v>
      </c>
      <c r="J119" s="104">
        <f t="shared" si="38"/>
        <v>170190000000</v>
      </c>
      <c r="K119" s="104">
        <f t="shared" si="38"/>
        <v>170189840000</v>
      </c>
      <c r="L119" s="104">
        <f t="shared" si="38"/>
        <v>170190000000</v>
      </c>
      <c r="M119" s="104">
        <f t="shared" si="38"/>
        <v>170189840000</v>
      </c>
      <c r="N119" s="104">
        <f t="shared" si="38"/>
        <v>170190000000</v>
      </c>
      <c r="O119" s="104">
        <f t="shared" si="38"/>
        <v>170189840000</v>
      </c>
      <c r="P119" s="104">
        <f t="shared" si="38"/>
        <v>170190000000</v>
      </c>
      <c r="Q119" s="62">
        <f t="shared" si="25"/>
        <v>1</v>
      </c>
      <c r="R119" s="77">
        <f t="shared" si="26"/>
        <v>1</v>
      </c>
    </row>
    <row r="120" spans="1:18" s="74" customFormat="1" ht="14.25" x14ac:dyDescent="0.2">
      <c r="A120" s="105">
        <v>3</v>
      </c>
      <c r="B120" s="68">
        <v>2</v>
      </c>
      <c r="C120" s="68">
        <v>1</v>
      </c>
      <c r="D120" s="68">
        <v>1</v>
      </c>
      <c r="E120" s="106" t="s">
        <v>166</v>
      </c>
      <c r="F120" s="68">
        <v>20</v>
      </c>
      <c r="G120" s="107" t="s">
        <v>167</v>
      </c>
      <c r="H120" s="71">
        <v>781109213</v>
      </c>
      <c r="I120" s="71">
        <v>-1486950787</v>
      </c>
      <c r="J120" s="71">
        <v>780949213</v>
      </c>
      <c r="K120" s="71">
        <v>-13608360</v>
      </c>
      <c r="L120" s="71">
        <v>767340853</v>
      </c>
      <c r="M120" s="71">
        <v>0</v>
      </c>
      <c r="N120" s="71">
        <v>767340853</v>
      </c>
      <c r="O120" s="71">
        <v>0</v>
      </c>
      <c r="P120" s="71">
        <v>767340853</v>
      </c>
      <c r="Q120" s="72">
        <f t="shared" si="25"/>
        <v>0.98237332274302591</v>
      </c>
      <c r="R120" s="73">
        <f t="shared" si="26"/>
        <v>0.98237332274302591</v>
      </c>
    </row>
    <row r="121" spans="1:18" s="94" customFormat="1" ht="14.25" x14ac:dyDescent="0.2">
      <c r="A121" s="108">
        <v>3</v>
      </c>
      <c r="B121" s="89">
        <v>2</v>
      </c>
      <c r="C121" s="89">
        <v>1</v>
      </c>
      <c r="D121" s="109">
        <v>17</v>
      </c>
      <c r="E121" s="109" t="s">
        <v>166</v>
      </c>
      <c r="F121" s="110">
        <v>21</v>
      </c>
      <c r="G121" s="111" t="s">
        <v>168</v>
      </c>
      <c r="H121" s="91">
        <v>170190000000</v>
      </c>
      <c r="I121" s="91">
        <v>170189840000</v>
      </c>
      <c r="J121" s="91">
        <v>170190000000</v>
      </c>
      <c r="K121" s="91">
        <v>170189840000</v>
      </c>
      <c r="L121" s="91">
        <v>170190000000</v>
      </c>
      <c r="M121" s="91">
        <v>170189840000</v>
      </c>
      <c r="N121" s="91">
        <v>170190000000</v>
      </c>
      <c r="O121" s="91">
        <v>170189840000</v>
      </c>
      <c r="P121" s="91">
        <v>170190000000</v>
      </c>
      <c r="Q121" s="92">
        <f t="shared" si="25"/>
        <v>1</v>
      </c>
      <c r="R121" s="93">
        <f t="shared" si="26"/>
        <v>1</v>
      </c>
    </row>
    <row r="122" spans="1:18" s="64" customFormat="1" ht="14.25" x14ac:dyDescent="0.2">
      <c r="A122" s="112">
        <v>3</v>
      </c>
      <c r="B122" s="75">
        <v>6</v>
      </c>
      <c r="C122" s="58"/>
      <c r="D122" s="59"/>
      <c r="E122" s="59"/>
      <c r="F122" s="101">
        <v>20</v>
      </c>
      <c r="G122" s="65" t="s">
        <v>169</v>
      </c>
      <c r="H122" s="61">
        <f>+H123</f>
        <v>2949876600</v>
      </c>
      <c r="I122" s="61">
        <f t="shared" ref="I122:P122" si="39">+I123</f>
        <v>-1336223400</v>
      </c>
      <c r="J122" s="61">
        <f t="shared" si="39"/>
        <v>1689876600</v>
      </c>
      <c r="K122" s="61">
        <f t="shared" si="39"/>
        <v>-1172704266</v>
      </c>
      <c r="L122" s="61">
        <f t="shared" si="39"/>
        <v>1677172334</v>
      </c>
      <c r="M122" s="61">
        <f t="shared" si="39"/>
        <v>0</v>
      </c>
      <c r="N122" s="61">
        <f t="shared" si="39"/>
        <v>1677172334</v>
      </c>
      <c r="O122" s="61">
        <f t="shared" si="39"/>
        <v>0</v>
      </c>
      <c r="P122" s="61">
        <f t="shared" si="39"/>
        <v>1677172334</v>
      </c>
      <c r="Q122" s="97">
        <f t="shared" si="25"/>
        <v>0.56855677759537471</v>
      </c>
      <c r="R122" s="77">
        <f t="shared" si="26"/>
        <v>0.56855677759537471</v>
      </c>
    </row>
    <row r="123" spans="1:18" s="64" customFormat="1" ht="14.25" x14ac:dyDescent="0.2">
      <c r="A123" s="112">
        <v>3</v>
      </c>
      <c r="B123" s="75">
        <v>6</v>
      </c>
      <c r="C123" s="58">
        <v>1</v>
      </c>
      <c r="D123" s="59"/>
      <c r="E123" s="59"/>
      <c r="F123" s="101">
        <v>20</v>
      </c>
      <c r="G123" s="65" t="s">
        <v>170</v>
      </c>
      <c r="H123" s="61">
        <f t="shared" ref="H123:P124" si="40">+H125</f>
        <v>2949876600</v>
      </c>
      <c r="I123" s="61">
        <f t="shared" si="40"/>
        <v>-1336223400</v>
      </c>
      <c r="J123" s="61">
        <f t="shared" si="40"/>
        <v>1689876600</v>
      </c>
      <c r="K123" s="61">
        <f t="shared" si="40"/>
        <v>-1172704266</v>
      </c>
      <c r="L123" s="61">
        <f t="shared" si="40"/>
        <v>1677172334</v>
      </c>
      <c r="M123" s="61">
        <f t="shared" si="40"/>
        <v>0</v>
      </c>
      <c r="N123" s="61">
        <f t="shared" si="40"/>
        <v>1677172334</v>
      </c>
      <c r="O123" s="61">
        <f t="shared" si="40"/>
        <v>0</v>
      </c>
      <c r="P123" s="61">
        <f t="shared" si="40"/>
        <v>1677172334</v>
      </c>
      <c r="Q123" s="97">
        <f t="shared" si="25"/>
        <v>0.56855677759537471</v>
      </c>
      <c r="R123" s="77">
        <f t="shared" si="26"/>
        <v>0.56855677759537471</v>
      </c>
    </row>
    <row r="124" spans="1:18" s="64" customFormat="1" ht="14.25" x14ac:dyDescent="0.2">
      <c r="A124" s="112">
        <v>3</v>
      </c>
      <c r="B124" s="75">
        <v>6</v>
      </c>
      <c r="C124" s="58">
        <v>1</v>
      </c>
      <c r="D124" s="59"/>
      <c r="E124" s="59"/>
      <c r="F124" s="101">
        <v>21</v>
      </c>
      <c r="G124" s="65" t="s">
        <v>170</v>
      </c>
      <c r="H124" s="61">
        <f>+H126</f>
        <v>0</v>
      </c>
      <c r="I124" s="61">
        <f t="shared" si="40"/>
        <v>0</v>
      </c>
      <c r="J124" s="61">
        <f t="shared" si="40"/>
        <v>0</v>
      </c>
      <c r="K124" s="61">
        <f t="shared" si="40"/>
        <v>0</v>
      </c>
      <c r="L124" s="61">
        <f t="shared" si="40"/>
        <v>0</v>
      </c>
      <c r="M124" s="61">
        <f t="shared" si="40"/>
        <v>0</v>
      </c>
      <c r="N124" s="61">
        <f t="shared" si="40"/>
        <v>0</v>
      </c>
      <c r="O124" s="61">
        <f t="shared" si="40"/>
        <v>0</v>
      </c>
      <c r="P124" s="61">
        <f t="shared" si="40"/>
        <v>0</v>
      </c>
      <c r="Q124" s="72">
        <f t="shared" si="25"/>
        <v>0</v>
      </c>
      <c r="R124" s="73">
        <f t="shared" si="26"/>
        <v>0</v>
      </c>
    </row>
    <row r="125" spans="1:18" s="64" customFormat="1" ht="14.25" x14ac:dyDescent="0.2">
      <c r="A125" s="66">
        <v>3</v>
      </c>
      <c r="B125" s="67">
        <v>6</v>
      </c>
      <c r="C125" s="67">
        <v>1</v>
      </c>
      <c r="D125" s="68">
        <v>1</v>
      </c>
      <c r="E125" s="59"/>
      <c r="F125" s="101">
        <v>20</v>
      </c>
      <c r="G125" s="70" t="s">
        <v>170</v>
      </c>
      <c r="H125" s="71">
        <v>2949876600</v>
      </c>
      <c r="I125" s="71">
        <v>-1336223400</v>
      </c>
      <c r="J125" s="71">
        <v>1689876600</v>
      </c>
      <c r="K125" s="71">
        <v>-1172704266</v>
      </c>
      <c r="L125" s="71">
        <v>1677172334</v>
      </c>
      <c r="M125" s="71">
        <v>0</v>
      </c>
      <c r="N125" s="71">
        <v>1677172334</v>
      </c>
      <c r="O125" s="71">
        <v>0</v>
      </c>
      <c r="P125" s="71">
        <v>1677172334</v>
      </c>
      <c r="Q125" s="72">
        <f t="shared" si="25"/>
        <v>0.56855677759537471</v>
      </c>
      <c r="R125" s="73">
        <f t="shared" si="26"/>
        <v>0.56855677759537471</v>
      </c>
    </row>
    <row r="126" spans="1:18" s="115" customFormat="1" ht="14.25" x14ac:dyDescent="0.2">
      <c r="A126" s="87">
        <v>3</v>
      </c>
      <c r="B126" s="88">
        <v>6</v>
      </c>
      <c r="C126" s="88">
        <v>1</v>
      </c>
      <c r="D126" s="89">
        <v>1</v>
      </c>
      <c r="E126" s="113"/>
      <c r="F126" s="114">
        <v>21</v>
      </c>
      <c r="G126" s="90" t="s">
        <v>170</v>
      </c>
      <c r="H126" s="91"/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2"/>
      <c r="R126" s="93"/>
    </row>
    <row r="127" spans="1:18" s="64" customFormat="1" ht="14.25" x14ac:dyDescent="0.2">
      <c r="A127" s="57">
        <v>5</v>
      </c>
      <c r="B127" s="58"/>
      <c r="C127" s="58"/>
      <c r="D127" s="102"/>
      <c r="E127" s="102"/>
      <c r="F127" s="101"/>
      <c r="G127" s="103" t="s">
        <v>35</v>
      </c>
      <c r="H127" s="61">
        <f t="shared" ref="H127:P129" si="41">+H128</f>
        <v>44889936936.830002</v>
      </c>
      <c r="I127" s="61">
        <f t="shared" si="41"/>
        <v>-4094734110.3900003</v>
      </c>
      <c r="J127" s="61">
        <f t="shared" si="41"/>
        <v>41580403208.110001</v>
      </c>
      <c r="K127" s="61">
        <f t="shared" si="41"/>
        <v>1552297650.1300001</v>
      </c>
      <c r="L127" s="61">
        <f t="shared" si="41"/>
        <v>41365757584.57</v>
      </c>
      <c r="M127" s="61">
        <f t="shared" si="41"/>
        <v>14411573135.02</v>
      </c>
      <c r="N127" s="61">
        <f t="shared" si="41"/>
        <v>38543197876.020004</v>
      </c>
      <c r="O127" s="61">
        <f t="shared" si="41"/>
        <v>7499541076.71</v>
      </c>
      <c r="P127" s="61">
        <f t="shared" si="41"/>
        <v>31563633540.709999</v>
      </c>
      <c r="Q127" s="97">
        <f t="shared" si="25"/>
        <v>0.92149288698669152</v>
      </c>
      <c r="R127" s="77">
        <f t="shared" si="26"/>
        <v>0.85861554963328968</v>
      </c>
    </row>
    <row r="128" spans="1:18" s="64" customFormat="1" ht="14.25" x14ac:dyDescent="0.2">
      <c r="A128" s="112">
        <v>5</v>
      </c>
      <c r="B128" s="75">
        <v>1</v>
      </c>
      <c r="C128" s="58"/>
      <c r="D128" s="102"/>
      <c r="E128" s="102"/>
      <c r="F128" s="116"/>
      <c r="G128" s="117" t="s">
        <v>36</v>
      </c>
      <c r="H128" s="61">
        <f t="shared" si="41"/>
        <v>44889936936.830002</v>
      </c>
      <c r="I128" s="61">
        <f t="shared" si="41"/>
        <v>-4094734110.3900003</v>
      </c>
      <c r="J128" s="61">
        <f t="shared" si="41"/>
        <v>41580403208.110001</v>
      </c>
      <c r="K128" s="61">
        <f t="shared" si="41"/>
        <v>1552297650.1300001</v>
      </c>
      <c r="L128" s="61">
        <f t="shared" si="41"/>
        <v>41365757584.57</v>
      </c>
      <c r="M128" s="61">
        <f t="shared" si="41"/>
        <v>14411573135.02</v>
      </c>
      <c r="N128" s="61">
        <f t="shared" si="41"/>
        <v>38543197876.020004</v>
      </c>
      <c r="O128" s="61">
        <f t="shared" si="41"/>
        <v>7499541076.71</v>
      </c>
      <c r="P128" s="61">
        <f t="shared" si="41"/>
        <v>31563633540.709999</v>
      </c>
      <c r="Q128" s="97">
        <f t="shared" si="25"/>
        <v>0.92149288698669152</v>
      </c>
      <c r="R128" s="77">
        <f t="shared" si="26"/>
        <v>0.85861554963328968</v>
      </c>
    </row>
    <row r="129" spans="1:18" s="74" customFormat="1" ht="14.25" x14ac:dyDescent="0.2">
      <c r="A129" s="66">
        <v>5</v>
      </c>
      <c r="B129" s="67">
        <v>1</v>
      </c>
      <c r="C129" s="67">
        <v>2</v>
      </c>
      <c r="D129" s="106"/>
      <c r="E129" s="106"/>
      <c r="F129" s="118">
        <v>20</v>
      </c>
      <c r="G129" s="117" t="s">
        <v>37</v>
      </c>
      <c r="H129" s="61">
        <f t="shared" si="41"/>
        <v>44889936936.830002</v>
      </c>
      <c r="I129" s="61">
        <f t="shared" si="41"/>
        <v>-4094734110.3900003</v>
      </c>
      <c r="J129" s="61">
        <f t="shared" si="41"/>
        <v>41580403208.110001</v>
      </c>
      <c r="K129" s="61">
        <f t="shared" si="41"/>
        <v>1552297650.1300001</v>
      </c>
      <c r="L129" s="61">
        <f t="shared" si="41"/>
        <v>41365757584.57</v>
      </c>
      <c r="M129" s="61">
        <f t="shared" si="41"/>
        <v>14411573135.02</v>
      </c>
      <c r="N129" s="61">
        <f t="shared" si="41"/>
        <v>38543197876.020004</v>
      </c>
      <c r="O129" s="61">
        <f t="shared" si="41"/>
        <v>7499541076.71</v>
      </c>
      <c r="P129" s="61">
        <f t="shared" si="41"/>
        <v>31563633540.709999</v>
      </c>
      <c r="Q129" s="97">
        <f t="shared" si="25"/>
        <v>0.92149288698669152</v>
      </c>
      <c r="R129" s="77">
        <f t="shared" si="26"/>
        <v>0.85861554963328968</v>
      </c>
    </row>
    <row r="130" spans="1:18" s="74" customFormat="1" ht="14.25" x14ac:dyDescent="0.2">
      <c r="A130" s="66">
        <v>5</v>
      </c>
      <c r="B130" s="67">
        <v>1</v>
      </c>
      <c r="C130" s="67">
        <v>2</v>
      </c>
      <c r="D130" s="106">
        <v>1</v>
      </c>
      <c r="E130" s="106"/>
      <c r="F130" s="118">
        <v>20</v>
      </c>
      <c r="G130" s="117" t="s">
        <v>37</v>
      </c>
      <c r="H130" s="61">
        <f t="shared" ref="H130:P130" si="42">SUM(H131:H139)</f>
        <v>44889936936.830002</v>
      </c>
      <c r="I130" s="61">
        <f t="shared" si="42"/>
        <v>-4094734110.3900003</v>
      </c>
      <c r="J130" s="61">
        <f t="shared" si="42"/>
        <v>41580403208.110001</v>
      </c>
      <c r="K130" s="61">
        <f t="shared" si="42"/>
        <v>1552297650.1300001</v>
      </c>
      <c r="L130" s="61">
        <f t="shared" si="42"/>
        <v>41365757584.57</v>
      </c>
      <c r="M130" s="61">
        <f t="shared" si="42"/>
        <v>14411573135.02</v>
      </c>
      <c r="N130" s="61">
        <f t="shared" si="42"/>
        <v>38543197876.020004</v>
      </c>
      <c r="O130" s="61">
        <f t="shared" si="42"/>
        <v>7499541076.71</v>
      </c>
      <c r="P130" s="61">
        <f t="shared" si="42"/>
        <v>31563633540.709999</v>
      </c>
      <c r="Q130" s="97">
        <f t="shared" si="25"/>
        <v>0.92149288698669152</v>
      </c>
      <c r="R130" s="77">
        <f t="shared" si="26"/>
        <v>0.85861554963328968</v>
      </c>
    </row>
    <row r="131" spans="1:18" s="74" customFormat="1" ht="14.25" x14ac:dyDescent="0.2">
      <c r="A131" s="66">
        <v>5</v>
      </c>
      <c r="B131" s="67">
        <v>1</v>
      </c>
      <c r="C131" s="67">
        <v>2</v>
      </c>
      <c r="D131" s="106">
        <v>1</v>
      </c>
      <c r="E131" s="106">
        <v>6</v>
      </c>
      <c r="F131" s="118">
        <v>20</v>
      </c>
      <c r="G131" s="119" t="s">
        <v>31</v>
      </c>
      <c r="H131" s="71">
        <v>26157874220.490002</v>
      </c>
      <c r="I131" s="71">
        <v>-2456430623.73</v>
      </c>
      <c r="J131" s="71">
        <v>24036655102.77</v>
      </c>
      <c r="K131" s="71">
        <v>680107147.47000003</v>
      </c>
      <c r="L131" s="71">
        <v>24036070136.57</v>
      </c>
      <c r="M131" s="71">
        <v>5745535668.5699997</v>
      </c>
      <c r="N131" s="71">
        <v>21572131491.57</v>
      </c>
      <c r="O131" s="71">
        <v>2207063788.71</v>
      </c>
      <c r="P131" s="71">
        <v>18004588626.709999</v>
      </c>
      <c r="Q131" s="72">
        <f t="shared" si="25"/>
        <v>0.9188846897100702</v>
      </c>
      <c r="R131" s="73">
        <f t="shared" si="26"/>
        <v>0.82468977829521428</v>
      </c>
    </row>
    <row r="132" spans="1:18" s="74" customFormat="1" ht="18" customHeight="1" x14ac:dyDescent="0.2">
      <c r="A132" s="66">
        <v>5</v>
      </c>
      <c r="B132" s="67">
        <v>1</v>
      </c>
      <c r="C132" s="67">
        <v>2</v>
      </c>
      <c r="D132" s="106">
        <v>1</v>
      </c>
      <c r="E132" s="106">
        <v>7</v>
      </c>
      <c r="F132" s="118">
        <v>20</v>
      </c>
      <c r="G132" s="119" t="s">
        <v>171</v>
      </c>
      <c r="H132" s="71">
        <v>17321939556.34</v>
      </c>
      <c r="I132" s="71">
        <v>-1367780778.6600001</v>
      </c>
      <c r="J132" s="71">
        <v>16463900861.34</v>
      </c>
      <c r="K132" s="71">
        <v>972897792.65999997</v>
      </c>
      <c r="L132" s="71">
        <v>16439865177</v>
      </c>
      <c r="M132" s="71">
        <v>8500374201.4499998</v>
      </c>
      <c r="N132" s="71">
        <v>16251124389.450001</v>
      </c>
      <c r="O132" s="71">
        <v>5098184382</v>
      </c>
      <c r="P132" s="71">
        <v>12848934570</v>
      </c>
      <c r="Q132" s="72">
        <f t="shared" si="25"/>
        <v>0.94907762052447808</v>
      </c>
      <c r="R132" s="73">
        <f t="shared" si="26"/>
        <v>0.93818156659609919</v>
      </c>
    </row>
    <row r="133" spans="1:18" s="74" customFormat="1" ht="18" customHeight="1" x14ac:dyDescent="0.2">
      <c r="A133" s="66">
        <v>5</v>
      </c>
      <c r="B133" s="67">
        <v>1</v>
      </c>
      <c r="C133" s="67">
        <v>2</v>
      </c>
      <c r="D133" s="106">
        <v>1</v>
      </c>
      <c r="E133" s="106">
        <v>9</v>
      </c>
      <c r="F133" s="118">
        <v>20</v>
      </c>
      <c r="G133" s="119" t="s">
        <v>213</v>
      </c>
      <c r="H133" s="71">
        <v>200000000</v>
      </c>
      <c r="I133" s="71">
        <v>-115583623</v>
      </c>
      <c r="J133" s="71">
        <v>84416377</v>
      </c>
      <c r="K133" s="71">
        <v>-93644174</v>
      </c>
      <c r="L133" s="71">
        <v>84416377</v>
      </c>
      <c r="M133" s="71">
        <v>64773991</v>
      </c>
      <c r="N133" s="71">
        <v>64773991</v>
      </c>
      <c r="O133" s="71">
        <v>56355826</v>
      </c>
      <c r="P133" s="71">
        <v>56355826</v>
      </c>
      <c r="Q133" s="72"/>
      <c r="R133" s="73"/>
    </row>
    <row r="134" spans="1:18" s="74" customFormat="1" ht="18" customHeight="1" x14ac:dyDescent="0.2">
      <c r="A134" s="66">
        <v>5</v>
      </c>
      <c r="B134" s="67">
        <v>1</v>
      </c>
      <c r="C134" s="67">
        <v>2</v>
      </c>
      <c r="D134" s="106">
        <v>1</v>
      </c>
      <c r="E134" s="106">
        <v>11</v>
      </c>
      <c r="F134" s="118">
        <v>20</v>
      </c>
      <c r="G134" s="119" t="s">
        <v>34</v>
      </c>
      <c r="H134" s="71">
        <v>100353881</v>
      </c>
      <c r="I134" s="71">
        <v>-32910827</v>
      </c>
      <c r="J134" s="71">
        <v>67889173</v>
      </c>
      <c r="K134" s="71">
        <v>-32691150</v>
      </c>
      <c r="L134" s="71">
        <v>31662731</v>
      </c>
      <c r="M134" s="71">
        <v>9581124</v>
      </c>
      <c r="N134" s="71">
        <v>31662731</v>
      </c>
      <c r="O134" s="71">
        <v>9541661</v>
      </c>
      <c r="P134" s="71">
        <v>31623268</v>
      </c>
      <c r="Q134" s="72"/>
      <c r="R134" s="73"/>
    </row>
    <row r="135" spans="1:18" s="74" customFormat="1" ht="14.25" x14ac:dyDescent="0.2">
      <c r="A135" s="66">
        <v>5</v>
      </c>
      <c r="B135" s="67">
        <v>1</v>
      </c>
      <c r="C135" s="67">
        <v>2</v>
      </c>
      <c r="D135" s="106">
        <v>1</v>
      </c>
      <c r="E135" s="106">
        <v>12</v>
      </c>
      <c r="F135" s="118">
        <v>20</v>
      </c>
      <c r="G135" s="119" t="s">
        <v>172</v>
      </c>
      <c r="H135" s="71">
        <v>216554681</v>
      </c>
      <c r="I135" s="71">
        <v>0</v>
      </c>
      <c r="J135" s="71">
        <v>216554674</v>
      </c>
      <c r="K135" s="71">
        <v>-4626</v>
      </c>
      <c r="L135" s="71">
        <v>216550048</v>
      </c>
      <c r="M135" s="71">
        <v>13607908</v>
      </c>
      <c r="N135" s="71">
        <v>216550048</v>
      </c>
      <c r="O135" s="71">
        <v>33701358</v>
      </c>
      <c r="P135" s="71">
        <v>216422680</v>
      </c>
      <c r="Q135" s="72"/>
      <c r="R135" s="73"/>
    </row>
    <row r="136" spans="1:18" s="74" customFormat="1" ht="14.25" x14ac:dyDescent="0.2">
      <c r="A136" s="66">
        <v>5</v>
      </c>
      <c r="B136" s="67">
        <v>1</v>
      </c>
      <c r="C136" s="67">
        <v>2</v>
      </c>
      <c r="D136" s="106">
        <v>1</v>
      </c>
      <c r="E136" s="106">
        <v>14</v>
      </c>
      <c r="F136" s="118">
        <v>20</v>
      </c>
      <c r="G136" s="119" t="s">
        <v>129</v>
      </c>
      <c r="H136" s="71">
        <v>40000000</v>
      </c>
      <c r="I136" s="71">
        <v>-30200000</v>
      </c>
      <c r="J136" s="71">
        <v>9800000</v>
      </c>
      <c r="K136" s="71">
        <v>9800000</v>
      </c>
      <c r="L136" s="71">
        <v>9800000</v>
      </c>
      <c r="M136" s="71">
        <v>0</v>
      </c>
      <c r="N136" s="71">
        <v>0</v>
      </c>
      <c r="O136" s="71">
        <v>0</v>
      </c>
      <c r="P136" s="71">
        <v>0</v>
      </c>
      <c r="Q136" s="72"/>
      <c r="R136" s="73"/>
    </row>
    <row r="137" spans="1:18" s="74" customFormat="1" ht="14.25" x14ac:dyDescent="0.2">
      <c r="A137" s="66">
        <v>5</v>
      </c>
      <c r="B137" s="67">
        <v>1</v>
      </c>
      <c r="C137" s="67">
        <v>2</v>
      </c>
      <c r="D137" s="106">
        <v>1</v>
      </c>
      <c r="E137" s="106">
        <v>15</v>
      </c>
      <c r="F137" s="118">
        <v>20</v>
      </c>
      <c r="G137" s="119" t="s">
        <v>214</v>
      </c>
      <c r="H137" s="71">
        <v>144000000</v>
      </c>
      <c r="I137" s="71">
        <v>0</v>
      </c>
      <c r="J137" s="71">
        <v>134362916</v>
      </c>
      <c r="K137" s="71">
        <v>-41239</v>
      </c>
      <c r="L137" s="71">
        <v>134321677</v>
      </c>
      <c r="M137" s="71">
        <v>0</v>
      </c>
      <c r="N137" s="71">
        <v>134321677</v>
      </c>
      <c r="O137" s="71">
        <v>0</v>
      </c>
      <c r="P137" s="71">
        <v>134321677</v>
      </c>
      <c r="Q137" s="72"/>
      <c r="R137" s="73"/>
    </row>
    <row r="138" spans="1:18" s="74" customFormat="1" ht="14.25" x14ac:dyDescent="0.2">
      <c r="A138" s="66">
        <v>5</v>
      </c>
      <c r="B138" s="67">
        <v>1</v>
      </c>
      <c r="C138" s="67">
        <v>2</v>
      </c>
      <c r="D138" s="106">
        <v>1</v>
      </c>
      <c r="E138" s="106">
        <v>21</v>
      </c>
      <c r="F138" s="118">
        <v>20</v>
      </c>
      <c r="G138" s="119" t="s">
        <v>114</v>
      </c>
      <c r="H138" s="71">
        <v>62100000</v>
      </c>
      <c r="I138" s="71">
        <v>-18698288</v>
      </c>
      <c r="J138" s="71">
        <v>43401712</v>
      </c>
      <c r="K138" s="71">
        <v>41301712</v>
      </c>
      <c r="L138" s="71">
        <v>43401712</v>
      </c>
      <c r="M138" s="71">
        <v>41458366</v>
      </c>
      <c r="N138" s="71">
        <v>41909764</v>
      </c>
      <c r="O138" s="71">
        <v>41301712</v>
      </c>
      <c r="P138" s="71">
        <v>41753110</v>
      </c>
      <c r="Q138" s="72">
        <f t="shared" si="25"/>
        <v>0.69890035426731079</v>
      </c>
      <c r="R138" s="73">
        <f t="shared" si="26"/>
        <v>0.67487542673107892</v>
      </c>
    </row>
    <row r="139" spans="1:18" s="74" customFormat="1" ht="14.25" x14ac:dyDescent="0.2">
      <c r="A139" s="66">
        <v>5</v>
      </c>
      <c r="B139" s="67">
        <v>1</v>
      </c>
      <c r="C139" s="67">
        <v>2</v>
      </c>
      <c r="D139" s="106">
        <v>1</v>
      </c>
      <c r="E139" s="106">
        <v>24</v>
      </c>
      <c r="F139" s="118">
        <v>20</v>
      </c>
      <c r="G139" s="119" t="s">
        <v>173</v>
      </c>
      <c r="H139" s="71">
        <v>647114598</v>
      </c>
      <c r="I139" s="71">
        <v>-73129970</v>
      </c>
      <c r="J139" s="71">
        <v>523422392</v>
      </c>
      <c r="K139" s="71">
        <v>-25427813</v>
      </c>
      <c r="L139" s="71">
        <v>369669726</v>
      </c>
      <c r="M139" s="71">
        <v>36241876</v>
      </c>
      <c r="N139" s="71">
        <v>230723784</v>
      </c>
      <c r="O139" s="71">
        <v>53392349</v>
      </c>
      <c r="P139" s="71">
        <v>229633783</v>
      </c>
      <c r="Q139" s="72">
        <f t="shared" si="25"/>
        <v>0.57125851764512348</v>
      </c>
      <c r="R139" s="73">
        <f t="shared" si="26"/>
        <v>0.35654238787547798</v>
      </c>
    </row>
    <row r="140" spans="1:18" s="123" customFormat="1" ht="14.25" x14ac:dyDescent="0.2">
      <c r="A140" s="514" t="s">
        <v>39</v>
      </c>
      <c r="B140" s="515"/>
      <c r="C140" s="515"/>
      <c r="D140" s="515"/>
      <c r="E140" s="515"/>
      <c r="F140" s="515"/>
      <c r="G140" s="516"/>
      <c r="H140" s="120">
        <f>H141+H144+H147+H151</f>
        <v>251678021904.72998</v>
      </c>
      <c r="I140" s="120">
        <f t="shared" ref="I140:P140" si="43">I141+I144+I147+I151</f>
        <v>-33371308381.330002</v>
      </c>
      <c r="J140" s="120">
        <f t="shared" si="43"/>
        <v>251082900638.5</v>
      </c>
      <c r="K140" s="120">
        <f t="shared" si="43"/>
        <v>13874249918.76</v>
      </c>
      <c r="L140" s="120">
        <f t="shared" si="43"/>
        <v>251019007753.51999</v>
      </c>
      <c r="M140" s="120">
        <f t="shared" si="43"/>
        <v>101254109434.97</v>
      </c>
      <c r="N140" s="120">
        <f t="shared" si="43"/>
        <v>226759004040.12</v>
      </c>
      <c r="O140" s="120">
        <f t="shared" si="43"/>
        <v>78374662391.639999</v>
      </c>
      <c r="P140" s="120">
        <f t="shared" si="43"/>
        <v>186394985085.79001</v>
      </c>
      <c r="Q140" s="121">
        <f t="shared" si="25"/>
        <v>0.99738151886993354</v>
      </c>
      <c r="R140" s="122">
        <f t="shared" si="26"/>
        <v>0.9009885023888069</v>
      </c>
    </row>
    <row r="141" spans="1:18" s="83" customFormat="1" ht="49.5" customHeight="1" x14ac:dyDescent="0.25">
      <c r="A141" s="57">
        <v>213</v>
      </c>
      <c r="B141" s="58"/>
      <c r="C141" s="58"/>
      <c r="D141" s="102"/>
      <c r="E141" s="102"/>
      <c r="F141" s="101"/>
      <c r="G141" s="116" t="s">
        <v>41</v>
      </c>
      <c r="H141" s="80">
        <f>H142</f>
        <v>5668262478.3999996</v>
      </c>
      <c r="I141" s="80">
        <f t="shared" ref="I141:P141" si="44">I142</f>
        <v>-517860989</v>
      </c>
      <c r="J141" s="80">
        <f t="shared" si="44"/>
        <v>5479839038</v>
      </c>
      <c r="K141" s="80">
        <f t="shared" si="44"/>
        <v>1198663249.5999999</v>
      </c>
      <c r="L141" s="80">
        <f t="shared" si="44"/>
        <v>5479839034</v>
      </c>
      <c r="M141" s="80">
        <f t="shared" si="44"/>
        <v>2798068740</v>
      </c>
      <c r="N141" s="80">
        <f t="shared" si="44"/>
        <v>5148581888.4300003</v>
      </c>
      <c r="O141" s="80">
        <f t="shared" si="44"/>
        <v>1014020929</v>
      </c>
      <c r="P141" s="80">
        <f t="shared" si="44"/>
        <v>3175778877.4299998</v>
      </c>
      <c r="Q141" s="129">
        <f t="shared" si="25"/>
        <v>0.96675816528997671</v>
      </c>
      <c r="R141" s="86">
        <f t="shared" si="26"/>
        <v>0.90831747965971199</v>
      </c>
    </row>
    <row r="142" spans="1:18" s="83" customFormat="1" ht="24" x14ac:dyDescent="0.25">
      <c r="A142" s="57">
        <v>213</v>
      </c>
      <c r="B142" s="75">
        <v>506</v>
      </c>
      <c r="C142" s="58"/>
      <c r="D142" s="102"/>
      <c r="E142" s="102"/>
      <c r="F142" s="101"/>
      <c r="G142" s="116" t="s">
        <v>42</v>
      </c>
      <c r="H142" s="80">
        <f>+H143</f>
        <v>5668262478.3999996</v>
      </c>
      <c r="I142" s="80">
        <f t="shared" ref="I142:P142" si="45">+I143</f>
        <v>-517860989</v>
      </c>
      <c r="J142" s="80">
        <f t="shared" si="45"/>
        <v>5479839038</v>
      </c>
      <c r="K142" s="80">
        <f t="shared" si="45"/>
        <v>1198663249.5999999</v>
      </c>
      <c r="L142" s="80">
        <f t="shared" si="45"/>
        <v>5479839034</v>
      </c>
      <c r="M142" s="80">
        <f t="shared" si="45"/>
        <v>2798068740</v>
      </c>
      <c r="N142" s="80">
        <f t="shared" si="45"/>
        <v>5148581888.4300003</v>
      </c>
      <c r="O142" s="80">
        <f t="shared" si="45"/>
        <v>1014020929</v>
      </c>
      <c r="P142" s="80">
        <f t="shared" si="45"/>
        <v>3175778877.4299998</v>
      </c>
      <c r="Q142" s="129">
        <f t="shared" ref="Q142:Q153" si="46">IFERROR((L142/H142),0)</f>
        <v>0.96675816528997671</v>
      </c>
      <c r="R142" s="86">
        <f t="shared" ref="R142:R153" si="47">IFERROR((N142/H142),0)</f>
        <v>0.90831747965971199</v>
      </c>
    </row>
    <row r="143" spans="1:18" s="128" customFormat="1" ht="36" x14ac:dyDescent="0.25">
      <c r="A143" s="66">
        <v>213</v>
      </c>
      <c r="B143" s="68">
        <v>506</v>
      </c>
      <c r="C143" s="68">
        <v>1</v>
      </c>
      <c r="D143" s="106"/>
      <c r="E143" s="106"/>
      <c r="F143" s="124">
        <v>20</v>
      </c>
      <c r="G143" s="125" t="s">
        <v>43</v>
      </c>
      <c r="H143" s="126">
        <v>5668262478.3999996</v>
      </c>
      <c r="I143" s="126">
        <v>-517860989</v>
      </c>
      <c r="J143" s="126">
        <v>5479839038</v>
      </c>
      <c r="K143" s="126">
        <v>1198663249.5999999</v>
      </c>
      <c r="L143" s="126">
        <v>5479839034</v>
      </c>
      <c r="M143" s="126">
        <v>2798068740</v>
      </c>
      <c r="N143" s="126">
        <v>5148581888.4300003</v>
      </c>
      <c r="O143" s="126">
        <v>1014020929</v>
      </c>
      <c r="P143" s="126">
        <v>3175778877.4299998</v>
      </c>
      <c r="Q143" s="127">
        <f t="shared" si="46"/>
        <v>0.96675816528997671</v>
      </c>
      <c r="R143" s="130">
        <f t="shared" si="47"/>
        <v>0.90831747965971199</v>
      </c>
    </row>
    <row r="144" spans="1:18" s="83" customFormat="1" ht="18" customHeight="1" x14ac:dyDescent="0.25">
      <c r="A144" s="112">
        <v>310</v>
      </c>
      <c r="B144" s="58"/>
      <c r="C144" s="58"/>
      <c r="D144" s="102"/>
      <c r="E144" s="102"/>
      <c r="F144" s="101"/>
      <c r="G144" s="116" t="s">
        <v>44</v>
      </c>
      <c r="H144" s="80">
        <f t="shared" ref="H144:P144" si="48">H145</f>
        <v>7800000000</v>
      </c>
      <c r="I144" s="80">
        <f t="shared" si="48"/>
        <v>-1915097</v>
      </c>
      <c r="J144" s="80">
        <f t="shared" si="48"/>
        <v>7776082510.8299999</v>
      </c>
      <c r="K144" s="80">
        <f t="shared" si="48"/>
        <v>7766424</v>
      </c>
      <c r="L144" s="80">
        <f t="shared" si="48"/>
        <v>7764219017.3299999</v>
      </c>
      <c r="M144" s="80">
        <f t="shared" si="48"/>
        <v>910012159</v>
      </c>
      <c r="N144" s="80">
        <f t="shared" si="48"/>
        <v>7688105335.1000004</v>
      </c>
      <c r="O144" s="80">
        <f t="shared" si="48"/>
        <v>831499218</v>
      </c>
      <c r="P144" s="80">
        <f t="shared" si="48"/>
        <v>7609592394.1000004</v>
      </c>
      <c r="Q144" s="81">
        <f t="shared" si="46"/>
        <v>0.99541269452948722</v>
      </c>
      <c r="R144" s="82">
        <f t="shared" si="47"/>
        <v>0.98565453014102566</v>
      </c>
    </row>
    <row r="145" spans="1:18" s="83" customFormat="1" ht="24" x14ac:dyDescent="0.25">
      <c r="A145" s="112">
        <v>310</v>
      </c>
      <c r="B145" s="75">
        <v>506</v>
      </c>
      <c r="C145" s="58"/>
      <c r="D145" s="102"/>
      <c r="E145" s="102"/>
      <c r="F145" s="101"/>
      <c r="G145" s="116" t="s">
        <v>42</v>
      </c>
      <c r="H145" s="80">
        <f>+H146</f>
        <v>7800000000</v>
      </c>
      <c r="I145" s="80">
        <f t="shared" ref="I145:P145" si="49">+I146</f>
        <v>-1915097</v>
      </c>
      <c r="J145" s="80">
        <f t="shared" si="49"/>
        <v>7776082510.8299999</v>
      </c>
      <c r="K145" s="80">
        <f t="shared" si="49"/>
        <v>7766424</v>
      </c>
      <c r="L145" s="80">
        <f t="shared" si="49"/>
        <v>7764219017.3299999</v>
      </c>
      <c r="M145" s="80">
        <f t="shared" si="49"/>
        <v>910012159</v>
      </c>
      <c r="N145" s="80">
        <f t="shared" si="49"/>
        <v>7688105335.1000004</v>
      </c>
      <c r="O145" s="80">
        <f t="shared" si="49"/>
        <v>831499218</v>
      </c>
      <c r="P145" s="80">
        <f t="shared" si="49"/>
        <v>7609592394.1000004</v>
      </c>
      <c r="Q145" s="81">
        <f t="shared" si="46"/>
        <v>0.99541269452948722</v>
      </c>
      <c r="R145" s="82">
        <f t="shared" si="47"/>
        <v>0.98565453014102566</v>
      </c>
    </row>
    <row r="146" spans="1:18" s="128" customFormat="1" ht="27.75" customHeight="1" x14ac:dyDescent="0.25">
      <c r="A146" s="105">
        <v>310</v>
      </c>
      <c r="B146" s="68">
        <v>506</v>
      </c>
      <c r="C146" s="68">
        <v>1</v>
      </c>
      <c r="D146" s="106"/>
      <c r="E146" s="106"/>
      <c r="F146" s="124">
        <v>20</v>
      </c>
      <c r="G146" s="125" t="s">
        <v>45</v>
      </c>
      <c r="H146" s="126">
        <v>7800000000</v>
      </c>
      <c r="I146" s="126">
        <v>-1915097</v>
      </c>
      <c r="J146" s="126">
        <v>7776082510.8299999</v>
      </c>
      <c r="K146" s="126">
        <v>7766424</v>
      </c>
      <c r="L146" s="126">
        <v>7764219017.3299999</v>
      </c>
      <c r="M146" s="126">
        <v>910012159</v>
      </c>
      <c r="N146" s="126">
        <v>7688105335.1000004</v>
      </c>
      <c r="O146" s="126">
        <v>831499218</v>
      </c>
      <c r="P146" s="126">
        <v>7609592394.1000004</v>
      </c>
      <c r="Q146" s="127">
        <f t="shared" si="46"/>
        <v>0.99541269452948722</v>
      </c>
      <c r="R146" s="130">
        <f t="shared" si="47"/>
        <v>0.98565453014102566</v>
      </c>
    </row>
    <row r="147" spans="1:18" s="83" customFormat="1" ht="14.25" customHeight="1" x14ac:dyDescent="0.25">
      <c r="A147" s="112">
        <v>410</v>
      </c>
      <c r="B147" s="58"/>
      <c r="C147" s="59"/>
      <c r="D147" s="59"/>
      <c r="E147" s="59"/>
      <c r="F147" s="59"/>
      <c r="G147" s="79" t="s">
        <v>46</v>
      </c>
      <c r="H147" s="80">
        <f>+H148</f>
        <v>233361759426.32999</v>
      </c>
      <c r="I147" s="80">
        <f t="shared" ref="I147:P147" si="50">+I148</f>
        <v>-32851532295.330002</v>
      </c>
      <c r="J147" s="80">
        <f t="shared" si="50"/>
        <v>232978979089.67001</v>
      </c>
      <c r="K147" s="80">
        <f t="shared" si="50"/>
        <v>7839134986.1599998</v>
      </c>
      <c r="L147" s="80">
        <f t="shared" si="50"/>
        <v>232926949702.19</v>
      </c>
      <c r="M147" s="80">
        <f t="shared" si="50"/>
        <v>92698028535.970001</v>
      </c>
      <c r="N147" s="80">
        <f t="shared" si="50"/>
        <v>209074316816.59</v>
      </c>
      <c r="O147" s="80">
        <f t="shared" si="50"/>
        <v>71700456985.639999</v>
      </c>
      <c r="P147" s="80">
        <f t="shared" si="50"/>
        <v>170780928555.26001</v>
      </c>
      <c r="Q147" s="129">
        <f t="shared" si="46"/>
        <v>0.99813675674536873</v>
      </c>
      <c r="R147" s="86">
        <f t="shared" si="47"/>
        <v>0.8959236394624146</v>
      </c>
    </row>
    <row r="148" spans="1:18" s="83" customFormat="1" ht="24" x14ac:dyDescent="0.25">
      <c r="A148" s="112">
        <v>410</v>
      </c>
      <c r="B148" s="75">
        <v>506</v>
      </c>
      <c r="C148" s="59"/>
      <c r="D148" s="59"/>
      <c r="E148" s="59"/>
      <c r="F148" s="59"/>
      <c r="G148" s="116" t="s">
        <v>42</v>
      </c>
      <c r="H148" s="80">
        <f>+H149+H150</f>
        <v>233361759426.32999</v>
      </c>
      <c r="I148" s="80">
        <f t="shared" ref="I148:P148" si="51">+I149+I150</f>
        <v>-32851532295.330002</v>
      </c>
      <c r="J148" s="80">
        <f t="shared" si="51"/>
        <v>232978979089.67001</v>
      </c>
      <c r="K148" s="80">
        <f t="shared" si="51"/>
        <v>7839134986.1599998</v>
      </c>
      <c r="L148" s="80">
        <f t="shared" si="51"/>
        <v>232926949702.19</v>
      </c>
      <c r="M148" s="80">
        <f t="shared" si="51"/>
        <v>92698028535.970001</v>
      </c>
      <c r="N148" s="80">
        <f t="shared" si="51"/>
        <v>209074316816.59</v>
      </c>
      <c r="O148" s="80">
        <f t="shared" si="51"/>
        <v>71700456985.639999</v>
      </c>
      <c r="P148" s="80">
        <f t="shared" si="51"/>
        <v>170780928555.26001</v>
      </c>
      <c r="Q148" s="129">
        <f t="shared" si="46"/>
        <v>0.99813675674536873</v>
      </c>
      <c r="R148" s="86">
        <f t="shared" si="47"/>
        <v>0.8959236394624146</v>
      </c>
    </row>
    <row r="149" spans="1:18" s="128" customFormat="1" ht="24" x14ac:dyDescent="0.25">
      <c r="A149" s="68">
        <v>410</v>
      </c>
      <c r="B149" s="68">
        <v>506</v>
      </c>
      <c r="C149" s="68">
        <v>1</v>
      </c>
      <c r="D149" s="69"/>
      <c r="E149" s="69"/>
      <c r="F149" s="69">
        <v>20</v>
      </c>
      <c r="G149" s="131" t="s">
        <v>47</v>
      </c>
      <c r="H149" s="126">
        <v>213361759426.32999</v>
      </c>
      <c r="I149" s="126">
        <v>-32809551013.330002</v>
      </c>
      <c r="J149" s="126">
        <v>213078234731.67001</v>
      </c>
      <c r="K149" s="126">
        <v>-268437998.83999997</v>
      </c>
      <c r="L149" s="126">
        <v>213026205344.19</v>
      </c>
      <c r="M149" s="126">
        <v>84147945221.970001</v>
      </c>
      <c r="N149" s="126">
        <v>189623229067.59</v>
      </c>
      <c r="O149" s="126">
        <v>71694902331.639999</v>
      </c>
      <c r="P149" s="126">
        <v>159876193671.26001</v>
      </c>
      <c r="Q149" s="127">
        <f t="shared" si="46"/>
        <v>0.99842729979804157</v>
      </c>
      <c r="R149" s="130">
        <f t="shared" si="47"/>
        <v>0.8887404639773957</v>
      </c>
    </row>
    <row r="150" spans="1:18" s="128" customFormat="1" ht="14.25" x14ac:dyDescent="0.25">
      <c r="A150" s="68">
        <v>410</v>
      </c>
      <c r="B150" s="68">
        <v>506</v>
      </c>
      <c r="C150" s="68">
        <v>3</v>
      </c>
      <c r="D150" s="69"/>
      <c r="E150" s="69"/>
      <c r="F150" s="69">
        <v>20</v>
      </c>
      <c r="G150" s="131" t="s">
        <v>174</v>
      </c>
      <c r="H150" s="126">
        <v>20000000000</v>
      </c>
      <c r="I150" s="126">
        <v>-41981282</v>
      </c>
      <c r="J150" s="126">
        <v>19900744358</v>
      </c>
      <c r="K150" s="126">
        <v>8107572985</v>
      </c>
      <c r="L150" s="126">
        <v>19900744358</v>
      </c>
      <c r="M150" s="126">
        <v>8550083314</v>
      </c>
      <c r="N150" s="126">
        <v>19451087749</v>
      </c>
      <c r="O150" s="126">
        <v>5554654</v>
      </c>
      <c r="P150" s="126">
        <v>10904734884</v>
      </c>
      <c r="Q150" s="127">
        <f t="shared" si="46"/>
        <v>0.99503721789999999</v>
      </c>
      <c r="R150" s="130">
        <f t="shared" si="47"/>
        <v>0.97255438745</v>
      </c>
    </row>
    <row r="151" spans="1:18" s="128" customFormat="1" ht="14.25" x14ac:dyDescent="0.25">
      <c r="A151" s="132">
        <v>460</v>
      </c>
      <c r="B151" s="133">
        <v>506</v>
      </c>
      <c r="C151" s="134"/>
      <c r="D151" s="134"/>
      <c r="E151" s="134"/>
      <c r="F151" s="134"/>
      <c r="G151" s="135" t="s">
        <v>175</v>
      </c>
      <c r="H151" s="136">
        <f>+H152</f>
        <v>4848000000</v>
      </c>
      <c r="I151" s="136">
        <f>+I152</f>
        <v>0</v>
      </c>
      <c r="J151" s="136">
        <f t="shared" ref="J151:P151" si="52">+J152</f>
        <v>4848000000</v>
      </c>
      <c r="K151" s="136">
        <f t="shared" si="52"/>
        <v>4828685259</v>
      </c>
      <c r="L151" s="136">
        <f t="shared" si="52"/>
        <v>4848000000</v>
      </c>
      <c r="M151" s="136">
        <f t="shared" si="52"/>
        <v>4848000000</v>
      </c>
      <c r="N151" s="136">
        <f t="shared" si="52"/>
        <v>4848000000</v>
      </c>
      <c r="O151" s="136">
        <f t="shared" si="52"/>
        <v>4828685259</v>
      </c>
      <c r="P151" s="136">
        <f t="shared" si="52"/>
        <v>4828685259</v>
      </c>
      <c r="Q151" s="137">
        <f t="shared" si="46"/>
        <v>1</v>
      </c>
      <c r="R151" s="82">
        <f t="shared" si="47"/>
        <v>1</v>
      </c>
    </row>
    <row r="152" spans="1:18" s="128" customFormat="1" thickBot="1" x14ac:dyDescent="0.3">
      <c r="A152" s="138">
        <v>460</v>
      </c>
      <c r="B152" s="139">
        <v>506</v>
      </c>
      <c r="C152" s="138">
        <v>1</v>
      </c>
      <c r="D152" s="140"/>
      <c r="E152" s="140"/>
      <c r="F152" s="140" t="s">
        <v>30</v>
      </c>
      <c r="G152" s="141" t="s">
        <v>175</v>
      </c>
      <c r="H152" s="142">
        <v>4848000000</v>
      </c>
      <c r="I152" s="142">
        <v>0</v>
      </c>
      <c r="J152" s="142">
        <v>4848000000</v>
      </c>
      <c r="K152" s="142">
        <v>4828685259</v>
      </c>
      <c r="L152" s="142">
        <v>4848000000</v>
      </c>
      <c r="M152" s="142">
        <v>4848000000</v>
      </c>
      <c r="N152" s="142">
        <v>4848000000</v>
      </c>
      <c r="O152" s="142">
        <v>4828685259</v>
      </c>
      <c r="P152" s="142">
        <v>4828685259</v>
      </c>
      <c r="Q152" s="127">
        <f t="shared" si="46"/>
        <v>1</v>
      </c>
      <c r="R152" s="130">
        <f t="shared" si="47"/>
        <v>1</v>
      </c>
    </row>
    <row r="153" spans="1:18" s="146" customFormat="1" ht="15.75" thickBot="1" x14ac:dyDescent="0.3">
      <c r="A153" s="517" t="s">
        <v>48</v>
      </c>
      <c r="B153" s="518"/>
      <c r="C153" s="518"/>
      <c r="D153" s="518"/>
      <c r="E153" s="518"/>
      <c r="F153" s="518"/>
      <c r="G153" s="519"/>
      <c r="H153" s="143">
        <f t="shared" ref="H153:P153" si="53">H12+H140</f>
        <v>505598333297.56</v>
      </c>
      <c r="I153" s="143">
        <f t="shared" si="53"/>
        <v>131944283108.7</v>
      </c>
      <c r="J153" s="143">
        <f t="shared" si="53"/>
        <v>498100320910.77002</v>
      </c>
      <c r="K153" s="143">
        <f t="shared" si="53"/>
        <v>188561940933.62003</v>
      </c>
      <c r="L153" s="143">
        <f t="shared" si="53"/>
        <v>495729281615.60999</v>
      </c>
      <c r="M153" s="143">
        <f t="shared" si="53"/>
        <v>293219915986.26001</v>
      </c>
      <c r="N153" s="143">
        <f t="shared" si="53"/>
        <v>468268957293.15997</v>
      </c>
      <c r="O153" s="143">
        <f t="shared" si="53"/>
        <v>260449419327.35999</v>
      </c>
      <c r="P153" s="143">
        <f t="shared" si="53"/>
        <v>417880319826.26001</v>
      </c>
      <c r="Q153" s="144">
        <f t="shared" si="46"/>
        <v>0.98048045052367339</v>
      </c>
      <c r="R153" s="145">
        <f t="shared" si="47"/>
        <v>0.92616792116197399</v>
      </c>
    </row>
    <row r="154" spans="1:18" x14ac:dyDescent="0.2">
      <c r="A154" s="147"/>
      <c r="B154" s="148"/>
      <c r="C154" s="149"/>
      <c r="D154" s="149"/>
      <c r="E154" s="149"/>
      <c r="F154" s="149"/>
      <c r="G154" s="150"/>
      <c r="H154" s="151"/>
      <c r="I154" s="151"/>
      <c r="J154" s="152"/>
      <c r="K154" s="153"/>
      <c r="L154" s="154"/>
      <c r="M154" s="153"/>
      <c r="N154" s="153"/>
      <c r="O154" s="153"/>
      <c r="P154" s="154"/>
      <c r="Q154" s="155"/>
      <c r="R154" s="156"/>
    </row>
    <row r="155" spans="1:18" x14ac:dyDescent="0.2">
      <c r="A155" s="147"/>
      <c r="B155" s="148"/>
      <c r="C155" s="149"/>
      <c r="D155" s="149"/>
      <c r="E155" s="149"/>
      <c r="F155" s="149"/>
      <c r="G155" s="150"/>
      <c r="H155" s="158"/>
      <c r="I155" s="158"/>
      <c r="J155" s="158"/>
      <c r="K155" s="158"/>
      <c r="L155" s="158"/>
      <c r="M155" s="158"/>
      <c r="N155" s="158"/>
      <c r="O155" s="158"/>
      <c r="P155" s="158"/>
      <c r="Q155" s="159"/>
      <c r="R155" s="156"/>
    </row>
    <row r="156" spans="1:18" x14ac:dyDescent="0.2">
      <c r="A156" s="147"/>
      <c r="B156" s="148"/>
      <c r="C156" s="149"/>
      <c r="D156" s="149"/>
      <c r="E156" s="149"/>
      <c r="F156" s="149"/>
      <c r="G156" s="150"/>
      <c r="H156" s="160"/>
      <c r="I156" s="160"/>
      <c r="J156" s="160"/>
      <c r="K156" s="160"/>
      <c r="L156" s="160"/>
      <c r="M156" s="160"/>
      <c r="N156" s="160"/>
      <c r="O156" s="160"/>
      <c r="P156" s="160"/>
      <c r="Q156" s="155"/>
      <c r="R156" s="156"/>
    </row>
    <row r="157" spans="1:18" x14ac:dyDescent="0.2">
      <c r="A157" s="147"/>
      <c r="B157" s="148"/>
      <c r="C157" s="149"/>
      <c r="D157" s="149"/>
      <c r="E157" s="149"/>
      <c r="F157" s="149"/>
      <c r="G157" s="150"/>
      <c r="H157" s="161"/>
      <c r="I157" s="161"/>
      <c r="J157" s="162"/>
      <c r="K157" s="163"/>
      <c r="L157" s="164"/>
      <c r="M157" s="163"/>
      <c r="N157" s="165"/>
      <c r="O157" s="166"/>
      <c r="P157" s="164"/>
      <c r="Q157" s="155"/>
      <c r="R157" s="156"/>
    </row>
    <row r="158" spans="1:18" x14ac:dyDescent="0.2">
      <c r="A158" s="147"/>
      <c r="B158" s="148"/>
      <c r="C158" s="149"/>
      <c r="D158" s="149"/>
      <c r="E158" s="149"/>
      <c r="F158" s="149"/>
      <c r="G158" s="150"/>
      <c r="H158" s="161"/>
      <c r="I158" s="161"/>
      <c r="J158" s="161"/>
      <c r="K158" s="163"/>
      <c r="L158" s="161"/>
      <c r="M158" s="163"/>
      <c r="N158" s="161"/>
      <c r="O158" s="166"/>
      <c r="P158" s="167"/>
      <c r="Q158" s="155"/>
      <c r="R158" s="156"/>
    </row>
    <row r="159" spans="1:18" ht="15.75" x14ac:dyDescent="0.25">
      <c r="A159" s="168"/>
      <c r="B159" s="169"/>
      <c r="C159" s="169"/>
      <c r="D159" s="170"/>
      <c r="E159" s="170"/>
      <c r="F159" s="170"/>
      <c r="G159" s="171"/>
      <c r="H159" s="171"/>
      <c r="I159" s="172"/>
      <c r="J159" s="504"/>
      <c r="K159" s="504"/>
      <c r="L159" s="504"/>
      <c r="M159" s="504"/>
      <c r="N159" s="504"/>
      <c r="O159" s="504"/>
      <c r="P159" s="504"/>
      <c r="Q159" s="155"/>
      <c r="R159" s="156"/>
    </row>
    <row r="160" spans="1:18" ht="15.75" x14ac:dyDescent="0.25">
      <c r="A160" s="505" t="s">
        <v>49</v>
      </c>
      <c r="B160" s="506"/>
      <c r="C160" s="506"/>
      <c r="D160" s="506"/>
      <c r="E160" s="506"/>
      <c r="F160" s="506"/>
      <c r="G160" s="506"/>
      <c r="H160" s="506"/>
      <c r="I160" s="506"/>
      <c r="J160" s="504"/>
      <c r="K160" s="504"/>
      <c r="L160" s="504"/>
      <c r="M160" s="504"/>
      <c r="N160" s="504"/>
      <c r="O160" s="504"/>
      <c r="P160" s="504"/>
      <c r="Q160" s="155"/>
      <c r="R160" s="156"/>
    </row>
    <row r="161" spans="1:18" ht="15.75" thickBot="1" x14ac:dyDescent="0.25">
      <c r="A161" s="507"/>
      <c r="B161" s="508"/>
      <c r="C161" s="508"/>
      <c r="D161" s="173"/>
      <c r="E161" s="173"/>
      <c r="F161" s="173"/>
      <c r="G161" s="174"/>
      <c r="H161" s="175"/>
      <c r="I161" s="175"/>
      <c r="J161" s="175"/>
      <c r="K161" s="176"/>
      <c r="L161" s="176"/>
      <c r="M161" s="176"/>
      <c r="N161" s="176"/>
      <c r="O161" s="176"/>
      <c r="P161" s="176"/>
      <c r="Q161" s="177"/>
      <c r="R161" s="178"/>
    </row>
    <row r="166" spans="1:18" x14ac:dyDescent="0.2">
      <c r="H166" s="181"/>
      <c r="I166" s="182"/>
      <c r="J166" s="181"/>
      <c r="K166" s="181"/>
      <c r="L166" s="181"/>
      <c r="M166" s="181"/>
      <c r="N166" s="181"/>
      <c r="O166" s="181"/>
      <c r="P166" s="181"/>
    </row>
    <row r="167" spans="1:18" x14ac:dyDescent="0.2">
      <c r="H167" s="181"/>
      <c r="I167" s="181"/>
      <c r="J167" s="181"/>
      <c r="K167" s="181"/>
      <c r="L167" s="181"/>
      <c r="M167" s="181"/>
      <c r="N167" s="181"/>
      <c r="O167" s="181"/>
      <c r="P167" s="181"/>
    </row>
    <row r="168" spans="1:18" x14ac:dyDescent="0.2">
      <c r="H168" s="181"/>
      <c r="I168" s="181"/>
      <c r="J168" s="181"/>
      <c r="K168" s="181"/>
      <c r="L168" s="181"/>
      <c r="M168" s="181"/>
      <c r="N168" s="181"/>
      <c r="O168" s="181"/>
      <c r="P168" s="181"/>
    </row>
    <row r="169" spans="1:18" x14ac:dyDescent="0.2">
      <c r="H169" s="181"/>
      <c r="I169" s="181"/>
      <c r="J169" s="181"/>
      <c r="K169" s="181"/>
      <c r="L169" s="181"/>
      <c r="M169" s="181"/>
      <c r="N169" s="181"/>
      <c r="O169" s="181"/>
      <c r="P169" s="181"/>
    </row>
    <row r="170" spans="1:18" x14ac:dyDescent="0.2">
      <c r="H170" s="181"/>
      <c r="I170" s="181"/>
      <c r="J170" s="181"/>
      <c r="K170" s="181"/>
      <c r="L170" s="181"/>
      <c r="M170" s="181"/>
      <c r="N170" s="181"/>
      <c r="O170" s="181"/>
      <c r="P170" s="181"/>
    </row>
    <row r="171" spans="1:18" x14ac:dyDescent="0.2">
      <c r="H171" s="181"/>
      <c r="I171" s="181"/>
      <c r="J171" s="181"/>
      <c r="K171" s="181"/>
      <c r="L171" s="181"/>
      <c r="M171" s="181"/>
      <c r="N171" s="181"/>
      <c r="O171" s="181"/>
      <c r="P171" s="181"/>
    </row>
    <row r="172" spans="1:18" x14ac:dyDescent="0.2">
      <c r="H172" s="181"/>
      <c r="I172" s="181"/>
      <c r="J172" s="181"/>
      <c r="K172" s="181"/>
      <c r="L172" s="181"/>
      <c r="M172" s="181"/>
      <c r="N172" s="181"/>
      <c r="O172" s="181"/>
      <c r="P172" s="181"/>
    </row>
    <row r="173" spans="1:18" x14ac:dyDescent="0.2">
      <c r="H173" s="181"/>
      <c r="I173" s="181"/>
      <c r="J173" s="181"/>
      <c r="K173" s="181"/>
      <c r="L173" s="181"/>
      <c r="M173" s="181"/>
      <c r="N173" s="181"/>
      <c r="O173" s="181"/>
      <c r="P173" s="181"/>
    </row>
    <row r="174" spans="1:18" x14ac:dyDescent="0.2">
      <c r="H174" s="181"/>
      <c r="I174" s="181"/>
      <c r="J174" s="181"/>
      <c r="K174" s="181"/>
      <c r="L174" s="181"/>
      <c r="M174" s="181"/>
      <c r="N174" s="181"/>
      <c r="O174" s="181"/>
      <c r="P174" s="181"/>
    </row>
    <row r="175" spans="1:18" x14ac:dyDescent="0.2">
      <c r="H175" s="181"/>
      <c r="I175" s="181"/>
      <c r="J175" s="181"/>
      <c r="K175" s="181"/>
      <c r="L175" s="181"/>
      <c r="M175" s="181"/>
      <c r="N175" s="181"/>
      <c r="O175" s="181"/>
      <c r="P175" s="181"/>
    </row>
    <row r="176" spans="1:18" x14ac:dyDescent="0.2">
      <c r="H176" s="181"/>
      <c r="I176" s="181"/>
      <c r="J176" s="181"/>
      <c r="K176" s="181"/>
      <c r="L176" s="181"/>
      <c r="M176" s="181"/>
      <c r="N176" s="181"/>
      <c r="O176" s="181"/>
      <c r="P176" s="181"/>
    </row>
    <row r="177" spans="8:16" s="157" customFormat="1" x14ac:dyDescent="0.2">
      <c r="H177" s="181"/>
      <c r="I177" s="181"/>
      <c r="J177" s="181"/>
      <c r="K177" s="181"/>
      <c r="L177" s="181"/>
      <c r="M177" s="181"/>
      <c r="N177" s="181"/>
      <c r="O177" s="181"/>
      <c r="P177" s="181"/>
    </row>
    <row r="178" spans="8:16" s="157" customFormat="1" x14ac:dyDescent="0.2">
      <c r="H178" s="181"/>
      <c r="I178" s="181"/>
      <c r="J178" s="181"/>
      <c r="K178" s="181"/>
      <c r="L178" s="181"/>
      <c r="M178" s="181"/>
      <c r="N178" s="181"/>
      <c r="O178" s="181"/>
      <c r="P178" s="181"/>
    </row>
  </sheetData>
  <mergeCells count="31">
    <mergeCell ref="A161:C161"/>
    <mergeCell ref="D10:D11"/>
    <mergeCell ref="A12:G12"/>
    <mergeCell ref="A140:G140"/>
    <mergeCell ref="A153:G153"/>
    <mergeCell ref="J159:P159"/>
    <mergeCell ref="A160:I160"/>
    <mergeCell ref="J160:P160"/>
    <mergeCell ref="M8:M11"/>
    <mergeCell ref="N8:N11"/>
    <mergeCell ref="O8:O11"/>
    <mergeCell ref="P8:P11"/>
    <mergeCell ref="Q8:Q11"/>
    <mergeCell ref="R8:R11"/>
    <mergeCell ref="A8:G8"/>
    <mergeCell ref="H8:H11"/>
    <mergeCell ref="I8:I11"/>
    <mergeCell ref="J8:J11"/>
    <mergeCell ref="K8:K11"/>
    <mergeCell ref="L8:L11"/>
    <mergeCell ref="G9:G11"/>
    <mergeCell ref="A10:A11"/>
    <mergeCell ref="B10:B11"/>
    <mergeCell ref="C10:C11"/>
    <mergeCell ref="A5:D5"/>
    <mergeCell ref="G5:I5"/>
    <mergeCell ref="G1:M1"/>
    <mergeCell ref="G2:M2"/>
    <mergeCell ref="G3:M3"/>
    <mergeCell ref="A4:D4"/>
    <mergeCell ref="G4:M4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H106:P10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82"/>
  <sheetViews>
    <sheetView zoomScaleNormal="100" workbookViewId="0">
      <pane xSplit="9" ySplit="13" topLeftCell="J14" activePane="bottomRight" state="frozen"/>
      <selection pane="topRight" activeCell="G1" sqref="G1"/>
      <selection pane="bottomLeft" activeCell="A14" sqref="A14"/>
      <selection pane="bottomRight" activeCell="K71" sqref="K71"/>
    </sheetView>
  </sheetViews>
  <sheetFormatPr baseColWidth="10" defaultColWidth="11.42578125" defaultRowHeight="12.75" x14ac:dyDescent="0.2"/>
  <cols>
    <col min="1" max="1" width="2.140625" style="380" customWidth="1"/>
    <col min="2" max="2" width="4.7109375" style="371" bestFit="1" customWidth="1"/>
    <col min="3" max="3" width="5.5703125" style="372" bestFit="1" customWidth="1"/>
    <col min="4" max="4" width="4.140625" style="373" customWidth="1"/>
    <col min="5" max="5" width="3.42578125" style="373" customWidth="1"/>
    <col min="6" max="7" width="2.85546875" style="373" customWidth="1"/>
    <col min="8" max="8" width="2.28515625" style="373" customWidth="1"/>
    <col min="9" max="9" width="38.7109375" style="374" customWidth="1"/>
    <col min="10" max="10" width="15.85546875" style="373" customWidth="1"/>
    <col min="11" max="11" width="16.28515625" style="373" customWidth="1"/>
    <col min="12" max="12" width="15.42578125" style="373" customWidth="1"/>
    <col min="13" max="13" width="16" style="373" customWidth="1"/>
    <col min="14" max="14" width="15.140625" style="372" customWidth="1"/>
    <col min="15" max="15" width="16.5703125" style="372" customWidth="1"/>
    <col min="16" max="16" width="15.7109375" style="372" customWidth="1"/>
    <col min="17" max="17" width="6.42578125" style="375" bestFit="1" customWidth="1"/>
    <col min="18" max="18" width="17.85546875" style="283" customWidth="1"/>
    <col min="19" max="16384" width="11.42578125" style="283"/>
  </cols>
  <sheetData>
    <row r="1" spans="1:18" x14ac:dyDescent="0.2">
      <c r="B1" s="544" t="s">
        <v>0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6"/>
    </row>
    <row r="2" spans="1:18" x14ac:dyDescent="0.2">
      <c r="B2" s="547" t="s">
        <v>1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9"/>
    </row>
    <row r="3" spans="1:18" x14ac:dyDescent="0.2">
      <c r="B3" s="547" t="s">
        <v>2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9"/>
    </row>
    <row r="4" spans="1:18" x14ac:dyDescent="0.2">
      <c r="B4" s="547" t="s">
        <v>217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9"/>
    </row>
    <row r="5" spans="1:18" x14ac:dyDescent="0.2">
      <c r="B5" s="284"/>
      <c r="C5" s="285"/>
      <c r="D5" s="283"/>
      <c r="E5" s="286"/>
      <c r="F5" s="286"/>
      <c r="G5" s="286"/>
      <c r="H5" s="286"/>
      <c r="I5" s="287"/>
      <c r="J5" s="286"/>
      <c r="K5" s="283"/>
      <c r="L5" s="283"/>
      <c r="M5" s="288"/>
      <c r="N5" s="289"/>
      <c r="O5" s="283"/>
      <c r="P5" s="283"/>
      <c r="Q5" s="290"/>
    </row>
    <row r="6" spans="1:18" x14ac:dyDescent="0.2">
      <c r="B6" s="291"/>
      <c r="C6" s="283"/>
      <c r="D6" s="292" t="s">
        <v>3</v>
      </c>
      <c r="E6" s="293"/>
      <c r="F6" s="293"/>
      <c r="G6" s="293"/>
      <c r="H6" s="293"/>
      <c r="I6" s="294"/>
      <c r="J6" s="286"/>
      <c r="K6" s="283"/>
      <c r="L6" s="283"/>
      <c r="M6" s="295"/>
      <c r="N6" s="293" t="s">
        <v>4</v>
      </c>
      <c r="O6" s="296" t="s">
        <v>5</v>
      </c>
      <c r="P6" s="283"/>
      <c r="Q6" s="290"/>
    </row>
    <row r="7" spans="1:18" x14ac:dyDescent="0.2">
      <c r="B7" s="291"/>
      <c r="C7" s="283"/>
      <c r="D7" s="292" t="s">
        <v>6</v>
      </c>
      <c r="E7" s="297"/>
      <c r="F7" s="297"/>
      <c r="G7" s="297"/>
      <c r="H7" s="297"/>
      <c r="I7" s="294"/>
      <c r="J7" s="286"/>
      <c r="K7" s="283"/>
      <c r="L7" s="283"/>
      <c r="M7" s="295"/>
      <c r="N7" s="293" t="s">
        <v>7</v>
      </c>
      <c r="O7" s="298">
        <v>2014</v>
      </c>
      <c r="P7" s="283"/>
      <c r="Q7" s="290"/>
    </row>
    <row r="8" spans="1:18" x14ac:dyDescent="0.2">
      <c r="B8" s="291"/>
      <c r="C8" s="299"/>
      <c r="D8" s="292" t="s">
        <v>8</v>
      </c>
      <c r="E8" s="293"/>
      <c r="F8" s="293"/>
      <c r="G8" s="293"/>
      <c r="H8" s="293"/>
      <c r="I8" s="294"/>
      <c r="J8" s="286"/>
      <c r="K8" s="283"/>
      <c r="L8" s="283"/>
      <c r="M8" s="295"/>
      <c r="N8" s="293" t="s">
        <v>9</v>
      </c>
      <c r="O8" s="300">
        <v>42026</v>
      </c>
      <c r="P8" s="283"/>
      <c r="Q8" s="290"/>
    </row>
    <row r="9" spans="1:18" ht="13.5" thickBot="1" x14ac:dyDescent="0.25">
      <c r="B9" s="301"/>
      <c r="C9" s="302"/>
      <c r="D9" s="303"/>
      <c r="E9" s="303"/>
      <c r="F9" s="303"/>
      <c r="G9" s="303"/>
      <c r="H9" s="303"/>
      <c r="I9" s="304"/>
      <c r="J9" s="305"/>
      <c r="K9" s="306"/>
      <c r="L9" s="305"/>
      <c r="M9" s="306"/>
      <c r="N9" s="307"/>
      <c r="O9" s="308"/>
      <c r="P9" s="308"/>
      <c r="Q9" s="309"/>
    </row>
    <row r="10" spans="1:18" s="377" customFormat="1" ht="13.5" thickBot="1" x14ac:dyDescent="0.25">
      <c r="A10" s="381"/>
      <c r="B10" s="550" t="s">
        <v>10</v>
      </c>
      <c r="C10" s="551"/>
      <c r="D10" s="551"/>
      <c r="E10" s="551"/>
      <c r="F10" s="551"/>
      <c r="G10" s="551"/>
      <c r="H10" s="551"/>
      <c r="I10" s="552"/>
      <c r="J10" s="553" t="s">
        <v>185</v>
      </c>
      <c r="K10" s="553" t="s">
        <v>186</v>
      </c>
      <c r="L10" s="553" t="s">
        <v>187</v>
      </c>
      <c r="M10" s="553" t="s">
        <v>188</v>
      </c>
      <c r="N10" s="553" t="s">
        <v>11</v>
      </c>
      <c r="O10" s="553" t="s">
        <v>12</v>
      </c>
      <c r="P10" s="553" t="s">
        <v>189</v>
      </c>
      <c r="Q10" s="526" t="s">
        <v>13</v>
      </c>
    </row>
    <row r="11" spans="1:18" s="377" customFormat="1" x14ac:dyDescent="0.2">
      <c r="A11" s="381"/>
      <c r="B11" s="310" t="s">
        <v>14</v>
      </c>
      <c r="C11" s="311" t="s">
        <v>15</v>
      </c>
      <c r="D11" s="310" t="s">
        <v>16</v>
      </c>
      <c r="E11" s="312" t="s">
        <v>17</v>
      </c>
      <c r="F11" s="310" t="s">
        <v>18</v>
      </c>
      <c r="G11" s="310"/>
      <c r="H11" s="310"/>
      <c r="I11" s="529" t="s">
        <v>19</v>
      </c>
      <c r="J11" s="554"/>
      <c r="K11" s="554"/>
      <c r="L11" s="554"/>
      <c r="M11" s="554"/>
      <c r="N11" s="554"/>
      <c r="O11" s="554"/>
      <c r="P11" s="554"/>
      <c r="Q11" s="527"/>
    </row>
    <row r="12" spans="1:18" x14ac:dyDescent="0.2">
      <c r="B12" s="524" t="s">
        <v>20</v>
      </c>
      <c r="C12" s="532" t="s">
        <v>21</v>
      </c>
      <c r="D12" s="524" t="s">
        <v>22</v>
      </c>
      <c r="E12" s="524" t="s">
        <v>23</v>
      </c>
      <c r="F12" s="378" t="s">
        <v>24</v>
      </c>
      <c r="G12" s="313"/>
      <c r="H12" s="313"/>
      <c r="I12" s="530"/>
      <c r="J12" s="554"/>
      <c r="K12" s="554"/>
      <c r="L12" s="554" t="s">
        <v>25</v>
      </c>
      <c r="M12" s="554"/>
      <c r="N12" s="554"/>
      <c r="O12" s="554"/>
      <c r="P12" s="554"/>
      <c r="Q12" s="527"/>
    </row>
    <row r="13" spans="1:18" ht="13.5" thickBot="1" x14ac:dyDescent="0.25">
      <c r="B13" s="525"/>
      <c r="C13" s="533"/>
      <c r="D13" s="525"/>
      <c r="E13" s="525"/>
      <c r="F13" s="379" t="s">
        <v>26</v>
      </c>
      <c r="G13" s="314"/>
      <c r="H13" s="314"/>
      <c r="I13" s="531"/>
      <c r="J13" s="555"/>
      <c r="K13" s="555"/>
      <c r="L13" s="555"/>
      <c r="M13" s="555"/>
      <c r="N13" s="555"/>
      <c r="O13" s="555"/>
      <c r="P13" s="555"/>
      <c r="Q13" s="528"/>
    </row>
    <row r="14" spans="1:18" ht="13.5" thickBot="1" x14ac:dyDescent="0.25">
      <c r="B14" s="536" t="s">
        <v>27</v>
      </c>
      <c r="C14" s="537"/>
      <c r="D14" s="537"/>
      <c r="E14" s="537"/>
      <c r="F14" s="537"/>
      <c r="G14" s="537"/>
      <c r="H14" s="537"/>
      <c r="I14" s="538"/>
      <c r="J14" s="382">
        <f>+J15+J18+J46+J51</f>
        <v>1579344737.96</v>
      </c>
      <c r="K14" s="382">
        <f t="shared" ref="K14:P14" si="0">+K15+K18+K46+K51</f>
        <v>1174895959.96</v>
      </c>
      <c r="L14" s="382">
        <f t="shared" si="0"/>
        <v>0</v>
      </c>
      <c r="M14" s="382">
        <f t="shared" si="0"/>
        <v>1174895959.96</v>
      </c>
      <c r="N14" s="382">
        <f t="shared" si="0"/>
        <v>0</v>
      </c>
      <c r="O14" s="382">
        <f t="shared" si="0"/>
        <v>1174895959.96</v>
      </c>
      <c r="P14" s="382">
        <f t="shared" si="0"/>
        <v>0</v>
      </c>
      <c r="Q14" s="454">
        <f>IFERROR((M14/K14),0)</f>
        <v>1</v>
      </c>
      <c r="R14" s="315"/>
    </row>
    <row r="15" spans="1:18" x14ac:dyDescent="0.2">
      <c r="A15" s="380" t="s">
        <v>218</v>
      </c>
      <c r="B15" s="316">
        <v>1</v>
      </c>
      <c r="C15" s="317"/>
      <c r="D15" s="317"/>
      <c r="E15" s="318"/>
      <c r="F15" s="318"/>
      <c r="G15" s="318"/>
      <c r="H15" s="318"/>
      <c r="I15" s="383" t="s">
        <v>28</v>
      </c>
      <c r="J15" s="384">
        <f>+J16</f>
        <v>16240000</v>
      </c>
      <c r="K15" s="384">
        <f t="shared" ref="K15:P16" si="1">+K16</f>
        <v>0</v>
      </c>
      <c r="L15" s="384">
        <f t="shared" si="1"/>
        <v>0</v>
      </c>
      <c r="M15" s="384">
        <f t="shared" si="1"/>
        <v>0</v>
      </c>
      <c r="N15" s="384">
        <f t="shared" si="1"/>
        <v>0</v>
      </c>
      <c r="O15" s="384">
        <f t="shared" si="1"/>
        <v>0</v>
      </c>
      <c r="P15" s="385">
        <f t="shared" ref="P15:P70" si="2">+K15-M15</f>
        <v>0</v>
      </c>
      <c r="Q15" s="455">
        <f t="shared" ref="Q15:Q73" si="3">IFERROR((M15/K15),0)</f>
        <v>0</v>
      </c>
    </row>
    <row r="16" spans="1:18" x14ac:dyDescent="0.2">
      <c r="A16" s="380" t="s">
        <v>219</v>
      </c>
      <c r="B16" s="319">
        <v>1</v>
      </c>
      <c r="C16" s="320">
        <v>0</v>
      </c>
      <c r="D16" s="320">
        <v>2</v>
      </c>
      <c r="E16" s="321"/>
      <c r="F16" s="321"/>
      <c r="G16" s="321"/>
      <c r="H16" s="324"/>
      <c r="I16" s="386" t="s">
        <v>29</v>
      </c>
      <c r="J16" s="387">
        <f>+J17</f>
        <v>16240000</v>
      </c>
      <c r="K16" s="387">
        <f t="shared" si="1"/>
        <v>0</v>
      </c>
      <c r="L16" s="387">
        <f t="shared" si="1"/>
        <v>0</v>
      </c>
      <c r="M16" s="387">
        <f t="shared" si="1"/>
        <v>0</v>
      </c>
      <c r="N16" s="387">
        <f t="shared" si="1"/>
        <v>0</v>
      </c>
      <c r="O16" s="387">
        <f t="shared" si="1"/>
        <v>0</v>
      </c>
      <c r="P16" s="387">
        <f t="shared" si="1"/>
        <v>0</v>
      </c>
      <c r="Q16" s="456">
        <f t="shared" si="3"/>
        <v>0</v>
      </c>
    </row>
    <row r="17" spans="1:17" x14ac:dyDescent="0.2">
      <c r="A17" s="380" t="s">
        <v>220</v>
      </c>
      <c r="B17" s="322">
        <v>1</v>
      </c>
      <c r="C17" s="323">
        <v>0</v>
      </c>
      <c r="D17" s="323">
        <v>2</v>
      </c>
      <c r="E17" s="324" t="s">
        <v>190</v>
      </c>
      <c r="F17" s="324" t="s">
        <v>30</v>
      </c>
      <c r="G17" s="324"/>
      <c r="H17" s="324"/>
      <c r="I17" s="388" t="s">
        <v>31</v>
      </c>
      <c r="J17" s="389">
        <v>16240000</v>
      </c>
      <c r="K17" s="389">
        <v>0</v>
      </c>
      <c r="L17" s="390">
        <v>0</v>
      </c>
      <c r="M17" s="390">
        <v>0</v>
      </c>
      <c r="N17" s="390">
        <v>0</v>
      </c>
      <c r="O17" s="390">
        <v>0</v>
      </c>
      <c r="P17" s="391">
        <v>0</v>
      </c>
      <c r="Q17" s="457">
        <f t="shared" si="3"/>
        <v>0</v>
      </c>
    </row>
    <row r="18" spans="1:17" x14ac:dyDescent="0.2">
      <c r="A18" s="380" t="s">
        <v>221</v>
      </c>
      <c r="B18" s="319">
        <v>2</v>
      </c>
      <c r="C18" s="320"/>
      <c r="D18" s="320"/>
      <c r="E18" s="321"/>
      <c r="F18" s="321"/>
      <c r="G18" s="321"/>
      <c r="H18" s="321"/>
      <c r="I18" s="386" t="s">
        <v>32</v>
      </c>
      <c r="J18" s="387">
        <f>+J19</f>
        <v>267020335.96000001</v>
      </c>
      <c r="K18" s="387">
        <f t="shared" ref="K18:P18" si="4">+K19</f>
        <v>177366575.96000001</v>
      </c>
      <c r="L18" s="387">
        <f t="shared" si="4"/>
        <v>0</v>
      </c>
      <c r="M18" s="387">
        <f t="shared" si="4"/>
        <v>177366575.96000001</v>
      </c>
      <c r="N18" s="387">
        <f t="shared" si="4"/>
        <v>0</v>
      </c>
      <c r="O18" s="387">
        <f t="shared" si="4"/>
        <v>177366575.96000001</v>
      </c>
      <c r="P18" s="387">
        <f t="shared" si="4"/>
        <v>0</v>
      </c>
      <c r="Q18" s="456">
        <f t="shared" si="3"/>
        <v>1</v>
      </c>
    </row>
    <row r="19" spans="1:17" x14ac:dyDescent="0.2">
      <c r="A19" s="380" t="s">
        <v>222</v>
      </c>
      <c r="B19" s="325">
        <v>2</v>
      </c>
      <c r="C19" s="326">
        <v>0</v>
      </c>
      <c r="D19" s="326">
        <v>4</v>
      </c>
      <c r="E19" s="321"/>
      <c r="F19" s="321"/>
      <c r="G19" s="321"/>
      <c r="H19" s="321"/>
      <c r="I19" s="386" t="s">
        <v>33</v>
      </c>
      <c r="J19" s="387">
        <f>+J20+J22+J27+J34+J36+J38+J40+J42+J44</f>
        <v>267020335.96000001</v>
      </c>
      <c r="K19" s="387">
        <f t="shared" ref="K19:P19" si="5">+K20+K22+K27+K34+K36+K38+K40+K42+K44</f>
        <v>177366575.96000001</v>
      </c>
      <c r="L19" s="387">
        <f t="shared" si="5"/>
        <v>0</v>
      </c>
      <c r="M19" s="387">
        <f t="shared" si="5"/>
        <v>177366575.96000001</v>
      </c>
      <c r="N19" s="387">
        <f t="shared" si="5"/>
        <v>0</v>
      </c>
      <c r="O19" s="387">
        <f t="shared" si="5"/>
        <v>177366575.96000001</v>
      </c>
      <c r="P19" s="387">
        <f t="shared" si="5"/>
        <v>0</v>
      </c>
      <c r="Q19" s="456">
        <f t="shared" si="3"/>
        <v>1</v>
      </c>
    </row>
    <row r="20" spans="1:17" x14ac:dyDescent="0.2">
      <c r="A20" s="380" t="s">
        <v>223</v>
      </c>
      <c r="B20" s="325">
        <v>2</v>
      </c>
      <c r="C20" s="326">
        <v>0</v>
      </c>
      <c r="D20" s="326">
        <v>4</v>
      </c>
      <c r="E20" s="321" t="s">
        <v>67</v>
      </c>
      <c r="F20" s="321"/>
      <c r="G20" s="321"/>
      <c r="H20" s="321"/>
      <c r="I20" s="386" t="s">
        <v>224</v>
      </c>
      <c r="J20" s="387">
        <f>+J21</f>
        <v>19953160</v>
      </c>
      <c r="K20" s="387">
        <f t="shared" ref="K20:O20" si="6">+K21</f>
        <v>19953160</v>
      </c>
      <c r="L20" s="387">
        <f t="shared" si="6"/>
        <v>0</v>
      </c>
      <c r="M20" s="387">
        <f t="shared" si="6"/>
        <v>19953160</v>
      </c>
      <c r="N20" s="387">
        <f t="shared" si="6"/>
        <v>0</v>
      </c>
      <c r="O20" s="387">
        <f t="shared" si="6"/>
        <v>19953160</v>
      </c>
      <c r="P20" s="392">
        <f>K20-O20</f>
        <v>0</v>
      </c>
      <c r="Q20" s="456">
        <f t="shared" si="3"/>
        <v>1</v>
      </c>
    </row>
    <row r="21" spans="1:17" x14ac:dyDescent="0.2">
      <c r="A21" s="380" t="s">
        <v>225</v>
      </c>
      <c r="B21" s="328">
        <v>2</v>
      </c>
      <c r="C21" s="329">
        <v>0</v>
      </c>
      <c r="D21" s="329">
        <v>4</v>
      </c>
      <c r="E21" s="324" t="s">
        <v>67</v>
      </c>
      <c r="F21" s="324" t="s">
        <v>226</v>
      </c>
      <c r="G21" s="321"/>
      <c r="H21" s="321"/>
      <c r="I21" s="393" t="s">
        <v>227</v>
      </c>
      <c r="J21" s="389">
        <v>19953160</v>
      </c>
      <c r="K21" s="389">
        <v>19953160</v>
      </c>
      <c r="L21" s="390">
        <v>0</v>
      </c>
      <c r="M21" s="390">
        <v>19953160</v>
      </c>
      <c r="N21" s="390">
        <v>0</v>
      </c>
      <c r="O21" s="390">
        <v>19953160</v>
      </c>
      <c r="P21" s="391">
        <v>0</v>
      </c>
      <c r="Q21" s="457">
        <f t="shared" si="3"/>
        <v>1</v>
      </c>
    </row>
    <row r="22" spans="1:17" x14ac:dyDescent="0.2">
      <c r="A22" s="380" t="s">
        <v>228</v>
      </c>
      <c r="B22" s="325">
        <v>2</v>
      </c>
      <c r="C22" s="326">
        <v>0</v>
      </c>
      <c r="D22" s="326">
        <v>4</v>
      </c>
      <c r="E22" s="326">
        <v>4</v>
      </c>
      <c r="F22" s="327"/>
      <c r="G22" s="327"/>
      <c r="H22" s="327"/>
      <c r="I22" s="386" t="s">
        <v>191</v>
      </c>
      <c r="J22" s="387">
        <f t="shared" ref="J22:O22" si="7">SUM(J23:J26)</f>
        <v>33173698</v>
      </c>
      <c r="K22" s="387">
        <f t="shared" si="7"/>
        <v>33173698</v>
      </c>
      <c r="L22" s="387">
        <f t="shared" si="7"/>
        <v>0</v>
      </c>
      <c r="M22" s="387">
        <f t="shared" si="7"/>
        <v>33173698</v>
      </c>
      <c r="N22" s="387">
        <f t="shared" si="7"/>
        <v>0</v>
      </c>
      <c r="O22" s="387">
        <f t="shared" si="7"/>
        <v>33173698</v>
      </c>
      <c r="P22" s="394">
        <f t="shared" ref="P22:P26" si="8">+K22-M22</f>
        <v>0</v>
      </c>
      <c r="Q22" s="456">
        <f t="shared" si="3"/>
        <v>1</v>
      </c>
    </row>
    <row r="23" spans="1:17" x14ac:dyDescent="0.2">
      <c r="A23" s="380" t="s">
        <v>229</v>
      </c>
      <c r="B23" s="328">
        <v>2</v>
      </c>
      <c r="C23" s="329">
        <v>0</v>
      </c>
      <c r="D23" s="329">
        <v>4</v>
      </c>
      <c r="E23" s="329">
        <v>4</v>
      </c>
      <c r="F23" s="329">
        <v>1</v>
      </c>
      <c r="G23" s="324"/>
      <c r="H23" s="324"/>
      <c r="I23" s="388" t="s">
        <v>192</v>
      </c>
      <c r="J23" s="389">
        <v>16119800</v>
      </c>
      <c r="K23" s="389">
        <v>16119800</v>
      </c>
      <c r="L23" s="390">
        <v>0</v>
      </c>
      <c r="M23" s="390">
        <v>16119800</v>
      </c>
      <c r="N23" s="390">
        <v>0</v>
      </c>
      <c r="O23" s="390">
        <v>16119800</v>
      </c>
      <c r="P23" s="391">
        <f t="shared" si="8"/>
        <v>0</v>
      </c>
      <c r="Q23" s="457">
        <f t="shared" si="3"/>
        <v>1</v>
      </c>
    </row>
    <row r="24" spans="1:17" x14ac:dyDescent="0.2">
      <c r="A24" s="380" t="s">
        <v>230</v>
      </c>
      <c r="B24" s="328">
        <v>2</v>
      </c>
      <c r="C24" s="329">
        <v>0</v>
      </c>
      <c r="D24" s="329">
        <v>4</v>
      </c>
      <c r="E24" s="329">
        <v>4</v>
      </c>
      <c r="F24" s="329">
        <v>15</v>
      </c>
      <c r="G24" s="324"/>
      <c r="H24" s="324"/>
      <c r="I24" s="388" t="s">
        <v>193</v>
      </c>
      <c r="J24" s="389">
        <v>13103694</v>
      </c>
      <c r="K24" s="389">
        <v>13103694</v>
      </c>
      <c r="L24" s="390">
        <v>0</v>
      </c>
      <c r="M24" s="390">
        <v>13103694</v>
      </c>
      <c r="N24" s="390">
        <v>0</v>
      </c>
      <c r="O24" s="390">
        <v>13103694</v>
      </c>
      <c r="P24" s="391">
        <f t="shared" si="8"/>
        <v>0</v>
      </c>
      <c r="Q24" s="457">
        <f t="shared" si="3"/>
        <v>1</v>
      </c>
    </row>
    <row r="25" spans="1:17" x14ac:dyDescent="0.2">
      <c r="A25" s="380" t="s">
        <v>231</v>
      </c>
      <c r="B25" s="328">
        <v>2</v>
      </c>
      <c r="C25" s="329">
        <v>0</v>
      </c>
      <c r="D25" s="329">
        <v>4</v>
      </c>
      <c r="E25" s="329">
        <v>4</v>
      </c>
      <c r="F25" s="329">
        <v>17</v>
      </c>
      <c r="G25" s="324"/>
      <c r="H25" s="324"/>
      <c r="I25" s="388" t="s">
        <v>194</v>
      </c>
      <c r="J25" s="389">
        <v>3949870</v>
      </c>
      <c r="K25" s="389">
        <v>3949870</v>
      </c>
      <c r="L25" s="390">
        <v>0</v>
      </c>
      <c r="M25" s="390">
        <v>3949870</v>
      </c>
      <c r="N25" s="390">
        <v>0</v>
      </c>
      <c r="O25" s="390">
        <v>3949870</v>
      </c>
      <c r="P25" s="391">
        <f t="shared" si="8"/>
        <v>0</v>
      </c>
      <c r="Q25" s="457">
        <f t="shared" si="3"/>
        <v>1</v>
      </c>
    </row>
    <row r="26" spans="1:17" x14ac:dyDescent="0.2">
      <c r="A26" s="380" t="s">
        <v>232</v>
      </c>
      <c r="B26" s="328">
        <v>2</v>
      </c>
      <c r="C26" s="329">
        <v>0</v>
      </c>
      <c r="D26" s="329">
        <v>4</v>
      </c>
      <c r="E26" s="329">
        <v>4</v>
      </c>
      <c r="F26" s="329">
        <v>18</v>
      </c>
      <c r="G26" s="324"/>
      <c r="H26" s="324"/>
      <c r="I26" s="388" t="s">
        <v>195</v>
      </c>
      <c r="J26" s="389">
        <v>334</v>
      </c>
      <c r="K26" s="389">
        <v>334</v>
      </c>
      <c r="L26" s="390">
        <v>0</v>
      </c>
      <c r="M26" s="390">
        <v>334</v>
      </c>
      <c r="N26" s="390">
        <v>0</v>
      </c>
      <c r="O26" s="390">
        <v>334</v>
      </c>
      <c r="P26" s="391">
        <f t="shared" si="8"/>
        <v>0</v>
      </c>
      <c r="Q26" s="457">
        <f t="shared" si="3"/>
        <v>1</v>
      </c>
    </row>
    <row r="27" spans="1:17" s="330" customFormat="1" x14ac:dyDescent="0.2">
      <c r="A27" s="395" t="s">
        <v>233</v>
      </c>
      <c r="B27" s="325">
        <v>2</v>
      </c>
      <c r="C27" s="326">
        <v>0</v>
      </c>
      <c r="D27" s="326">
        <v>4</v>
      </c>
      <c r="E27" s="326">
        <v>5</v>
      </c>
      <c r="F27" s="321"/>
      <c r="G27" s="321"/>
      <c r="H27" s="321"/>
      <c r="I27" s="386" t="s">
        <v>196</v>
      </c>
      <c r="J27" s="387">
        <f t="shared" ref="J27:O27" si="9">SUM(J28:J33)</f>
        <v>67859839</v>
      </c>
      <c r="K27" s="387">
        <f t="shared" si="9"/>
        <v>30749438</v>
      </c>
      <c r="L27" s="387">
        <f t="shared" si="9"/>
        <v>0</v>
      </c>
      <c r="M27" s="387">
        <f t="shared" si="9"/>
        <v>30749438</v>
      </c>
      <c r="N27" s="387">
        <f t="shared" si="9"/>
        <v>0</v>
      </c>
      <c r="O27" s="387">
        <f t="shared" si="9"/>
        <v>30749438</v>
      </c>
      <c r="P27" s="394">
        <f t="shared" si="2"/>
        <v>0</v>
      </c>
      <c r="Q27" s="456">
        <f t="shared" si="3"/>
        <v>1</v>
      </c>
    </row>
    <row r="28" spans="1:17" x14ac:dyDescent="0.2">
      <c r="A28" s="380" t="s">
        <v>234</v>
      </c>
      <c r="B28" s="328">
        <v>2</v>
      </c>
      <c r="C28" s="329">
        <v>0</v>
      </c>
      <c r="D28" s="329">
        <v>4</v>
      </c>
      <c r="E28" s="329">
        <v>5</v>
      </c>
      <c r="F28" s="329">
        <v>1</v>
      </c>
      <c r="G28" s="324"/>
      <c r="H28" s="324"/>
      <c r="I28" s="388" t="s">
        <v>197</v>
      </c>
      <c r="J28" s="389">
        <v>19192515</v>
      </c>
      <c r="K28" s="389">
        <v>5262766</v>
      </c>
      <c r="L28" s="390">
        <v>0</v>
      </c>
      <c r="M28" s="390">
        <v>5262766</v>
      </c>
      <c r="N28" s="390">
        <v>0</v>
      </c>
      <c r="O28" s="390">
        <v>5262766</v>
      </c>
      <c r="P28" s="391">
        <f t="shared" si="2"/>
        <v>0</v>
      </c>
      <c r="Q28" s="457">
        <f t="shared" si="3"/>
        <v>1</v>
      </c>
    </row>
    <row r="29" spans="1:17" ht="12.75" customHeight="1" x14ac:dyDescent="0.2">
      <c r="A29" s="380" t="s">
        <v>235</v>
      </c>
      <c r="B29" s="328">
        <v>2</v>
      </c>
      <c r="C29" s="329">
        <v>0</v>
      </c>
      <c r="D29" s="329">
        <v>4</v>
      </c>
      <c r="E29" s="329">
        <v>5</v>
      </c>
      <c r="F29" s="329">
        <v>2</v>
      </c>
      <c r="G29" s="324"/>
      <c r="H29" s="324"/>
      <c r="I29" s="388" t="s">
        <v>198</v>
      </c>
      <c r="J29" s="389">
        <v>12011229</v>
      </c>
      <c r="K29" s="389">
        <v>11122679</v>
      </c>
      <c r="L29" s="390">
        <v>0</v>
      </c>
      <c r="M29" s="390">
        <v>11122679</v>
      </c>
      <c r="N29" s="390">
        <v>0</v>
      </c>
      <c r="O29" s="390">
        <v>11122679</v>
      </c>
      <c r="P29" s="391">
        <f t="shared" si="2"/>
        <v>0</v>
      </c>
      <c r="Q29" s="457">
        <f t="shared" si="3"/>
        <v>1</v>
      </c>
    </row>
    <row r="30" spans="1:17" ht="13.5" customHeight="1" x14ac:dyDescent="0.2">
      <c r="A30" s="380" t="s">
        <v>236</v>
      </c>
      <c r="B30" s="328">
        <v>2</v>
      </c>
      <c r="C30" s="329">
        <v>0</v>
      </c>
      <c r="D30" s="329">
        <v>4</v>
      </c>
      <c r="E30" s="329">
        <v>5</v>
      </c>
      <c r="F30" s="329">
        <v>6</v>
      </c>
      <c r="G30" s="324"/>
      <c r="H30" s="324"/>
      <c r="I30" s="388" t="s">
        <v>199</v>
      </c>
      <c r="J30" s="389">
        <v>6136424</v>
      </c>
      <c r="K30" s="389">
        <v>505209</v>
      </c>
      <c r="L30" s="390">
        <v>0</v>
      </c>
      <c r="M30" s="390">
        <v>505209</v>
      </c>
      <c r="N30" s="390">
        <v>0</v>
      </c>
      <c r="O30" s="390">
        <v>505209</v>
      </c>
      <c r="P30" s="391">
        <f t="shared" si="2"/>
        <v>0</v>
      </c>
      <c r="Q30" s="457">
        <f t="shared" si="3"/>
        <v>1</v>
      </c>
    </row>
    <row r="31" spans="1:17" x14ac:dyDescent="0.2">
      <c r="A31" s="380" t="s">
        <v>237</v>
      </c>
      <c r="B31" s="328">
        <v>2</v>
      </c>
      <c r="C31" s="329">
        <v>0</v>
      </c>
      <c r="D31" s="329">
        <v>4</v>
      </c>
      <c r="E31" s="329">
        <v>5</v>
      </c>
      <c r="F31" s="329">
        <v>8</v>
      </c>
      <c r="G31" s="324"/>
      <c r="H31" s="324"/>
      <c r="I31" s="388" t="s">
        <v>200</v>
      </c>
      <c r="J31" s="389">
        <v>10765356</v>
      </c>
      <c r="K31" s="389">
        <v>3534853</v>
      </c>
      <c r="L31" s="390">
        <v>0</v>
      </c>
      <c r="M31" s="390">
        <v>3534853</v>
      </c>
      <c r="N31" s="390">
        <v>0</v>
      </c>
      <c r="O31" s="390">
        <v>3534853</v>
      </c>
      <c r="P31" s="391">
        <f t="shared" si="2"/>
        <v>0</v>
      </c>
      <c r="Q31" s="457">
        <f t="shared" si="3"/>
        <v>1</v>
      </c>
    </row>
    <row r="32" spans="1:17" x14ac:dyDescent="0.2">
      <c r="A32" s="380" t="s">
        <v>238</v>
      </c>
      <c r="B32" s="328">
        <v>2</v>
      </c>
      <c r="C32" s="329">
        <v>0</v>
      </c>
      <c r="D32" s="329">
        <v>4</v>
      </c>
      <c r="E32" s="329">
        <v>5</v>
      </c>
      <c r="F32" s="329">
        <v>9</v>
      </c>
      <c r="G32" s="324"/>
      <c r="H32" s="324"/>
      <c r="I32" s="388" t="s">
        <v>201</v>
      </c>
      <c r="J32" s="389">
        <v>619252</v>
      </c>
      <c r="K32" s="389">
        <v>613448</v>
      </c>
      <c r="L32" s="390">
        <v>0</v>
      </c>
      <c r="M32" s="390">
        <v>613448</v>
      </c>
      <c r="N32" s="390">
        <v>0</v>
      </c>
      <c r="O32" s="390">
        <v>613448</v>
      </c>
      <c r="P32" s="391">
        <f t="shared" si="2"/>
        <v>0</v>
      </c>
      <c r="Q32" s="457">
        <f t="shared" si="3"/>
        <v>1</v>
      </c>
    </row>
    <row r="33" spans="1:17" x14ac:dyDescent="0.2">
      <c r="A33" s="380" t="s">
        <v>239</v>
      </c>
      <c r="B33" s="328">
        <v>2</v>
      </c>
      <c r="C33" s="329">
        <v>0</v>
      </c>
      <c r="D33" s="329">
        <v>4</v>
      </c>
      <c r="E33" s="329">
        <v>5</v>
      </c>
      <c r="F33" s="329">
        <v>10</v>
      </c>
      <c r="G33" s="324"/>
      <c r="H33" s="324"/>
      <c r="I33" s="388" t="s">
        <v>202</v>
      </c>
      <c r="J33" s="389">
        <v>19135063</v>
      </c>
      <c r="K33" s="389">
        <v>9710483</v>
      </c>
      <c r="L33" s="390">
        <v>0</v>
      </c>
      <c r="M33" s="390">
        <v>9710483</v>
      </c>
      <c r="N33" s="390">
        <v>0</v>
      </c>
      <c r="O33" s="390">
        <v>9710483</v>
      </c>
      <c r="P33" s="391">
        <f t="shared" si="2"/>
        <v>0</v>
      </c>
      <c r="Q33" s="457">
        <f t="shared" si="3"/>
        <v>1</v>
      </c>
    </row>
    <row r="34" spans="1:17" x14ac:dyDescent="0.2">
      <c r="A34" s="380" t="s">
        <v>240</v>
      </c>
      <c r="B34" s="325">
        <v>2</v>
      </c>
      <c r="C34" s="326">
        <v>0</v>
      </c>
      <c r="D34" s="326">
        <v>4</v>
      </c>
      <c r="E34" s="326">
        <v>6</v>
      </c>
      <c r="F34" s="321"/>
      <c r="G34" s="321"/>
      <c r="H34" s="321"/>
      <c r="I34" s="386" t="s">
        <v>203</v>
      </c>
      <c r="J34" s="387">
        <f>+J35</f>
        <v>75910250</v>
      </c>
      <c r="K34" s="387">
        <f t="shared" ref="K34:P34" si="10">+K35</f>
        <v>75910250</v>
      </c>
      <c r="L34" s="387">
        <f t="shared" si="10"/>
        <v>0</v>
      </c>
      <c r="M34" s="387">
        <f t="shared" si="10"/>
        <v>75910250</v>
      </c>
      <c r="N34" s="387">
        <f t="shared" si="10"/>
        <v>0</v>
      </c>
      <c r="O34" s="387">
        <f t="shared" si="10"/>
        <v>75910250</v>
      </c>
      <c r="P34" s="387">
        <f t="shared" si="10"/>
        <v>0</v>
      </c>
      <c r="Q34" s="457">
        <f t="shared" si="3"/>
        <v>1</v>
      </c>
    </row>
    <row r="35" spans="1:17" x14ac:dyDescent="0.2">
      <c r="A35" s="380" t="s">
        <v>241</v>
      </c>
      <c r="B35" s="328">
        <v>2</v>
      </c>
      <c r="C35" s="329">
        <v>0</v>
      </c>
      <c r="D35" s="329">
        <v>4</v>
      </c>
      <c r="E35" s="329">
        <v>6</v>
      </c>
      <c r="F35" s="329">
        <v>2</v>
      </c>
      <c r="G35" s="324"/>
      <c r="H35" s="324"/>
      <c r="I35" s="388" t="s">
        <v>204</v>
      </c>
      <c r="J35" s="389">
        <v>75910250</v>
      </c>
      <c r="K35" s="389">
        <v>75910250</v>
      </c>
      <c r="L35" s="389">
        <v>0</v>
      </c>
      <c r="M35" s="389">
        <v>75910250</v>
      </c>
      <c r="N35" s="389">
        <v>0</v>
      </c>
      <c r="O35" s="389">
        <v>75910250</v>
      </c>
      <c r="P35" s="391">
        <f>+K35-M35</f>
        <v>0</v>
      </c>
      <c r="Q35" s="457">
        <f t="shared" si="3"/>
        <v>1</v>
      </c>
    </row>
    <row r="36" spans="1:17" s="330" customFormat="1" x14ac:dyDescent="0.2">
      <c r="A36" s="395" t="s">
        <v>242</v>
      </c>
      <c r="B36" s="325">
        <v>2</v>
      </c>
      <c r="C36" s="326">
        <v>0</v>
      </c>
      <c r="D36" s="326">
        <v>4</v>
      </c>
      <c r="E36" s="326">
        <v>7</v>
      </c>
      <c r="F36" s="321"/>
      <c r="G36" s="321"/>
      <c r="H36" s="321"/>
      <c r="I36" s="331" t="s">
        <v>205</v>
      </c>
      <c r="J36" s="387">
        <f>+J37</f>
        <v>19065662</v>
      </c>
      <c r="K36" s="387">
        <f t="shared" ref="K36:P36" si="11">+K37</f>
        <v>4035096</v>
      </c>
      <c r="L36" s="387">
        <f t="shared" si="11"/>
        <v>0</v>
      </c>
      <c r="M36" s="387">
        <f t="shared" si="11"/>
        <v>4035096</v>
      </c>
      <c r="N36" s="387">
        <f t="shared" si="11"/>
        <v>0</v>
      </c>
      <c r="O36" s="387">
        <f t="shared" si="11"/>
        <v>4035096</v>
      </c>
      <c r="P36" s="387">
        <f t="shared" si="11"/>
        <v>0</v>
      </c>
      <c r="Q36" s="456">
        <f t="shared" si="3"/>
        <v>1</v>
      </c>
    </row>
    <row r="37" spans="1:17" x14ac:dyDescent="0.2">
      <c r="A37" s="380" t="s">
        <v>243</v>
      </c>
      <c r="B37" s="328">
        <v>2</v>
      </c>
      <c r="C37" s="329">
        <v>0</v>
      </c>
      <c r="D37" s="329">
        <v>4</v>
      </c>
      <c r="E37" s="329">
        <v>7</v>
      </c>
      <c r="F37" s="329">
        <v>6</v>
      </c>
      <c r="G37" s="324"/>
      <c r="H37" s="324"/>
      <c r="I37" s="332" t="s">
        <v>206</v>
      </c>
      <c r="J37" s="389">
        <v>19065662</v>
      </c>
      <c r="K37" s="389">
        <v>4035096</v>
      </c>
      <c r="L37" s="390">
        <v>0</v>
      </c>
      <c r="M37" s="390">
        <v>4035096</v>
      </c>
      <c r="N37" s="390">
        <v>0</v>
      </c>
      <c r="O37" s="390">
        <v>4035096</v>
      </c>
      <c r="P37" s="391">
        <f>+K37-M37</f>
        <v>0</v>
      </c>
      <c r="Q37" s="457">
        <f t="shared" si="3"/>
        <v>1</v>
      </c>
    </row>
    <row r="38" spans="1:17" s="330" customFormat="1" x14ac:dyDescent="0.2">
      <c r="A38" s="395" t="s">
        <v>244</v>
      </c>
      <c r="B38" s="325">
        <v>2</v>
      </c>
      <c r="C38" s="326">
        <v>0</v>
      </c>
      <c r="D38" s="326">
        <v>4</v>
      </c>
      <c r="E38" s="326">
        <v>9</v>
      </c>
      <c r="F38" s="321"/>
      <c r="G38" s="321"/>
      <c r="H38" s="321"/>
      <c r="I38" s="331" t="s">
        <v>245</v>
      </c>
      <c r="J38" s="387">
        <f>+J39</f>
        <v>2609022</v>
      </c>
      <c r="K38" s="387">
        <f t="shared" ref="K38:P38" si="12">+K39</f>
        <v>1873257</v>
      </c>
      <c r="L38" s="387">
        <f t="shared" si="12"/>
        <v>0</v>
      </c>
      <c r="M38" s="387">
        <f t="shared" si="12"/>
        <v>1873257</v>
      </c>
      <c r="N38" s="387">
        <f t="shared" si="12"/>
        <v>0</v>
      </c>
      <c r="O38" s="387">
        <f t="shared" si="12"/>
        <v>1873257</v>
      </c>
      <c r="P38" s="387">
        <f t="shared" si="12"/>
        <v>0</v>
      </c>
      <c r="Q38" s="456">
        <f t="shared" si="3"/>
        <v>1</v>
      </c>
    </row>
    <row r="39" spans="1:17" x14ac:dyDescent="0.2">
      <c r="A39" s="380" t="s">
        <v>246</v>
      </c>
      <c r="B39" s="328">
        <v>2</v>
      </c>
      <c r="C39" s="329">
        <v>0</v>
      </c>
      <c r="D39" s="329">
        <v>4</v>
      </c>
      <c r="E39" s="329">
        <v>9</v>
      </c>
      <c r="F39" s="329">
        <v>13</v>
      </c>
      <c r="G39" s="324"/>
      <c r="H39" s="324"/>
      <c r="I39" s="332" t="s">
        <v>247</v>
      </c>
      <c r="J39" s="389">
        <v>2609022</v>
      </c>
      <c r="K39" s="389">
        <v>1873257</v>
      </c>
      <c r="L39" s="390">
        <v>0</v>
      </c>
      <c r="M39" s="390">
        <v>1873257</v>
      </c>
      <c r="N39" s="390">
        <v>0</v>
      </c>
      <c r="O39" s="390">
        <v>1873257</v>
      </c>
      <c r="P39" s="391">
        <f>+K39-M39</f>
        <v>0</v>
      </c>
      <c r="Q39" s="457">
        <f t="shared" si="3"/>
        <v>1</v>
      </c>
    </row>
    <row r="40" spans="1:17" s="330" customFormat="1" x14ac:dyDescent="0.2">
      <c r="A40" s="395" t="s">
        <v>248</v>
      </c>
      <c r="B40" s="325">
        <v>2</v>
      </c>
      <c r="C40" s="326">
        <v>0</v>
      </c>
      <c r="D40" s="326">
        <v>4</v>
      </c>
      <c r="E40" s="326">
        <v>10</v>
      </c>
      <c r="F40" s="321"/>
      <c r="G40" s="321"/>
      <c r="H40" s="321"/>
      <c r="I40" s="386" t="s">
        <v>215</v>
      </c>
      <c r="J40" s="387">
        <f>+J41</f>
        <v>320160</v>
      </c>
      <c r="K40" s="387">
        <f t="shared" ref="K40:P40" si="13">+K41</f>
        <v>0</v>
      </c>
      <c r="L40" s="387">
        <f t="shared" si="13"/>
        <v>0</v>
      </c>
      <c r="M40" s="387">
        <f t="shared" si="13"/>
        <v>0</v>
      </c>
      <c r="N40" s="387">
        <f t="shared" si="13"/>
        <v>0</v>
      </c>
      <c r="O40" s="387">
        <f t="shared" si="13"/>
        <v>0</v>
      </c>
      <c r="P40" s="387">
        <f t="shared" si="13"/>
        <v>0</v>
      </c>
      <c r="Q40" s="456">
        <v>0</v>
      </c>
    </row>
    <row r="41" spans="1:17" x14ac:dyDescent="0.2">
      <c r="A41" s="380" t="s">
        <v>249</v>
      </c>
      <c r="B41" s="328">
        <v>2</v>
      </c>
      <c r="C41" s="329">
        <v>0</v>
      </c>
      <c r="D41" s="329">
        <v>4</v>
      </c>
      <c r="E41" s="329">
        <v>10</v>
      </c>
      <c r="F41" s="329">
        <v>1</v>
      </c>
      <c r="G41" s="324"/>
      <c r="H41" s="324"/>
      <c r="I41" s="388" t="s">
        <v>216</v>
      </c>
      <c r="J41" s="389">
        <v>320160</v>
      </c>
      <c r="K41" s="389">
        <v>0</v>
      </c>
      <c r="L41" s="390">
        <v>0</v>
      </c>
      <c r="M41" s="390">
        <v>0</v>
      </c>
      <c r="N41" s="390">
        <v>0</v>
      </c>
      <c r="O41" s="390">
        <v>0</v>
      </c>
      <c r="P41" s="391">
        <f>+K41-M41</f>
        <v>0</v>
      </c>
      <c r="Q41" s="457">
        <v>0</v>
      </c>
    </row>
    <row r="42" spans="1:17" s="330" customFormat="1" x14ac:dyDescent="0.2">
      <c r="A42" s="395" t="s">
        <v>250</v>
      </c>
      <c r="B42" s="325">
        <v>2</v>
      </c>
      <c r="C42" s="326">
        <v>0</v>
      </c>
      <c r="D42" s="326">
        <v>4</v>
      </c>
      <c r="E42" s="326">
        <v>11</v>
      </c>
      <c r="F42" s="321"/>
      <c r="G42" s="321"/>
      <c r="H42" s="321"/>
      <c r="I42" s="386" t="s">
        <v>251</v>
      </c>
      <c r="J42" s="387">
        <f>+J43</f>
        <v>329770</v>
      </c>
      <c r="K42" s="387">
        <f t="shared" ref="K42:P42" si="14">+K43</f>
        <v>329770</v>
      </c>
      <c r="L42" s="387">
        <f t="shared" si="14"/>
        <v>0</v>
      </c>
      <c r="M42" s="387">
        <f t="shared" si="14"/>
        <v>329770</v>
      </c>
      <c r="N42" s="387">
        <f t="shared" si="14"/>
        <v>0</v>
      </c>
      <c r="O42" s="387">
        <f t="shared" si="14"/>
        <v>329770</v>
      </c>
      <c r="P42" s="387">
        <f t="shared" si="14"/>
        <v>0</v>
      </c>
      <c r="Q42" s="456">
        <v>0</v>
      </c>
    </row>
    <row r="43" spans="1:17" x14ac:dyDescent="0.2">
      <c r="A43" s="380" t="s">
        <v>252</v>
      </c>
      <c r="B43" s="328">
        <v>2</v>
      </c>
      <c r="C43" s="329">
        <v>0</v>
      </c>
      <c r="D43" s="329">
        <v>4</v>
      </c>
      <c r="E43" s="329">
        <v>11</v>
      </c>
      <c r="F43" s="329">
        <v>2</v>
      </c>
      <c r="G43" s="324"/>
      <c r="H43" s="324"/>
      <c r="I43" s="388" t="s">
        <v>208</v>
      </c>
      <c r="J43" s="389">
        <v>329770</v>
      </c>
      <c r="K43" s="389">
        <v>329770</v>
      </c>
      <c r="L43" s="390">
        <v>0</v>
      </c>
      <c r="M43" s="390">
        <v>329770</v>
      </c>
      <c r="N43" s="390">
        <v>0</v>
      </c>
      <c r="O43" s="390">
        <v>329770</v>
      </c>
      <c r="P43" s="391">
        <f>+K43-M43</f>
        <v>0</v>
      </c>
      <c r="Q43" s="457">
        <v>0</v>
      </c>
    </row>
    <row r="44" spans="1:17" s="330" customFormat="1" ht="13.5" customHeight="1" x14ac:dyDescent="0.2">
      <c r="A44" s="395" t="s">
        <v>253</v>
      </c>
      <c r="B44" s="319" t="s">
        <v>209</v>
      </c>
      <c r="C44" s="326">
        <v>2</v>
      </c>
      <c r="D44" s="326">
        <v>0</v>
      </c>
      <c r="E44" s="326">
        <v>4</v>
      </c>
      <c r="F44" s="326">
        <v>41</v>
      </c>
      <c r="G44" s="321"/>
      <c r="H44" s="321"/>
      <c r="I44" s="386" t="s">
        <v>210</v>
      </c>
      <c r="J44" s="387">
        <f>+J45</f>
        <v>47798774.960000001</v>
      </c>
      <c r="K44" s="387">
        <f t="shared" ref="K44:O44" si="15">+K45</f>
        <v>11341906.960000001</v>
      </c>
      <c r="L44" s="387">
        <f t="shared" si="15"/>
        <v>0</v>
      </c>
      <c r="M44" s="387">
        <f t="shared" si="15"/>
        <v>11341906.960000001</v>
      </c>
      <c r="N44" s="387">
        <f t="shared" si="15"/>
        <v>0</v>
      </c>
      <c r="O44" s="387">
        <f t="shared" si="15"/>
        <v>11341906.960000001</v>
      </c>
      <c r="P44" s="394">
        <f t="shared" si="2"/>
        <v>0</v>
      </c>
      <c r="Q44" s="456">
        <f t="shared" si="3"/>
        <v>1</v>
      </c>
    </row>
    <row r="45" spans="1:17" ht="12.75" customHeight="1" x14ac:dyDescent="0.2">
      <c r="A45" s="380" t="s">
        <v>254</v>
      </c>
      <c r="B45" s="322" t="s">
        <v>209</v>
      </c>
      <c r="C45" s="329">
        <v>2</v>
      </c>
      <c r="D45" s="329">
        <v>0</v>
      </c>
      <c r="E45" s="329">
        <v>4</v>
      </c>
      <c r="F45" s="329">
        <v>41</v>
      </c>
      <c r="G45" s="324" t="s">
        <v>255</v>
      </c>
      <c r="H45" s="324"/>
      <c r="I45" s="388" t="s">
        <v>210</v>
      </c>
      <c r="J45" s="389">
        <v>47798774.960000001</v>
      </c>
      <c r="K45" s="389">
        <v>11341906.960000001</v>
      </c>
      <c r="L45" s="390">
        <v>0</v>
      </c>
      <c r="M45" s="390">
        <v>11341906.960000001</v>
      </c>
      <c r="N45" s="390">
        <v>0</v>
      </c>
      <c r="O45" s="390">
        <v>11341906.960000001</v>
      </c>
      <c r="P45" s="391">
        <f>+K45-M45</f>
        <v>0</v>
      </c>
      <c r="Q45" s="457">
        <f t="shared" si="3"/>
        <v>1</v>
      </c>
    </row>
    <row r="46" spans="1:17" s="330" customFormat="1" ht="12.75" customHeight="1" x14ac:dyDescent="0.2">
      <c r="A46" s="395" t="s">
        <v>256</v>
      </c>
      <c r="B46" s="319">
        <v>3</v>
      </c>
      <c r="C46" s="326"/>
      <c r="D46" s="326"/>
      <c r="E46" s="326"/>
      <c r="F46" s="326"/>
      <c r="G46" s="321"/>
      <c r="H46" s="321"/>
      <c r="I46" s="386" t="s">
        <v>163</v>
      </c>
      <c r="J46" s="387">
        <f>+J47</f>
        <v>211494231</v>
      </c>
      <c r="K46" s="387">
        <f t="shared" ref="K46:P46" si="16">+K47</f>
        <v>0</v>
      </c>
      <c r="L46" s="387">
        <f t="shared" si="16"/>
        <v>0</v>
      </c>
      <c r="M46" s="387">
        <f t="shared" si="16"/>
        <v>0</v>
      </c>
      <c r="N46" s="387">
        <f t="shared" si="16"/>
        <v>0</v>
      </c>
      <c r="O46" s="387">
        <f t="shared" si="16"/>
        <v>0</v>
      </c>
      <c r="P46" s="387">
        <f t="shared" si="16"/>
        <v>0</v>
      </c>
      <c r="Q46" s="456">
        <f t="shared" si="3"/>
        <v>0</v>
      </c>
    </row>
    <row r="47" spans="1:17" s="330" customFormat="1" ht="12.75" customHeight="1" x14ac:dyDescent="0.2">
      <c r="A47" s="395" t="s">
        <v>257</v>
      </c>
      <c r="B47" s="319">
        <v>3</v>
      </c>
      <c r="C47" s="326">
        <v>2</v>
      </c>
      <c r="D47" s="326"/>
      <c r="E47" s="326"/>
      <c r="F47" s="326"/>
      <c r="G47" s="321"/>
      <c r="H47" s="321"/>
      <c r="I47" s="386" t="s">
        <v>258</v>
      </c>
      <c r="J47" s="387">
        <f>+J48+J50</f>
        <v>211494231</v>
      </c>
      <c r="K47" s="387">
        <f t="shared" ref="K47:P47" si="17">+K48+K50</f>
        <v>0</v>
      </c>
      <c r="L47" s="387">
        <f t="shared" si="17"/>
        <v>0</v>
      </c>
      <c r="M47" s="387">
        <f t="shared" si="17"/>
        <v>0</v>
      </c>
      <c r="N47" s="387">
        <f t="shared" si="17"/>
        <v>0</v>
      </c>
      <c r="O47" s="387">
        <f t="shared" si="17"/>
        <v>0</v>
      </c>
      <c r="P47" s="387">
        <f t="shared" si="17"/>
        <v>0</v>
      </c>
      <c r="Q47" s="456">
        <f t="shared" si="3"/>
        <v>0</v>
      </c>
    </row>
    <row r="48" spans="1:17" s="330" customFormat="1" ht="12.75" customHeight="1" x14ac:dyDescent="0.2">
      <c r="A48" s="395" t="s">
        <v>259</v>
      </c>
      <c r="B48" s="319">
        <v>3</v>
      </c>
      <c r="C48" s="326">
        <v>2</v>
      </c>
      <c r="D48" s="326">
        <v>1</v>
      </c>
      <c r="E48" s="326"/>
      <c r="F48" s="326"/>
      <c r="G48" s="321"/>
      <c r="H48" s="321"/>
      <c r="I48" s="386" t="s">
        <v>165</v>
      </c>
      <c r="J48" s="387">
        <f t="shared" ref="J48:P48" si="18">+J49</f>
        <v>3134231</v>
      </c>
      <c r="K48" s="387">
        <f t="shared" si="18"/>
        <v>0</v>
      </c>
      <c r="L48" s="387">
        <f t="shared" si="18"/>
        <v>0</v>
      </c>
      <c r="M48" s="387">
        <f t="shared" si="18"/>
        <v>0</v>
      </c>
      <c r="N48" s="387">
        <f t="shared" si="18"/>
        <v>0</v>
      </c>
      <c r="O48" s="387">
        <f t="shared" si="18"/>
        <v>0</v>
      </c>
      <c r="P48" s="387">
        <f t="shared" si="18"/>
        <v>0</v>
      </c>
      <c r="Q48" s="456">
        <f t="shared" si="3"/>
        <v>0</v>
      </c>
    </row>
    <row r="49" spans="1:18" ht="12.75" customHeight="1" x14ac:dyDescent="0.2">
      <c r="A49" s="380" t="s">
        <v>260</v>
      </c>
      <c r="B49" s="322">
        <v>3</v>
      </c>
      <c r="C49" s="329">
        <v>2</v>
      </c>
      <c r="D49" s="329">
        <v>1</v>
      </c>
      <c r="E49" s="329">
        <v>1</v>
      </c>
      <c r="F49" s="329"/>
      <c r="G49" s="324"/>
      <c r="H49" s="324"/>
      <c r="I49" s="388" t="s">
        <v>167</v>
      </c>
      <c r="J49" s="389">
        <v>3134231</v>
      </c>
      <c r="K49" s="389">
        <v>0</v>
      </c>
      <c r="L49" s="390">
        <v>0</v>
      </c>
      <c r="M49" s="390">
        <v>0</v>
      </c>
      <c r="N49" s="390">
        <v>0</v>
      </c>
      <c r="O49" s="390">
        <v>0</v>
      </c>
      <c r="P49" s="391">
        <f>+K49-M49</f>
        <v>0</v>
      </c>
      <c r="Q49" s="457">
        <f t="shared" si="3"/>
        <v>0</v>
      </c>
    </row>
    <row r="50" spans="1:18" ht="12.75" customHeight="1" x14ac:dyDescent="0.2">
      <c r="A50" s="380" t="s">
        <v>261</v>
      </c>
      <c r="B50" s="322">
        <v>3</v>
      </c>
      <c r="C50" s="329">
        <v>2</v>
      </c>
      <c r="D50" s="329">
        <v>1</v>
      </c>
      <c r="E50" s="329">
        <v>1</v>
      </c>
      <c r="F50" s="329">
        <v>7</v>
      </c>
      <c r="G50" s="324"/>
      <c r="H50" s="324"/>
      <c r="I50" s="388" t="s">
        <v>262</v>
      </c>
      <c r="J50" s="391">
        <v>208360000</v>
      </c>
      <c r="K50" s="389">
        <v>0</v>
      </c>
      <c r="L50" s="390">
        <v>0</v>
      </c>
      <c r="M50" s="390">
        <v>0</v>
      </c>
      <c r="N50" s="390">
        <v>0</v>
      </c>
      <c r="O50" s="390">
        <v>0</v>
      </c>
      <c r="P50" s="391">
        <f>+K50-M50</f>
        <v>0</v>
      </c>
      <c r="Q50" s="456">
        <f t="shared" si="3"/>
        <v>0</v>
      </c>
    </row>
    <row r="51" spans="1:18" ht="12.75" customHeight="1" x14ac:dyDescent="0.2">
      <c r="A51" s="380" t="s">
        <v>263</v>
      </c>
      <c r="B51" s="319">
        <v>5</v>
      </c>
      <c r="C51" s="320"/>
      <c r="D51" s="320"/>
      <c r="E51" s="327"/>
      <c r="F51" s="333"/>
      <c r="G51" s="333"/>
      <c r="H51" s="333"/>
      <c r="I51" s="338" t="s">
        <v>35</v>
      </c>
      <c r="J51" s="387">
        <f>+J52</f>
        <v>1084590171</v>
      </c>
      <c r="K51" s="387">
        <f t="shared" ref="K51:O52" si="19">+K52</f>
        <v>997529384</v>
      </c>
      <c r="L51" s="387">
        <f t="shared" si="19"/>
        <v>0</v>
      </c>
      <c r="M51" s="387">
        <f t="shared" si="19"/>
        <v>997529384</v>
      </c>
      <c r="N51" s="387">
        <f t="shared" si="19"/>
        <v>0</v>
      </c>
      <c r="O51" s="387">
        <f t="shared" si="19"/>
        <v>997529384</v>
      </c>
      <c r="P51" s="394">
        <f t="shared" si="2"/>
        <v>0</v>
      </c>
      <c r="Q51" s="456">
        <f t="shared" si="3"/>
        <v>1</v>
      </c>
    </row>
    <row r="52" spans="1:18" s="330" customFormat="1" x14ac:dyDescent="0.2">
      <c r="A52" s="395" t="s">
        <v>264</v>
      </c>
      <c r="B52" s="325">
        <v>5</v>
      </c>
      <c r="C52" s="326">
        <v>1</v>
      </c>
      <c r="D52" s="327"/>
      <c r="E52" s="327"/>
      <c r="F52" s="337"/>
      <c r="G52" s="337"/>
      <c r="H52" s="337"/>
      <c r="I52" s="334" t="s">
        <v>36</v>
      </c>
      <c r="J52" s="387">
        <f>+J53</f>
        <v>1084590171</v>
      </c>
      <c r="K52" s="387">
        <f t="shared" si="19"/>
        <v>997529384</v>
      </c>
      <c r="L52" s="387">
        <f t="shared" si="19"/>
        <v>0</v>
      </c>
      <c r="M52" s="387">
        <f t="shared" si="19"/>
        <v>997529384</v>
      </c>
      <c r="N52" s="387">
        <f t="shared" si="19"/>
        <v>0</v>
      </c>
      <c r="O52" s="387">
        <f t="shared" si="19"/>
        <v>997529384</v>
      </c>
      <c r="P52" s="394">
        <f t="shared" si="2"/>
        <v>0</v>
      </c>
      <c r="Q52" s="456">
        <f t="shared" si="3"/>
        <v>1</v>
      </c>
    </row>
    <row r="53" spans="1:18" s="330" customFormat="1" x14ac:dyDescent="0.2">
      <c r="A53" s="395" t="s">
        <v>265</v>
      </c>
      <c r="B53" s="325">
        <v>5</v>
      </c>
      <c r="C53" s="326">
        <v>1</v>
      </c>
      <c r="D53" s="326">
        <v>2</v>
      </c>
      <c r="E53" s="327"/>
      <c r="F53" s="337"/>
      <c r="G53" s="337"/>
      <c r="H53" s="337"/>
      <c r="I53" s="334" t="s">
        <v>37</v>
      </c>
      <c r="J53" s="387">
        <f>SUM(J54:J57)</f>
        <v>1084590171</v>
      </c>
      <c r="K53" s="387">
        <f t="shared" ref="K53:P53" si="20">SUM(K54:K57)</f>
        <v>997529384</v>
      </c>
      <c r="L53" s="387">
        <f t="shared" si="20"/>
        <v>0</v>
      </c>
      <c r="M53" s="387">
        <f t="shared" si="20"/>
        <v>997529384</v>
      </c>
      <c r="N53" s="387">
        <f t="shared" si="20"/>
        <v>0</v>
      </c>
      <c r="O53" s="387">
        <f t="shared" si="20"/>
        <v>997529384</v>
      </c>
      <c r="P53" s="387">
        <f t="shared" si="20"/>
        <v>0</v>
      </c>
      <c r="Q53" s="456">
        <f t="shared" si="3"/>
        <v>1</v>
      </c>
    </row>
    <row r="54" spans="1:18" s="330" customFormat="1" x14ac:dyDescent="0.2">
      <c r="A54" s="395" t="s">
        <v>266</v>
      </c>
      <c r="B54" s="328">
        <v>5</v>
      </c>
      <c r="C54" s="329">
        <v>1</v>
      </c>
      <c r="D54" s="329">
        <v>2</v>
      </c>
      <c r="E54" s="329">
        <v>1</v>
      </c>
      <c r="F54" s="340">
        <v>0</v>
      </c>
      <c r="G54" s="329">
        <v>4</v>
      </c>
      <c r="H54" s="329"/>
      <c r="I54" s="335" t="s">
        <v>267</v>
      </c>
      <c r="J54" s="389">
        <v>147209528.13999999</v>
      </c>
      <c r="K54" s="389">
        <v>113263307</v>
      </c>
      <c r="L54" s="390">
        <v>0</v>
      </c>
      <c r="M54" s="390">
        <v>113263307</v>
      </c>
      <c r="N54" s="390">
        <v>0</v>
      </c>
      <c r="O54" s="390">
        <v>113263307</v>
      </c>
      <c r="P54" s="391">
        <f>+K54-M54</f>
        <v>0</v>
      </c>
      <c r="Q54" s="457">
        <f t="shared" si="3"/>
        <v>1</v>
      </c>
    </row>
    <row r="55" spans="1:18" x14ac:dyDescent="0.2">
      <c r="A55" s="380" t="s">
        <v>268</v>
      </c>
      <c r="B55" s="328">
        <v>5</v>
      </c>
      <c r="C55" s="329">
        <v>1</v>
      </c>
      <c r="D55" s="329">
        <v>2</v>
      </c>
      <c r="E55" s="329">
        <v>1</v>
      </c>
      <c r="F55" s="340">
        <v>0</v>
      </c>
      <c r="G55" s="329">
        <v>6</v>
      </c>
      <c r="H55" s="329"/>
      <c r="I55" s="335" t="s">
        <v>38</v>
      </c>
      <c r="J55" s="389">
        <v>559875225.22000003</v>
      </c>
      <c r="K55" s="389">
        <v>540469238</v>
      </c>
      <c r="L55" s="390">
        <v>0</v>
      </c>
      <c r="M55" s="390">
        <v>540469238</v>
      </c>
      <c r="N55" s="390">
        <v>0</v>
      </c>
      <c r="O55" s="390">
        <v>540469238</v>
      </c>
      <c r="P55" s="391">
        <f t="shared" ref="P55:P57" si="21">+K55-M55</f>
        <v>0</v>
      </c>
      <c r="Q55" s="457">
        <f t="shared" si="3"/>
        <v>1</v>
      </c>
    </row>
    <row r="56" spans="1:18" x14ac:dyDescent="0.2">
      <c r="A56" s="380" t="s">
        <v>269</v>
      </c>
      <c r="B56" s="328">
        <v>5</v>
      </c>
      <c r="C56" s="329">
        <v>1</v>
      </c>
      <c r="D56" s="329">
        <v>2</v>
      </c>
      <c r="E56" s="329">
        <v>1</v>
      </c>
      <c r="F56" s="340">
        <v>0</v>
      </c>
      <c r="G56" s="329">
        <v>7</v>
      </c>
      <c r="H56" s="329"/>
      <c r="I56" s="335" t="s">
        <v>211</v>
      </c>
      <c r="J56" s="389">
        <v>317834388.63999999</v>
      </c>
      <c r="K56" s="389">
        <v>284125810</v>
      </c>
      <c r="L56" s="390">
        <v>0</v>
      </c>
      <c r="M56" s="390">
        <v>284125810</v>
      </c>
      <c r="N56" s="390">
        <v>0</v>
      </c>
      <c r="O56" s="390">
        <v>284125810</v>
      </c>
      <c r="P56" s="391">
        <f t="shared" si="21"/>
        <v>0</v>
      </c>
      <c r="Q56" s="457">
        <f t="shared" si="3"/>
        <v>1</v>
      </c>
      <c r="R56" s="396"/>
    </row>
    <row r="57" spans="1:18" x14ac:dyDescent="0.2">
      <c r="A57" s="380" t="s">
        <v>270</v>
      </c>
      <c r="B57" s="328">
        <v>5</v>
      </c>
      <c r="C57" s="329">
        <v>1</v>
      </c>
      <c r="D57" s="329">
        <v>2</v>
      </c>
      <c r="E57" s="329">
        <v>1</v>
      </c>
      <c r="F57" s="340">
        <v>0</v>
      </c>
      <c r="G57" s="329">
        <v>24</v>
      </c>
      <c r="H57" s="329"/>
      <c r="I57" s="335" t="s">
        <v>207</v>
      </c>
      <c r="J57" s="389">
        <v>59671029</v>
      </c>
      <c r="K57" s="389">
        <v>59671029</v>
      </c>
      <c r="L57" s="390">
        <v>0</v>
      </c>
      <c r="M57" s="390">
        <v>59671029</v>
      </c>
      <c r="N57" s="390">
        <v>0</v>
      </c>
      <c r="O57" s="390">
        <v>59671029</v>
      </c>
      <c r="P57" s="391">
        <f t="shared" si="21"/>
        <v>0</v>
      </c>
      <c r="Q57" s="457">
        <f t="shared" si="3"/>
        <v>1</v>
      </c>
    </row>
    <row r="58" spans="1:18" x14ac:dyDescent="0.2">
      <c r="B58" s="539" t="s">
        <v>39</v>
      </c>
      <c r="C58" s="540"/>
      <c r="D58" s="540"/>
      <c r="E58" s="540"/>
      <c r="F58" s="540"/>
      <c r="G58" s="540"/>
      <c r="H58" s="540"/>
      <c r="I58" s="540"/>
      <c r="J58" s="397">
        <f>+J59+J62+J65+J68</f>
        <v>8234785376.3199997</v>
      </c>
      <c r="K58" s="397">
        <f t="shared" ref="K58:O58" si="22">+K59+K62+K65+K68</f>
        <v>3996361588.9099998</v>
      </c>
      <c r="L58" s="397">
        <f t="shared" si="22"/>
        <v>132965878</v>
      </c>
      <c r="M58" s="397">
        <f t="shared" si="22"/>
        <v>3995401349.8000002</v>
      </c>
      <c r="N58" s="397">
        <f t="shared" si="22"/>
        <v>0</v>
      </c>
      <c r="O58" s="397">
        <f t="shared" si="22"/>
        <v>3995262149.8000002</v>
      </c>
      <c r="P58" s="394">
        <f t="shared" si="2"/>
        <v>960239.10999965668</v>
      </c>
      <c r="Q58" s="458">
        <f t="shared" si="3"/>
        <v>0.99975972166466009</v>
      </c>
    </row>
    <row r="59" spans="1:18" ht="38.25" x14ac:dyDescent="0.2">
      <c r="A59" s="380" t="s">
        <v>271</v>
      </c>
      <c r="B59" s="336">
        <v>111</v>
      </c>
      <c r="C59" s="337"/>
      <c r="D59" s="337"/>
      <c r="E59" s="337"/>
      <c r="F59" s="337"/>
      <c r="G59" s="337"/>
      <c r="H59" s="337"/>
      <c r="I59" s="338" t="s">
        <v>40</v>
      </c>
      <c r="J59" s="397">
        <f>+J60</f>
        <v>808661029.91999996</v>
      </c>
      <c r="K59" s="397">
        <f>+K60</f>
        <v>808661029.91999996</v>
      </c>
      <c r="L59" s="397">
        <f t="shared" ref="L59:O60" si="23">+L60</f>
        <v>0</v>
      </c>
      <c r="M59" s="397">
        <f t="shared" si="23"/>
        <v>808095781</v>
      </c>
      <c r="N59" s="397">
        <f t="shared" si="23"/>
        <v>0</v>
      </c>
      <c r="O59" s="397">
        <f t="shared" si="23"/>
        <v>808095781</v>
      </c>
      <c r="P59" s="394">
        <f t="shared" si="2"/>
        <v>565248.91999995708</v>
      </c>
      <c r="Q59" s="458">
        <f t="shared" si="3"/>
        <v>0.99930100635607988</v>
      </c>
    </row>
    <row r="60" spans="1:18" ht="38.25" x14ac:dyDescent="0.2">
      <c r="A60" s="380" t="s">
        <v>272</v>
      </c>
      <c r="B60" s="336">
        <v>111</v>
      </c>
      <c r="C60" s="337">
        <v>506</v>
      </c>
      <c r="D60" s="337"/>
      <c r="E60" s="337"/>
      <c r="F60" s="337"/>
      <c r="G60" s="337"/>
      <c r="H60" s="337"/>
      <c r="I60" s="338" t="s">
        <v>40</v>
      </c>
      <c r="J60" s="397">
        <f>+J61</f>
        <v>808661029.91999996</v>
      </c>
      <c r="K60" s="397">
        <f>+K61</f>
        <v>808661029.91999996</v>
      </c>
      <c r="L60" s="397">
        <f t="shared" si="23"/>
        <v>0</v>
      </c>
      <c r="M60" s="397">
        <f t="shared" si="23"/>
        <v>808095781</v>
      </c>
      <c r="N60" s="397">
        <f t="shared" si="23"/>
        <v>0</v>
      </c>
      <c r="O60" s="397">
        <f t="shared" si="23"/>
        <v>808095781</v>
      </c>
      <c r="P60" s="394">
        <f t="shared" si="2"/>
        <v>565248.91999995708</v>
      </c>
      <c r="Q60" s="458">
        <f t="shared" si="3"/>
        <v>0.99930100635607988</v>
      </c>
    </row>
    <row r="61" spans="1:18" ht="38.25" x14ac:dyDescent="0.2">
      <c r="A61" s="380" t="s">
        <v>273</v>
      </c>
      <c r="B61" s="339">
        <v>111</v>
      </c>
      <c r="C61" s="340">
        <v>506</v>
      </c>
      <c r="D61" s="340">
        <v>1</v>
      </c>
      <c r="E61" s="341"/>
      <c r="F61" s="341"/>
      <c r="G61" s="341"/>
      <c r="H61" s="341"/>
      <c r="I61" s="342" t="s">
        <v>40</v>
      </c>
      <c r="J61" s="398">
        <v>808661029.91999996</v>
      </c>
      <c r="K61" s="398">
        <v>808661029.91999996</v>
      </c>
      <c r="L61" s="399">
        <v>0</v>
      </c>
      <c r="M61" s="399">
        <v>808095781</v>
      </c>
      <c r="N61" s="399">
        <v>0</v>
      </c>
      <c r="O61" s="399">
        <v>808095781</v>
      </c>
      <c r="P61" s="400">
        <f>+K61-M61</f>
        <v>565248.91999995708</v>
      </c>
      <c r="Q61" s="457">
        <f t="shared" si="3"/>
        <v>0.99930100635607988</v>
      </c>
    </row>
    <row r="62" spans="1:18" ht="38.25" x14ac:dyDescent="0.2">
      <c r="A62" s="380" t="s">
        <v>274</v>
      </c>
      <c r="B62" s="319">
        <v>213</v>
      </c>
      <c r="C62" s="320"/>
      <c r="D62" s="320"/>
      <c r="E62" s="327"/>
      <c r="F62" s="333"/>
      <c r="G62" s="333"/>
      <c r="H62" s="333"/>
      <c r="I62" s="338" t="s">
        <v>41</v>
      </c>
      <c r="J62" s="394">
        <f>+J63</f>
        <v>332972477.41000003</v>
      </c>
      <c r="K62" s="394">
        <f>+K63</f>
        <v>332972476.56999999</v>
      </c>
      <c r="L62" s="394">
        <f t="shared" ref="L62:O63" si="24">+L63</f>
        <v>5939200</v>
      </c>
      <c r="M62" s="394">
        <f t="shared" si="24"/>
        <v>332623676.56999999</v>
      </c>
      <c r="N62" s="394">
        <f t="shared" si="24"/>
        <v>0</v>
      </c>
      <c r="O62" s="394">
        <f t="shared" si="24"/>
        <v>332484476.56999999</v>
      </c>
      <c r="P62" s="394">
        <f t="shared" si="2"/>
        <v>348800</v>
      </c>
      <c r="Q62" s="459">
        <f t="shared" si="3"/>
        <v>0.99895246597078224</v>
      </c>
    </row>
    <row r="63" spans="1:18" ht="25.5" x14ac:dyDescent="0.2">
      <c r="A63" s="380" t="s">
        <v>275</v>
      </c>
      <c r="B63" s="319">
        <v>213</v>
      </c>
      <c r="C63" s="326">
        <v>506</v>
      </c>
      <c r="D63" s="320"/>
      <c r="E63" s="327"/>
      <c r="F63" s="333"/>
      <c r="G63" s="333"/>
      <c r="H63" s="333"/>
      <c r="I63" s="338" t="s">
        <v>42</v>
      </c>
      <c r="J63" s="394">
        <f>+J64</f>
        <v>332972477.41000003</v>
      </c>
      <c r="K63" s="394">
        <f>+K64</f>
        <v>332972476.56999999</v>
      </c>
      <c r="L63" s="394">
        <f t="shared" si="24"/>
        <v>5939200</v>
      </c>
      <c r="M63" s="394">
        <f t="shared" si="24"/>
        <v>332623676.56999999</v>
      </c>
      <c r="N63" s="394">
        <f t="shared" si="24"/>
        <v>0</v>
      </c>
      <c r="O63" s="394">
        <f t="shared" si="24"/>
        <v>332484476.56999999</v>
      </c>
      <c r="P63" s="394">
        <f t="shared" si="2"/>
        <v>348800</v>
      </c>
      <c r="Q63" s="459">
        <f t="shared" si="3"/>
        <v>0.99895246597078224</v>
      </c>
    </row>
    <row r="64" spans="1:18" ht="38.25" x14ac:dyDescent="0.2">
      <c r="A64" s="380" t="s">
        <v>276</v>
      </c>
      <c r="B64" s="322">
        <v>213</v>
      </c>
      <c r="C64" s="329">
        <v>506</v>
      </c>
      <c r="D64" s="329">
        <v>1</v>
      </c>
      <c r="E64" s="343"/>
      <c r="F64" s="344"/>
      <c r="G64" s="344"/>
      <c r="H64" s="344"/>
      <c r="I64" s="342" t="s">
        <v>43</v>
      </c>
      <c r="J64" s="401">
        <v>332972477.41000003</v>
      </c>
      <c r="K64" s="401">
        <v>332972476.56999999</v>
      </c>
      <c r="L64" s="402">
        <v>5939200</v>
      </c>
      <c r="M64" s="402">
        <v>332623676.56999999</v>
      </c>
      <c r="N64" s="402">
        <v>0</v>
      </c>
      <c r="O64" s="402">
        <v>332484476.56999999</v>
      </c>
      <c r="P64" s="403">
        <f>+K64-M64</f>
        <v>348800</v>
      </c>
      <c r="Q64" s="457">
        <f t="shared" si="3"/>
        <v>0.99895246597078224</v>
      </c>
    </row>
    <row r="65" spans="1:18" ht="25.5" x14ac:dyDescent="0.2">
      <c r="A65" s="380" t="s">
        <v>277</v>
      </c>
      <c r="B65" s="325">
        <v>310</v>
      </c>
      <c r="C65" s="320"/>
      <c r="D65" s="320"/>
      <c r="E65" s="327"/>
      <c r="F65" s="333"/>
      <c r="G65" s="333"/>
      <c r="H65" s="333"/>
      <c r="I65" s="338" t="s">
        <v>44</v>
      </c>
      <c r="J65" s="394">
        <f>+J66</f>
        <v>141516389.55000001</v>
      </c>
      <c r="K65" s="394">
        <f>+K66</f>
        <v>63255554.229999997</v>
      </c>
      <c r="L65" s="394">
        <f t="shared" ref="L65:O66" si="25">+L66</f>
        <v>0</v>
      </c>
      <c r="M65" s="394">
        <f t="shared" si="25"/>
        <v>63255554.229999997</v>
      </c>
      <c r="N65" s="394">
        <f t="shared" si="25"/>
        <v>0</v>
      </c>
      <c r="O65" s="394">
        <f t="shared" si="25"/>
        <v>63255554.229999997</v>
      </c>
      <c r="P65" s="394">
        <f t="shared" si="2"/>
        <v>0</v>
      </c>
      <c r="Q65" s="459">
        <f t="shared" si="3"/>
        <v>1</v>
      </c>
    </row>
    <row r="66" spans="1:18" ht="25.5" x14ac:dyDescent="0.2">
      <c r="A66" s="380" t="s">
        <v>278</v>
      </c>
      <c r="B66" s="325">
        <v>310</v>
      </c>
      <c r="C66" s="326">
        <v>506</v>
      </c>
      <c r="D66" s="320"/>
      <c r="E66" s="327"/>
      <c r="F66" s="333"/>
      <c r="G66" s="333"/>
      <c r="H66" s="333"/>
      <c r="I66" s="338" t="s">
        <v>42</v>
      </c>
      <c r="J66" s="394">
        <f>+J67</f>
        <v>141516389.55000001</v>
      </c>
      <c r="K66" s="394">
        <f>+K67</f>
        <v>63255554.229999997</v>
      </c>
      <c r="L66" s="394">
        <f t="shared" si="25"/>
        <v>0</v>
      </c>
      <c r="M66" s="394">
        <f t="shared" si="25"/>
        <v>63255554.229999997</v>
      </c>
      <c r="N66" s="394">
        <f t="shared" si="25"/>
        <v>0</v>
      </c>
      <c r="O66" s="394">
        <f t="shared" si="25"/>
        <v>63255554.229999997</v>
      </c>
      <c r="P66" s="394">
        <f t="shared" si="2"/>
        <v>0</v>
      </c>
      <c r="Q66" s="459">
        <f t="shared" si="3"/>
        <v>1</v>
      </c>
    </row>
    <row r="67" spans="1:18" ht="25.5" x14ac:dyDescent="0.2">
      <c r="A67" s="380" t="s">
        <v>279</v>
      </c>
      <c r="B67" s="328">
        <v>310</v>
      </c>
      <c r="C67" s="329">
        <v>506</v>
      </c>
      <c r="D67" s="329">
        <v>1</v>
      </c>
      <c r="E67" s="343"/>
      <c r="F67" s="344"/>
      <c r="G67" s="344"/>
      <c r="H67" s="344"/>
      <c r="I67" s="342" t="s">
        <v>45</v>
      </c>
      <c r="J67" s="398">
        <v>141516389.55000001</v>
      </c>
      <c r="K67" s="398">
        <v>63255554.229999997</v>
      </c>
      <c r="L67" s="399">
        <v>0</v>
      </c>
      <c r="M67" s="399">
        <v>63255554.229999997</v>
      </c>
      <c r="N67" s="399">
        <v>0</v>
      </c>
      <c r="O67" s="399">
        <v>63255554.229999997</v>
      </c>
      <c r="P67" s="400">
        <f>+K67-M67</f>
        <v>0</v>
      </c>
      <c r="Q67" s="457">
        <f t="shared" si="3"/>
        <v>1</v>
      </c>
    </row>
    <row r="68" spans="1:18" x14ac:dyDescent="0.2">
      <c r="A68" s="380" t="s">
        <v>280</v>
      </c>
      <c r="B68" s="325">
        <v>410</v>
      </c>
      <c r="C68" s="320"/>
      <c r="D68" s="320"/>
      <c r="E68" s="327"/>
      <c r="F68" s="333"/>
      <c r="G68" s="333"/>
      <c r="H68" s="333"/>
      <c r="I68" s="338" t="s">
        <v>46</v>
      </c>
      <c r="J68" s="394">
        <f>+J69</f>
        <v>6951635479.4399996</v>
      </c>
      <c r="K68" s="394">
        <f t="shared" ref="K68:O68" si="26">+K69</f>
        <v>2791472528.1900001</v>
      </c>
      <c r="L68" s="394">
        <f t="shared" si="26"/>
        <v>127026678</v>
      </c>
      <c r="M68" s="394">
        <f t="shared" si="26"/>
        <v>2791426338</v>
      </c>
      <c r="N68" s="394">
        <f t="shared" si="26"/>
        <v>0</v>
      </c>
      <c r="O68" s="394">
        <f t="shared" si="26"/>
        <v>2791426338</v>
      </c>
      <c r="P68" s="394">
        <f t="shared" si="2"/>
        <v>46190.19000005722</v>
      </c>
      <c r="Q68" s="459">
        <f t="shared" si="3"/>
        <v>0.99998345310959236</v>
      </c>
    </row>
    <row r="69" spans="1:18" ht="25.5" x14ac:dyDescent="0.2">
      <c r="A69" s="380" t="s">
        <v>281</v>
      </c>
      <c r="B69" s="325">
        <v>410</v>
      </c>
      <c r="C69" s="326">
        <v>506</v>
      </c>
      <c r="D69" s="320"/>
      <c r="E69" s="327"/>
      <c r="F69" s="333"/>
      <c r="G69" s="333"/>
      <c r="H69" s="333"/>
      <c r="I69" s="338" t="s">
        <v>42</v>
      </c>
      <c r="J69" s="394">
        <f t="shared" ref="J69:O69" si="27">+J71+J72</f>
        <v>6951635479.4399996</v>
      </c>
      <c r="K69" s="394">
        <f t="shared" si="27"/>
        <v>2791472528.1900001</v>
      </c>
      <c r="L69" s="394">
        <f t="shared" si="27"/>
        <v>127026678</v>
      </c>
      <c r="M69" s="394">
        <f t="shared" si="27"/>
        <v>2791426338</v>
      </c>
      <c r="N69" s="394">
        <f t="shared" si="27"/>
        <v>0</v>
      </c>
      <c r="O69" s="394">
        <f t="shared" si="27"/>
        <v>2791426338</v>
      </c>
      <c r="P69" s="394">
        <f t="shared" si="2"/>
        <v>46190.19000005722</v>
      </c>
      <c r="Q69" s="459">
        <f t="shared" si="3"/>
        <v>0.99998345310959236</v>
      </c>
    </row>
    <row r="70" spans="1:18" ht="25.5" x14ac:dyDescent="0.2">
      <c r="A70" s="380" t="s">
        <v>281</v>
      </c>
      <c r="B70" s="325">
        <v>410</v>
      </c>
      <c r="C70" s="326">
        <v>506</v>
      </c>
      <c r="D70" s="320"/>
      <c r="E70" s="327"/>
      <c r="F70" s="333"/>
      <c r="G70" s="333"/>
      <c r="H70" s="333"/>
      <c r="I70" s="338" t="s">
        <v>42</v>
      </c>
      <c r="J70" s="394">
        <f>+J71+J72</f>
        <v>6951635479.4399996</v>
      </c>
      <c r="K70" s="394">
        <f t="shared" ref="K70:O70" si="28">+K71+K72</f>
        <v>2791472528.1900001</v>
      </c>
      <c r="L70" s="394">
        <f t="shared" si="28"/>
        <v>127026678</v>
      </c>
      <c r="M70" s="394">
        <f t="shared" si="28"/>
        <v>2791426338</v>
      </c>
      <c r="N70" s="394">
        <f t="shared" si="28"/>
        <v>0</v>
      </c>
      <c r="O70" s="394">
        <f t="shared" si="28"/>
        <v>2791426338</v>
      </c>
      <c r="P70" s="394">
        <f t="shared" si="2"/>
        <v>46190.19000005722</v>
      </c>
      <c r="Q70" s="459">
        <f t="shared" si="3"/>
        <v>0.99998345310959236</v>
      </c>
    </row>
    <row r="71" spans="1:18" ht="25.5" x14ac:dyDescent="0.2">
      <c r="A71" s="380" t="s">
        <v>282</v>
      </c>
      <c r="B71" s="328">
        <v>410</v>
      </c>
      <c r="C71" s="329">
        <v>506</v>
      </c>
      <c r="D71" s="329">
        <v>1</v>
      </c>
      <c r="E71" s="343"/>
      <c r="F71" s="344"/>
      <c r="G71" s="344"/>
      <c r="H71" s="344"/>
      <c r="I71" s="342" t="s">
        <v>47</v>
      </c>
      <c r="J71" s="401">
        <v>6450301383.25</v>
      </c>
      <c r="K71" s="401">
        <v>2312907365</v>
      </c>
      <c r="L71" s="402">
        <v>0</v>
      </c>
      <c r="M71" s="402">
        <v>2312861175</v>
      </c>
      <c r="N71" s="402">
        <v>0</v>
      </c>
      <c r="O71" s="402">
        <v>2312861175</v>
      </c>
      <c r="P71" s="403">
        <f>+K71-M71</f>
        <v>46190</v>
      </c>
      <c r="Q71" s="457">
        <f t="shared" si="3"/>
        <v>0.9999800294639124</v>
      </c>
      <c r="R71" s="396"/>
    </row>
    <row r="72" spans="1:18" ht="13.5" thickBot="1" x14ac:dyDescent="0.25">
      <c r="A72" s="380" t="s">
        <v>283</v>
      </c>
      <c r="B72" s="404">
        <v>410</v>
      </c>
      <c r="C72" s="405">
        <v>506</v>
      </c>
      <c r="D72" s="405">
        <v>3</v>
      </c>
      <c r="E72" s="406"/>
      <c r="F72" s="407"/>
      <c r="G72" s="407"/>
      <c r="H72" s="407"/>
      <c r="I72" s="408" t="s">
        <v>212</v>
      </c>
      <c r="J72" s="409">
        <v>501334096.19</v>
      </c>
      <c r="K72" s="409">
        <v>478565163.19</v>
      </c>
      <c r="L72" s="410">
        <v>127026678</v>
      </c>
      <c r="M72" s="410">
        <v>478565163</v>
      </c>
      <c r="N72" s="410">
        <v>0</v>
      </c>
      <c r="O72" s="410">
        <v>478565163</v>
      </c>
      <c r="P72" s="411">
        <f>+K72-M72</f>
        <v>0.18999999761581421</v>
      </c>
      <c r="Q72" s="460">
        <f t="shared" si="3"/>
        <v>0.99999999960297992</v>
      </c>
    </row>
    <row r="73" spans="1:18" ht="13.5" thickBot="1" x14ac:dyDescent="0.25">
      <c r="B73" s="541" t="s">
        <v>48</v>
      </c>
      <c r="C73" s="542"/>
      <c r="D73" s="542"/>
      <c r="E73" s="542"/>
      <c r="F73" s="542"/>
      <c r="G73" s="542"/>
      <c r="H73" s="542"/>
      <c r="I73" s="543"/>
      <c r="J73" s="412">
        <f>+J14+J58</f>
        <v>9814130114.2799988</v>
      </c>
      <c r="K73" s="412">
        <f t="shared" ref="K73:P73" si="29">+K14+K58</f>
        <v>5171257548.8699999</v>
      </c>
      <c r="L73" s="412">
        <f t="shared" si="29"/>
        <v>132965878</v>
      </c>
      <c r="M73" s="412">
        <f t="shared" si="29"/>
        <v>5170297309.7600002</v>
      </c>
      <c r="N73" s="412">
        <f t="shared" si="29"/>
        <v>0</v>
      </c>
      <c r="O73" s="412">
        <f t="shared" si="29"/>
        <v>5170158109.7600002</v>
      </c>
      <c r="P73" s="412">
        <f t="shared" si="29"/>
        <v>960239.10999965668</v>
      </c>
      <c r="Q73" s="461">
        <f t="shared" si="3"/>
        <v>0.99981431226332762</v>
      </c>
    </row>
    <row r="74" spans="1:18" ht="15" x14ac:dyDescent="0.25">
      <c r="B74" s="345"/>
      <c r="C74" s="346"/>
      <c r="D74" s="347"/>
      <c r="E74" s="347"/>
      <c r="F74" s="347"/>
      <c r="G74" s="347"/>
      <c r="H74" s="347"/>
      <c r="I74" s="348"/>
      <c r="J74" s="413">
        <f>+J73-'[1]RESERVA SIIF'!$I$73</f>
        <v>0</v>
      </c>
      <c r="K74" s="414">
        <f>+K73-'[2]RptPptoReserva (2)'!$C$91</f>
        <v>-4306434180.5500002</v>
      </c>
      <c r="L74" s="414">
        <f>+L73-'[2]RptPptoReserva (2)'!$D$91</f>
        <v>-117025914</v>
      </c>
      <c r="M74" s="414">
        <f>+M73-'[2]RptPptoReserva (2)'!$E$91</f>
        <v>976186775.57000017</v>
      </c>
      <c r="N74" s="415"/>
      <c r="O74" s="414">
        <f>+M73-O73</f>
        <v>139200</v>
      </c>
      <c r="P74" s="416">
        <f>+P73-'[2]RptPptoReserva (2)'!$H$91</f>
        <v>-5514870979.1199999</v>
      </c>
      <c r="Q74" s="350"/>
    </row>
    <row r="75" spans="1:18" x14ac:dyDescent="0.2">
      <c r="B75" s="345"/>
      <c r="C75" s="346"/>
      <c r="D75" s="347"/>
      <c r="E75" s="347"/>
      <c r="F75" s="347"/>
      <c r="G75" s="347"/>
      <c r="H75" s="347"/>
      <c r="I75" s="348"/>
      <c r="J75" s="356"/>
      <c r="K75" s="376"/>
      <c r="L75" s="376"/>
      <c r="M75" s="376"/>
      <c r="N75" s="376"/>
      <c r="O75" s="376"/>
      <c r="P75" s="376"/>
      <c r="Q75" s="350"/>
    </row>
    <row r="76" spans="1:18" x14ac:dyDescent="0.2">
      <c r="B76" s="345"/>
      <c r="C76" s="346"/>
      <c r="D76" s="347"/>
      <c r="E76" s="347"/>
      <c r="F76" s="347"/>
      <c r="G76" s="347"/>
      <c r="H76" s="347"/>
      <c r="I76" s="348"/>
      <c r="J76" s="356"/>
      <c r="K76" s="351"/>
      <c r="L76" s="351"/>
      <c r="M76" s="351"/>
      <c r="N76" s="351"/>
      <c r="O76" s="351"/>
      <c r="P76" s="351"/>
      <c r="Q76" s="350"/>
    </row>
    <row r="77" spans="1:18" x14ac:dyDescent="0.2">
      <c r="B77" s="352"/>
      <c r="C77" s="353"/>
      <c r="D77" s="354"/>
      <c r="E77" s="354"/>
      <c r="F77" s="354"/>
      <c r="G77" s="354"/>
      <c r="H77" s="354"/>
      <c r="I77" s="355"/>
      <c r="J77" s="356"/>
      <c r="K77" s="357"/>
      <c r="L77" s="357"/>
      <c r="M77" s="357"/>
      <c r="N77" s="357"/>
      <c r="O77" s="357"/>
      <c r="P77" s="357"/>
      <c r="Q77" s="359"/>
    </row>
    <row r="78" spans="1:18" x14ac:dyDescent="0.2">
      <c r="B78" s="345"/>
      <c r="C78" s="346"/>
      <c r="D78" s="347"/>
      <c r="E78" s="347"/>
      <c r="F78" s="347"/>
      <c r="G78" s="347"/>
      <c r="H78" s="347"/>
      <c r="I78" s="348"/>
      <c r="J78" s="356"/>
      <c r="K78" s="360"/>
      <c r="L78" s="358"/>
      <c r="M78" s="360"/>
      <c r="N78" s="358"/>
      <c r="O78" s="356"/>
      <c r="P78" s="358"/>
      <c r="Q78" s="361"/>
    </row>
    <row r="79" spans="1:18" x14ac:dyDescent="0.2">
      <c r="B79" s="362"/>
      <c r="C79" s="363"/>
      <c r="D79" s="363"/>
      <c r="E79" s="364"/>
      <c r="F79" s="364"/>
      <c r="G79" s="364"/>
      <c r="H79" s="364"/>
      <c r="I79" s="365"/>
      <c r="J79" s="364"/>
      <c r="K79" s="520"/>
      <c r="L79" s="520"/>
      <c r="M79" s="520"/>
      <c r="N79" s="520"/>
      <c r="O79" s="520"/>
      <c r="P79" s="520"/>
      <c r="Q79" s="521"/>
    </row>
    <row r="80" spans="1:18" x14ac:dyDescent="0.2">
      <c r="B80" s="522" t="s">
        <v>49</v>
      </c>
      <c r="C80" s="523"/>
      <c r="D80" s="523"/>
      <c r="E80" s="523"/>
      <c r="F80" s="523"/>
      <c r="G80" s="523"/>
      <c r="H80" s="523"/>
      <c r="I80" s="523"/>
      <c r="J80" s="523"/>
      <c r="K80" s="520"/>
      <c r="L80" s="520"/>
      <c r="M80" s="520"/>
      <c r="N80" s="520"/>
      <c r="O80" s="520"/>
      <c r="P80" s="520"/>
      <c r="Q80" s="521"/>
    </row>
    <row r="81" spans="2:18" ht="13.5" thickBot="1" x14ac:dyDescent="0.25">
      <c r="B81" s="534"/>
      <c r="C81" s="535"/>
      <c r="D81" s="535"/>
      <c r="E81" s="366"/>
      <c r="F81" s="366"/>
      <c r="G81" s="366"/>
      <c r="H81" s="366"/>
      <c r="I81" s="367"/>
      <c r="J81" s="368"/>
      <c r="K81" s="368"/>
      <c r="L81" s="369"/>
      <c r="M81" s="369"/>
      <c r="N81" s="369"/>
      <c r="O81" s="369"/>
      <c r="P81" s="369"/>
      <c r="Q81" s="370"/>
    </row>
    <row r="82" spans="2:18" ht="15" x14ac:dyDescent="0.25">
      <c r="R82" s="349"/>
    </row>
  </sheetData>
  <mergeCells count="25">
    <mergeCell ref="B81:D81"/>
    <mergeCell ref="B14:I14"/>
    <mergeCell ref="B58:I58"/>
    <mergeCell ref="B73:I73"/>
    <mergeCell ref="B1:Q1"/>
    <mergeCell ref="B2:Q2"/>
    <mergeCell ref="B3:Q3"/>
    <mergeCell ref="B4:Q4"/>
    <mergeCell ref="B10:I10"/>
    <mergeCell ref="J10:J13"/>
    <mergeCell ref="K10:K13"/>
    <mergeCell ref="L10:L13"/>
    <mergeCell ref="M10:M13"/>
    <mergeCell ref="N10:N13"/>
    <mergeCell ref="O10:O13"/>
    <mergeCell ref="P10:P13"/>
    <mergeCell ref="K79:Q79"/>
    <mergeCell ref="B80:J80"/>
    <mergeCell ref="K80:Q80"/>
    <mergeCell ref="D12:D13"/>
    <mergeCell ref="E12:E13"/>
    <mergeCell ref="Q10:Q13"/>
    <mergeCell ref="I11:I13"/>
    <mergeCell ref="B12:B13"/>
    <mergeCell ref="C12:C13"/>
  </mergeCells>
  <printOptions horizontalCentered="1"/>
  <pageMargins left="0.9055118110236221" right="0.19685039370078741" top="0.59055118110236227" bottom="0.39370078740157483" header="0.19685039370078741" footer="0.19685039370078741"/>
  <pageSetup scale="44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4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7"/>
  <sheetViews>
    <sheetView zoomScale="85" zoomScaleNormal="85" workbookViewId="0">
      <pane ySplit="13" topLeftCell="A14" activePane="bottomLeft" state="frozen"/>
      <selection pane="bottomLeft" activeCell="N16" sqref="N16"/>
    </sheetView>
  </sheetViews>
  <sheetFormatPr baseColWidth="10" defaultColWidth="10.28515625" defaultRowHeight="18" x14ac:dyDescent="0.25"/>
  <cols>
    <col min="1" max="1" width="2.85546875" style="417" customWidth="1"/>
    <col min="2" max="2" width="5.7109375" style="281" bestFit="1" customWidth="1"/>
    <col min="3" max="3" width="5.5703125" style="232" bestFit="1" customWidth="1"/>
    <col min="4" max="4" width="6.5703125" style="280" customWidth="1"/>
    <col min="5" max="5" width="5.42578125" style="280" bestFit="1" customWidth="1"/>
    <col min="6" max="6" width="4" style="280" bestFit="1" customWidth="1"/>
    <col min="7" max="7" width="61.140625" style="280" customWidth="1"/>
    <col min="8" max="8" width="18.140625" style="280" customWidth="1"/>
    <col min="9" max="9" width="17.42578125" style="452" customWidth="1"/>
    <col min="10" max="10" width="18" style="232" bestFit="1" customWidth="1"/>
    <col min="11" max="11" width="16.7109375" style="232" customWidth="1"/>
    <col min="12" max="12" width="16.5703125" style="232" customWidth="1"/>
    <col min="13" max="13" width="6.85546875" style="282" customWidth="1"/>
    <col min="14" max="14" width="16.7109375" style="232" customWidth="1"/>
    <col min="15" max="15" width="13.140625" style="232" customWidth="1"/>
    <col min="16" max="16384" width="10.28515625" style="232"/>
  </cols>
  <sheetData>
    <row r="1" spans="1:15" s="183" customFormat="1" x14ac:dyDescent="0.25">
      <c r="A1" s="417"/>
      <c r="B1" s="571" t="s">
        <v>0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3"/>
    </row>
    <row r="2" spans="1:15" s="183" customFormat="1" x14ac:dyDescent="0.25">
      <c r="A2" s="417"/>
      <c r="B2" s="574" t="s">
        <v>1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6"/>
    </row>
    <row r="3" spans="1:15" s="183" customFormat="1" x14ac:dyDescent="0.25">
      <c r="A3" s="417"/>
      <c r="B3" s="574" t="s">
        <v>2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6"/>
    </row>
    <row r="4" spans="1:15" s="183" customFormat="1" x14ac:dyDescent="0.25">
      <c r="A4" s="417"/>
      <c r="B4" s="574" t="s">
        <v>284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6"/>
    </row>
    <row r="5" spans="1:15" s="183" customFormat="1" x14ac:dyDescent="0.25">
      <c r="A5" s="417"/>
      <c r="B5" s="184"/>
      <c r="C5" s="185"/>
      <c r="D5" s="186"/>
      <c r="E5" s="187"/>
      <c r="F5" s="187"/>
      <c r="G5" s="187"/>
      <c r="H5" s="187"/>
      <c r="I5" s="418"/>
      <c r="J5" s="188"/>
      <c r="K5" s="186"/>
      <c r="L5" s="186"/>
      <c r="M5" s="189"/>
    </row>
    <row r="6" spans="1:15" s="199" customFormat="1" x14ac:dyDescent="0.25">
      <c r="A6" s="417"/>
      <c r="B6" s="190"/>
      <c r="C6" s="191"/>
      <c r="D6" s="192" t="s">
        <v>3</v>
      </c>
      <c r="E6" s="193"/>
      <c r="F6" s="193"/>
      <c r="G6" s="194"/>
      <c r="H6" s="195"/>
      <c r="I6" s="419"/>
      <c r="J6" s="192" t="s">
        <v>4</v>
      </c>
      <c r="K6" s="196"/>
      <c r="L6" s="197" t="s">
        <v>5</v>
      </c>
      <c r="M6" s="198"/>
    </row>
    <row r="7" spans="1:15" s="199" customFormat="1" x14ac:dyDescent="0.25">
      <c r="A7" s="417"/>
      <c r="B7" s="190"/>
      <c r="C7" s="191"/>
      <c r="D7" s="192" t="s">
        <v>6</v>
      </c>
      <c r="E7" s="194"/>
      <c r="F7" s="194"/>
      <c r="G7" s="194"/>
      <c r="H7" s="195"/>
      <c r="I7" s="419"/>
      <c r="J7" s="192" t="s">
        <v>7</v>
      </c>
      <c r="K7" s="200"/>
      <c r="L7" s="201">
        <v>2014</v>
      </c>
      <c r="M7" s="198"/>
    </row>
    <row r="8" spans="1:15" s="199" customFormat="1" x14ac:dyDescent="0.25">
      <c r="A8" s="417"/>
      <c r="B8" s="190"/>
      <c r="C8" s="202"/>
      <c r="D8" s="192" t="s">
        <v>8</v>
      </c>
      <c r="E8" s="193"/>
      <c r="F8" s="193"/>
      <c r="G8" s="194"/>
      <c r="H8" s="195"/>
      <c r="I8" s="419"/>
      <c r="J8" s="192" t="s">
        <v>9</v>
      </c>
      <c r="K8" s="203"/>
      <c r="L8" s="204">
        <v>42026</v>
      </c>
      <c r="M8" s="198"/>
    </row>
    <row r="9" spans="1:15" s="183" customFormat="1" ht="18.75" thickBot="1" x14ac:dyDescent="0.3">
      <c r="A9" s="417"/>
      <c r="B9" s="205"/>
      <c r="C9" s="206"/>
      <c r="D9" s="207"/>
      <c r="E9" s="207"/>
      <c r="F9" s="207"/>
      <c r="G9" s="208"/>
      <c r="H9" s="208"/>
      <c r="I9" s="420"/>
      <c r="J9" s="209"/>
      <c r="K9" s="210"/>
      <c r="L9" s="210"/>
      <c r="M9" s="211"/>
    </row>
    <row r="10" spans="1:15" s="212" customFormat="1" ht="18.75" thickBot="1" x14ac:dyDescent="0.3">
      <c r="A10" s="421"/>
      <c r="B10" s="577" t="s">
        <v>10</v>
      </c>
      <c r="C10" s="578"/>
      <c r="D10" s="578"/>
      <c r="E10" s="578"/>
      <c r="F10" s="578"/>
      <c r="G10" s="579"/>
      <c r="H10" s="580" t="s">
        <v>176</v>
      </c>
      <c r="I10" s="580" t="s">
        <v>177</v>
      </c>
      <c r="J10" s="580" t="s">
        <v>11</v>
      </c>
      <c r="K10" s="580" t="s">
        <v>178</v>
      </c>
      <c r="L10" s="580" t="s">
        <v>179</v>
      </c>
      <c r="M10" s="583" t="s">
        <v>13</v>
      </c>
    </row>
    <row r="11" spans="1:15" s="212" customFormat="1" x14ac:dyDescent="0.25">
      <c r="A11" s="421"/>
      <c r="B11" s="213" t="s">
        <v>14</v>
      </c>
      <c r="C11" s="214" t="s">
        <v>15</v>
      </c>
      <c r="D11" s="213" t="s">
        <v>16</v>
      </c>
      <c r="E11" s="215" t="s">
        <v>17</v>
      </c>
      <c r="F11" s="216" t="s">
        <v>18</v>
      </c>
      <c r="G11" s="586" t="s">
        <v>19</v>
      </c>
      <c r="H11" s="581"/>
      <c r="I11" s="581"/>
      <c r="J11" s="581"/>
      <c r="K11" s="581"/>
      <c r="L11" s="581"/>
      <c r="M11" s="584"/>
    </row>
    <row r="12" spans="1:15" s="218" customFormat="1" x14ac:dyDescent="0.25">
      <c r="A12" s="422"/>
      <c r="B12" s="589" t="s">
        <v>20</v>
      </c>
      <c r="C12" s="591" t="s">
        <v>21</v>
      </c>
      <c r="D12" s="589" t="s">
        <v>22</v>
      </c>
      <c r="E12" s="589" t="s">
        <v>23</v>
      </c>
      <c r="F12" s="217" t="s">
        <v>24</v>
      </c>
      <c r="G12" s="587"/>
      <c r="H12" s="581"/>
      <c r="I12" s="581"/>
      <c r="J12" s="581"/>
      <c r="K12" s="581"/>
      <c r="L12" s="581"/>
      <c r="M12" s="584"/>
    </row>
    <row r="13" spans="1:15" s="218" customFormat="1" ht="18.75" thickBot="1" x14ac:dyDescent="0.3">
      <c r="A13" s="422"/>
      <c r="B13" s="590"/>
      <c r="C13" s="592"/>
      <c r="D13" s="590"/>
      <c r="E13" s="590"/>
      <c r="F13" s="219" t="s">
        <v>26</v>
      </c>
      <c r="G13" s="588"/>
      <c r="H13" s="582"/>
      <c r="I13" s="582"/>
      <c r="J13" s="582"/>
      <c r="K13" s="582"/>
      <c r="L13" s="582"/>
      <c r="M13" s="585"/>
    </row>
    <row r="14" spans="1:15" s="218" customFormat="1" x14ac:dyDescent="0.25">
      <c r="A14" s="422"/>
      <c r="B14" s="558" t="s">
        <v>27</v>
      </c>
      <c r="C14" s="559"/>
      <c r="D14" s="559"/>
      <c r="E14" s="559"/>
      <c r="F14" s="559"/>
      <c r="G14" s="560"/>
      <c r="H14" s="423">
        <f>+H15+H19+H21+H25</f>
        <v>56030046557.459999</v>
      </c>
      <c r="I14" s="423">
        <f>+I15+I19+I21+I25</f>
        <v>56030046557.459999</v>
      </c>
      <c r="J14" s="423">
        <f>+J15+J19+J21+J25</f>
        <v>0</v>
      </c>
      <c r="K14" s="423">
        <f>+K15+K19+K21+K25</f>
        <v>56030046557.459999</v>
      </c>
      <c r="L14" s="423">
        <f>+L15+L19+L21+L25</f>
        <v>0</v>
      </c>
      <c r="M14" s="424">
        <f>IFERROR((K14/I14),0)</f>
        <v>1</v>
      </c>
      <c r="N14" s="453"/>
      <c r="O14" s="220"/>
    </row>
    <row r="15" spans="1:15" s="218" customFormat="1" x14ac:dyDescent="0.25">
      <c r="A15" s="422" t="s">
        <v>218</v>
      </c>
      <c r="B15" s="221">
        <v>1</v>
      </c>
      <c r="C15" s="222"/>
      <c r="D15" s="222"/>
      <c r="E15" s="222"/>
      <c r="F15" s="222"/>
      <c r="G15" s="223" t="s">
        <v>28</v>
      </c>
      <c r="H15" s="425">
        <f>+H16</f>
        <v>51456672</v>
      </c>
      <c r="I15" s="425">
        <f t="shared" ref="I15:L17" si="0">+I16</f>
        <v>51456672</v>
      </c>
      <c r="J15" s="425">
        <f t="shared" si="0"/>
        <v>0</v>
      </c>
      <c r="K15" s="425">
        <f t="shared" si="0"/>
        <v>51456672</v>
      </c>
      <c r="L15" s="425">
        <f t="shared" si="0"/>
        <v>0</v>
      </c>
      <c r="M15" s="426">
        <f t="shared" ref="M15:M41" si="1">IFERROR((K15/I15),0)</f>
        <v>1</v>
      </c>
      <c r="N15" s="220"/>
    </row>
    <row r="16" spans="1:15" s="225" customFormat="1" x14ac:dyDescent="0.25">
      <c r="A16" s="427" t="s">
        <v>219</v>
      </c>
      <c r="B16" s="221">
        <v>1</v>
      </c>
      <c r="C16" s="221">
        <v>0</v>
      </c>
      <c r="D16" s="221">
        <v>2</v>
      </c>
      <c r="E16" s="222"/>
      <c r="F16" s="222"/>
      <c r="G16" s="223" t="s">
        <v>180</v>
      </c>
      <c r="H16" s="425">
        <f>+H17</f>
        <v>51456672</v>
      </c>
      <c r="I16" s="425">
        <f t="shared" si="0"/>
        <v>51456672</v>
      </c>
      <c r="J16" s="425">
        <f t="shared" si="0"/>
        <v>0</v>
      </c>
      <c r="K16" s="425">
        <f t="shared" si="0"/>
        <v>51456672</v>
      </c>
      <c r="L16" s="425">
        <f t="shared" ref="L16:L39" si="2">+I16-K16</f>
        <v>0</v>
      </c>
      <c r="M16" s="426">
        <f t="shared" si="1"/>
        <v>1</v>
      </c>
      <c r="N16" s="224"/>
    </row>
    <row r="17" spans="1:14" s="225" customFormat="1" x14ac:dyDescent="0.25">
      <c r="A17" s="427" t="s">
        <v>285</v>
      </c>
      <c r="B17" s="221">
        <v>1</v>
      </c>
      <c r="C17" s="221">
        <v>0</v>
      </c>
      <c r="D17" s="221">
        <v>1</v>
      </c>
      <c r="E17" s="221">
        <v>9</v>
      </c>
      <c r="F17" s="222"/>
      <c r="G17" s="223" t="s">
        <v>29</v>
      </c>
      <c r="H17" s="425">
        <f>+H18</f>
        <v>51456672</v>
      </c>
      <c r="I17" s="425">
        <f t="shared" si="0"/>
        <v>51456672</v>
      </c>
      <c r="J17" s="425">
        <f t="shared" si="0"/>
        <v>0</v>
      </c>
      <c r="K17" s="425">
        <f t="shared" si="0"/>
        <v>51456672</v>
      </c>
      <c r="L17" s="425">
        <f t="shared" si="2"/>
        <v>0</v>
      </c>
      <c r="M17" s="426">
        <f t="shared" si="1"/>
        <v>1</v>
      </c>
      <c r="N17" s="224"/>
    </row>
    <row r="18" spans="1:14" s="225" customFormat="1" x14ac:dyDescent="0.25">
      <c r="A18" s="427" t="s">
        <v>220</v>
      </c>
      <c r="B18" s="226">
        <v>1</v>
      </c>
      <c r="C18" s="226">
        <v>0</v>
      </c>
      <c r="D18" s="226">
        <v>2</v>
      </c>
      <c r="E18" s="226">
        <v>12</v>
      </c>
      <c r="F18" s="227">
        <v>20</v>
      </c>
      <c r="G18" s="228" t="s">
        <v>38</v>
      </c>
      <c r="H18" s="428">
        <v>51456672</v>
      </c>
      <c r="I18" s="428">
        <v>51456672</v>
      </c>
      <c r="J18" s="428">
        <v>0</v>
      </c>
      <c r="K18" s="428">
        <v>51456672</v>
      </c>
      <c r="L18" s="428">
        <v>0</v>
      </c>
      <c r="M18" s="426">
        <f t="shared" si="1"/>
        <v>1</v>
      </c>
      <c r="N18" s="224"/>
    </row>
    <row r="19" spans="1:14" x14ac:dyDescent="0.25">
      <c r="A19" s="417" t="s">
        <v>286</v>
      </c>
      <c r="B19" s="229">
        <v>2</v>
      </c>
      <c r="C19" s="229"/>
      <c r="D19" s="229"/>
      <c r="E19" s="230"/>
      <c r="F19" s="230"/>
      <c r="G19" s="231" t="s">
        <v>32</v>
      </c>
      <c r="H19" s="429">
        <f>+H20</f>
        <v>509660772.45999998</v>
      </c>
      <c r="I19" s="429">
        <f t="shared" ref="I19:L19" si="3">+I20</f>
        <v>509660772.45999998</v>
      </c>
      <c r="J19" s="429">
        <f t="shared" si="3"/>
        <v>0</v>
      </c>
      <c r="K19" s="429">
        <f t="shared" si="3"/>
        <v>509660772.45999998</v>
      </c>
      <c r="L19" s="429">
        <f t="shared" si="3"/>
        <v>0</v>
      </c>
      <c r="M19" s="426">
        <f t="shared" si="1"/>
        <v>1</v>
      </c>
    </row>
    <row r="20" spans="1:14" x14ac:dyDescent="0.25">
      <c r="A20" s="417" t="s">
        <v>222</v>
      </c>
      <c r="B20" s="233">
        <v>2</v>
      </c>
      <c r="C20" s="229">
        <v>0</v>
      </c>
      <c r="D20" s="229">
        <v>4</v>
      </c>
      <c r="E20" s="230"/>
      <c r="F20" s="234">
        <v>20</v>
      </c>
      <c r="G20" s="235" t="s">
        <v>33</v>
      </c>
      <c r="H20" s="428">
        <v>509660772.45999998</v>
      </c>
      <c r="I20" s="428">
        <v>509660772.45999998</v>
      </c>
      <c r="J20" s="428">
        <v>0</v>
      </c>
      <c r="K20" s="428">
        <v>509660772.45999998</v>
      </c>
      <c r="L20" s="428">
        <f>I20-K20</f>
        <v>0</v>
      </c>
      <c r="M20" s="426">
        <f t="shared" si="1"/>
        <v>1</v>
      </c>
    </row>
    <row r="21" spans="1:14" x14ac:dyDescent="0.25">
      <c r="A21" s="417" t="s">
        <v>256</v>
      </c>
      <c r="B21" s="233">
        <v>3</v>
      </c>
      <c r="C21" s="229"/>
      <c r="D21" s="229"/>
      <c r="E21" s="238"/>
      <c r="F21" s="234"/>
      <c r="G21" s="235" t="s">
        <v>163</v>
      </c>
      <c r="H21" s="429">
        <f>+H23+H24</f>
        <v>52873557526</v>
      </c>
      <c r="I21" s="429">
        <f t="shared" ref="I21:L21" si="4">+I23+I24</f>
        <v>52873557526</v>
      </c>
      <c r="J21" s="429">
        <f t="shared" si="4"/>
        <v>0</v>
      </c>
      <c r="K21" s="429">
        <f t="shared" si="4"/>
        <v>52873557526</v>
      </c>
      <c r="L21" s="429">
        <f t="shared" si="4"/>
        <v>0</v>
      </c>
      <c r="M21" s="426">
        <f t="shared" si="1"/>
        <v>1</v>
      </c>
    </row>
    <row r="22" spans="1:14" x14ac:dyDescent="0.25">
      <c r="A22" s="417" t="s">
        <v>257</v>
      </c>
      <c r="B22" s="241">
        <v>3</v>
      </c>
      <c r="C22" s="234">
        <v>2</v>
      </c>
      <c r="D22" s="229"/>
      <c r="E22" s="238"/>
      <c r="F22" s="234"/>
      <c r="G22" s="235" t="s">
        <v>258</v>
      </c>
      <c r="H22" s="429">
        <f>+H23</f>
        <v>783557526</v>
      </c>
      <c r="I22" s="429">
        <f t="shared" ref="I22:L22" si="5">+I23</f>
        <v>783557526</v>
      </c>
      <c r="J22" s="429">
        <f t="shared" si="5"/>
        <v>0</v>
      </c>
      <c r="K22" s="429">
        <f t="shared" si="5"/>
        <v>783557526</v>
      </c>
      <c r="L22" s="429">
        <f t="shared" si="5"/>
        <v>0</v>
      </c>
      <c r="M22" s="426">
        <f t="shared" si="1"/>
        <v>1</v>
      </c>
    </row>
    <row r="23" spans="1:14" x14ac:dyDescent="0.25">
      <c r="A23" s="417" t="s">
        <v>259</v>
      </c>
      <c r="B23" s="241">
        <v>3</v>
      </c>
      <c r="C23" s="234">
        <v>2</v>
      </c>
      <c r="D23" s="227">
        <v>1</v>
      </c>
      <c r="E23" s="244"/>
      <c r="F23" s="234">
        <v>20</v>
      </c>
      <c r="G23" s="237" t="s">
        <v>165</v>
      </c>
      <c r="H23" s="428">
        <v>783557526</v>
      </c>
      <c r="I23" s="428">
        <v>783557526</v>
      </c>
      <c r="J23" s="428">
        <v>0</v>
      </c>
      <c r="K23" s="428">
        <v>783557526</v>
      </c>
      <c r="L23" s="428">
        <f>I23-K23</f>
        <v>0</v>
      </c>
      <c r="M23" s="430">
        <f t="shared" si="1"/>
        <v>1</v>
      </c>
    </row>
    <row r="24" spans="1:14" x14ac:dyDescent="0.25">
      <c r="A24" s="417" t="s">
        <v>287</v>
      </c>
      <c r="B24" s="241">
        <v>3</v>
      </c>
      <c r="C24" s="234">
        <v>2</v>
      </c>
      <c r="D24" s="227">
        <v>17</v>
      </c>
      <c r="E24" s="244"/>
      <c r="F24" s="234">
        <v>21</v>
      </c>
      <c r="G24" s="237" t="s">
        <v>262</v>
      </c>
      <c r="H24" s="428">
        <v>52090000000</v>
      </c>
      <c r="I24" s="428">
        <v>52090000000</v>
      </c>
      <c r="J24" s="428">
        <v>0</v>
      </c>
      <c r="K24" s="428">
        <v>52090000000</v>
      </c>
      <c r="L24" s="428">
        <f>I24-K24</f>
        <v>0</v>
      </c>
      <c r="M24" s="426">
        <f t="shared" si="1"/>
        <v>1</v>
      </c>
    </row>
    <row r="25" spans="1:14" x14ac:dyDescent="0.25">
      <c r="A25" s="417" t="s">
        <v>263</v>
      </c>
      <c r="B25" s="233">
        <v>5</v>
      </c>
      <c r="C25" s="229"/>
      <c r="D25" s="229"/>
      <c r="E25" s="238"/>
      <c r="F25" s="239"/>
      <c r="G25" s="240" t="s">
        <v>35</v>
      </c>
      <c r="H25" s="429">
        <f>+H26</f>
        <v>2595371587</v>
      </c>
      <c r="I25" s="429">
        <f t="shared" ref="I25:K26" si="6">+I26</f>
        <v>2595371587</v>
      </c>
      <c r="J25" s="429">
        <f t="shared" si="6"/>
        <v>0</v>
      </c>
      <c r="K25" s="429">
        <f t="shared" si="6"/>
        <v>2595371587</v>
      </c>
      <c r="L25" s="429">
        <f t="shared" si="2"/>
        <v>0</v>
      </c>
      <c r="M25" s="426">
        <f t="shared" si="1"/>
        <v>1</v>
      </c>
    </row>
    <row r="26" spans="1:14" s="236" customFormat="1" x14ac:dyDescent="0.25">
      <c r="A26" s="431" t="s">
        <v>264</v>
      </c>
      <c r="B26" s="241">
        <v>5</v>
      </c>
      <c r="C26" s="234">
        <v>1</v>
      </c>
      <c r="D26" s="229"/>
      <c r="E26" s="238"/>
      <c r="F26" s="242">
        <v>20</v>
      </c>
      <c r="G26" s="243" t="s">
        <v>36</v>
      </c>
      <c r="H26" s="429">
        <f>+H27</f>
        <v>2595371587</v>
      </c>
      <c r="I26" s="429">
        <f t="shared" si="6"/>
        <v>2595371587</v>
      </c>
      <c r="J26" s="429">
        <f t="shared" si="6"/>
        <v>0</v>
      </c>
      <c r="K26" s="429">
        <f t="shared" si="6"/>
        <v>2595371587</v>
      </c>
      <c r="L26" s="429">
        <f t="shared" si="2"/>
        <v>0</v>
      </c>
      <c r="M26" s="426">
        <f t="shared" si="1"/>
        <v>1</v>
      </c>
    </row>
    <row r="27" spans="1:14" x14ac:dyDescent="0.25">
      <c r="A27" s="417" t="s">
        <v>288</v>
      </c>
      <c r="B27" s="227">
        <v>5</v>
      </c>
      <c r="C27" s="227">
        <v>1</v>
      </c>
      <c r="D27" s="227">
        <v>2</v>
      </c>
      <c r="E27" s="244">
        <v>1</v>
      </c>
      <c r="F27" s="245">
        <v>20</v>
      </c>
      <c r="G27" s="246" t="s">
        <v>37</v>
      </c>
      <c r="H27" s="428">
        <v>2595371587</v>
      </c>
      <c r="I27" s="428">
        <v>2595371587</v>
      </c>
      <c r="J27" s="428">
        <v>0</v>
      </c>
      <c r="K27" s="428">
        <v>2595371587</v>
      </c>
      <c r="L27" s="428">
        <f>I27-K27</f>
        <v>0</v>
      </c>
      <c r="M27" s="426">
        <f t="shared" si="1"/>
        <v>1</v>
      </c>
    </row>
    <row r="28" spans="1:14" x14ac:dyDescent="0.25">
      <c r="B28" s="561" t="s">
        <v>39</v>
      </c>
      <c r="C28" s="562"/>
      <c r="D28" s="562"/>
      <c r="E28" s="562"/>
      <c r="F28" s="562"/>
      <c r="G28" s="563"/>
      <c r="H28" s="429">
        <f>+H29+H32+H35+H38</f>
        <v>16214340637.52</v>
      </c>
      <c r="I28" s="429">
        <f t="shared" ref="I28:K28" si="7">+I29+I32+I35+I38</f>
        <v>16214340640</v>
      </c>
      <c r="J28" s="429">
        <f t="shared" si="7"/>
        <v>0</v>
      </c>
      <c r="K28" s="429">
        <f t="shared" si="7"/>
        <v>16214340637.52</v>
      </c>
      <c r="L28" s="429">
        <f>+L29+L32+L35+L38</f>
        <v>2.4799995422363281</v>
      </c>
      <c r="M28" s="426">
        <f t="shared" si="1"/>
        <v>0.99999999984704901</v>
      </c>
    </row>
    <row r="29" spans="1:14" ht="15.75" customHeight="1" x14ac:dyDescent="0.25">
      <c r="A29" s="417" t="s">
        <v>271</v>
      </c>
      <c r="B29" s="432">
        <v>111</v>
      </c>
      <c r="C29" s="229"/>
      <c r="D29" s="229"/>
      <c r="E29" s="238"/>
      <c r="F29" s="239"/>
      <c r="G29" s="240" t="s">
        <v>181</v>
      </c>
      <c r="H29" s="433">
        <f>+H30</f>
        <v>3097159487</v>
      </c>
      <c r="I29" s="433">
        <f t="shared" ref="I29:L30" si="8">+I30</f>
        <v>3097159487</v>
      </c>
      <c r="J29" s="433">
        <f t="shared" si="8"/>
        <v>0</v>
      </c>
      <c r="K29" s="433">
        <f t="shared" si="8"/>
        <v>3097159487</v>
      </c>
      <c r="L29" s="433">
        <f t="shared" si="8"/>
        <v>0</v>
      </c>
      <c r="M29" s="426">
        <f t="shared" si="1"/>
        <v>1</v>
      </c>
    </row>
    <row r="30" spans="1:14" x14ac:dyDescent="0.25">
      <c r="A30" s="417" t="s">
        <v>272</v>
      </c>
      <c r="B30" s="432">
        <v>111</v>
      </c>
      <c r="C30" s="229" t="s">
        <v>182</v>
      </c>
      <c r="D30" s="229"/>
      <c r="E30" s="238"/>
      <c r="F30" s="239">
        <v>20</v>
      </c>
      <c r="G30" s="247" t="s">
        <v>42</v>
      </c>
      <c r="H30" s="433">
        <f>+H31</f>
        <v>3097159487</v>
      </c>
      <c r="I30" s="433">
        <f t="shared" si="8"/>
        <v>3097159487</v>
      </c>
      <c r="J30" s="433">
        <f t="shared" si="8"/>
        <v>0</v>
      </c>
      <c r="K30" s="433">
        <f t="shared" si="8"/>
        <v>3097159487</v>
      </c>
      <c r="L30" s="433">
        <f t="shared" si="8"/>
        <v>0</v>
      </c>
      <c r="M30" s="426">
        <f t="shared" si="1"/>
        <v>1</v>
      </c>
    </row>
    <row r="31" spans="1:14" x14ac:dyDescent="0.25">
      <c r="A31" s="417" t="s">
        <v>273</v>
      </c>
      <c r="B31" s="233">
        <v>111</v>
      </c>
      <c r="C31" s="248" t="s">
        <v>182</v>
      </c>
      <c r="D31" s="248" t="s">
        <v>67</v>
      </c>
      <c r="E31" s="249"/>
      <c r="F31" s="250">
        <v>20</v>
      </c>
      <c r="G31" s="434" t="s">
        <v>42</v>
      </c>
      <c r="H31" s="428">
        <v>3097159487</v>
      </c>
      <c r="I31" s="428">
        <v>3097159487</v>
      </c>
      <c r="J31" s="428">
        <v>0</v>
      </c>
      <c r="K31" s="428">
        <v>3097159487</v>
      </c>
      <c r="L31" s="428">
        <f>I31-K31</f>
        <v>0</v>
      </c>
      <c r="M31" s="430">
        <f t="shared" si="1"/>
        <v>1</v>
      </c>
    </row>
    <row r="32" spans="1:14" ht="26.25" x14ac:dyDescent="0.25">
      <c r="A32" s="417" t="s">
        <v>274</v>
      </c>
      <c r="B32" s="435">
        <v>213</v>
      </c>
      <c r="C32" s="436"/>
      <c r="D32" s="436"/>
      <c r="E32" s="437"/>
      <c r="F32" s="438"/>
      <c r="G32" s="439" t="s">
        <v>289</v>
      </c>
      <c r="H32" s="429">
        <f>+H33</f>
        <v>2611868098</v>
      </c>
      <c r="I32" s="429">
        <f t="shared" ref="I32:L33" si="9">+I33</f>
        <v>2611868098</v>
      </c>
      <c r="J32" s="429">
        <f t="shared" si="9"/>
        <v>0</v>
      </c>
      <c r="K32" s="429">
        <f t="shared" si="9"/>
        <v>2611868098</v>
      </c>
      <c r="L32" s="429">
        <f t="shared" si="9"/>
        <v>0</v>
      </c>
      <c r="M32" s="426">
        <f t="shared" si="1"/>
        <v>1</v>
      </c>
    </row>
    <row r="33" spans="1:13" x14ac:dyDescent="0.25">
      <c r="A33" s="417" t="s">
        <v>275</v>
      </c>
      <c r="B33" s="435">
        <v>213</v>
      </c>
      <c r="C33" s="436" t="s">
        <v>182</v>
      </c>
      <c r="D33" s="436"/>
      <c r="E33" s="437"/>
      <c r="F33" s="438">
        <v>20</v>
      </c>
      <c r="G33" s="434" t="s">
        <v>42</v>
      </c>
      <c r="H33" s="440">
        <f>+H34</f>
        <v>2611868098</v>
      </c>
      <c r="I33" s="440">
        <f t="shared" si="9"/>
        <v>2611868098</v>
      </c>
      <c r="J33" s="440">
        <f t="shared" si="9"/>
        <v>0</v>
      </c>
      <c r="K33" s="440">
        <f t="shared" si="9"/>
        <v>2611868098</v>
      </c>
      <c r="L33" s="440">
        <f t="shared" si="9"/>
        <v>0</v>
      </c>
      <c r="M33" s="430">
        <f t="shared" si="1"/>
        <v>1</v>
      </c>
    </row>
    <row r="34" spans="1:13" ht="39" x14ac:dyDescent="0.25">
      <c r="A34" s="417" t="s">
        <v>276</v>
      </c>
      <c r="B34" s="435">
        <v>213</v>
      </c>
      <c r="C34" s="441" t="s">
        <v>182</v>
      </c>
      <c r="D34" s="441" t="s">
        <v>67</v>
      </c>
      <c r="E34" s="442"/>
      <c r="F34" s="443">
        <v>20</v>
      </c>
      <c r="G34" s="434" t="s">
        <v>290</v>
      </c>
      <c r="H34" s="428">
        <v>2611868098</v>
      </c>
      <c r="I34" s="428">
        <v>2611868098</v>
      </c>
      <c r="J34" s="428">
        <v>0</v>
      </c>
      <c r="K34" s="428">
        <v>2611868098</v>
      </c>
      <c r="L34" s="428">
        <f>I34-K34</f>
        <v>0</v>
      </c>
      <c r="M34" s="430">
        <f t="shared" si="1"/>
        <v>1</v>
      </c>
    </row>
    <row r="35" spans="1:13" ht="30" x14ac:dyDescent="0.25">
      <c r="A35" s="417" t="s">
        <v>277</v>
      </c>
      <c r="B35" s="233" t="s">
        <v>183</v>
      </c>
      <c r="C35" s="229"/>
      <c r="D35" s="229"/>
      <c r="E35" s="238"/>
      <c r="F35" s="239"/>
      <c r="G35" s="240" t="s">
        <v>44</v>
      </c>
      <c r="H35" s="433">
        <f>+H36</f>
        <v>93221126</v>
      </c>
      <c r="I35" s="433">
        <f t="shared" ref="I35:K36" si="10">+I36</f>
        <v>93221126</v>
      </c>
      <c r="J35" s="433">
        <f t="shared" si="10"/>
        <v>0</v>
      </c>
      <c r="K35" s="433">
        <f t="shared" si="10"/>
        <v>93221126</v>
      </c>
      <c r="L35" s="429">
        <f t="shared" si="2"/>
        <v>0</v>
      </c>
      <c r="M35" s="426">
        <f t="shared" si="1"/>
        <v>1</v>
      </c>
    </row>
    <row r="36" spans="1:13" ht="20.25" customHeight="1" x14ac:dyDescent="0.25">
      <c r="A36" s="417" t="s">
        <v>278</v>
      </c>
      <c r="B36" s="233" t="s">
        <v>183</v>
      </c>
      <c r="C36" s="229" t="s">
        <v>182</v>
      </c>
      <c r="D36" s="229"/>
      <c r="E36" s="238"/>
      <c r="F36" s="239"/>
      <c r="G36" s="240" t="s">
        <v>42</v>
      </c>
      <c r="H36" s="433">
        <f>+H37</f>
        <v>93221126</v>
      </c>
      <c r="I36" s="433">
        <f t="shared" si="10"/>
        <v>93221126</v>
      </c>
      <c r="J36" s="433">
        <f t="shared" si="10"/>
        <v>0</v>
      </c>
      <c r="K36" s="433">
        <f t="shared" si="10"/>
        <v>93221126</v>
      </c>
      <c r="L36" s="440">
        <f t="shared" si="2"/>
        <v>0</v>
      </c>
      <c r="M36" s="426">
        <f t="shared" si="1"/>
        <v>1</v>
      </c>
    </row>
    <row r="37" spans="1:13" ht="29.25" x14ac:dyDescent="0.25">
      <c r="A37" s="417" t="s">
        <v>279</v>
      </c>
      <c r="B37" s="251" t="s">
        <v>183</v>
      </c>
      <c r="C37" s="248" t="s">
        <v>182</v>
      </c>
      <c r="D37" s="248" t="s">
        <v>67</v>
      </c>
      <c r="E37" s="249"/>
      <c r="F37" s="250">
        <v>20</v>
      </c>
      <c r="G37" s="252" t="s">
        <v>45</v>
      </c>
      <c r="H37" s="428">
        <v>93221126</v>
      </c>
      <c r="I37" s="428">
        <v>93221126</v>
      </c>
      <c r="J37" s="428">
        <v>0</v>
      </c>
      <c r="K37" s="428">
        <v>93221126</v>
      </c>
      <c r="L37" s="428">
        <f>I37-K37</f>
        <v>0</v>
      </c>
      <c r="M37" s="426">
        <f t="shared" si="1"/>
        <v>1</v>
      </c>
    </row>
    <row r="38" spans="1:13" x14ac:dyDescent="0.25">
      <c r="A38" s="417" t="s">
        <v>280</v>
      </c>
      <c r="B38" s="233" t="s">
        <v>184</v>
      </c>
      <c r="C38" s="229"/>
      <c r="D38" s="229"/>
      <c r="E38" s="238"/>
      <c r="F38" s="239"/>
      <c r="G38" s="240" t="s">
        <v>46</v>
      </c>
      <c r="H38" s="433">
        <f>+H39</f>
        <v>10412091926.52</v>
      </c>
      <c r="I38" s="433">
        <f t="shared" ref="I38:K38" si="11">+I39</f>
        <v>10412091929</v>
      </c>
      <c r="J38" s="433">
        <f t="shared" si="11"/>
        <v>0</v>
      </c>
      <c r="K38" s="433">
        <f t="shared" si="11"/>
        <v>10412091926.52</v>
      </c>
      <c r="L38" s="433">
        <f t="shared" si="2"/>
        <v>2.4799995422363281</v>
      </c>
      <c r="M38" s="426">
        <f t="shared" si="1"/>
        <v>0.99999999976181542</v>
      </c>
    </row>
    <row r="39" spans="1:13" ht="18.75" customHeight="1" x14ac:dyDescent="0.25">
      <c r="A39" s="417" t="s">
        <v>281</v>
      </c>
      <c r="B39" s="233" t="s">
        <v>184</v>
      </c>
      <c r="C39" s="229" t="s">
        <v>182</v>
      </c>
      <c r="D39" s="229"/>
      <c r="E39" s="238"/>
      <c r="F39" s="239">
        <v>20</v>
      </c>
      <c r="G39" s="240" t="s">
        <v>42</v>
      </c>
      <c r="H39" s="433">
        <f>+H40+H41</f>
        <v>10412091926.52</v>
      </c>
      <c r="I39" s="433">
        <f t="shared" ref="I39:K39" si="12">+I40+I41</f>
        <v>10412091929</v>
      </c>
      <c r="J39" s="433">
        <f t="shared" si="12"/>
        <v>0</v>
      </c>
      <c r="K39" s="433">
        <f t="shared" si="12"/>
        <v>10412091926.52</v>
      </c>
      <c r="L39" s="433">
        <f t="shared" si="2"/>
        <v>2.4799995422363281</v>
      </c>
      <c r="M39" s="426">
        <f t="shared" si="1"/>
        <v>0.99999999976181542</v>
      </c>
    </row>
    <row r="40" spans="1:13" ht="17.25" customHeight="1" x14ac:dyDescent="0.25">
      <c r="A40" s="417" t="s">
        <v>282</v>
      </c>
      <c r="B40" s="251" t="s">
        <v>184</v>
      </c>
      <c r="C40" s="248" t="s">
        <v>182</v>
      </c>
      <c r="D40" s="248" t="s">
        <v>67</v>
      </c>
      <c r="E40" s="249"/>
      <c r="F40" s="250">
        <v>20</v>
      </c>
      <c r="G40" s="245" t="s">
        <v>47</v>
      </c>
      <c r="H40" s="428">
        <v>10390322396.52</v>
      </c>
      <c r="I40" s="428">
        <v>10390322399</v>
      </c>
      <c r="J40" s="428">
        <v>0</v>
      </c>
      <c r="K40" s="428">
        <v>10390322396.52</v>
      </c>
      <c r="L40" s="428">
        <f>I40-K40</f>
        <v>2.4799995422363281</v>
      </c>
      <c r="M40" s="430">
        <f t="shared" si="1"/>
        <v>0.99999999976131637</v>
      </c>
    </row>
    <row r="41" spans="1:13" ht="18.75" thickBot="1" x14ac:dyDescent="0.3">
      <c r="A41" s="417" t="s">
        <v>283</v>
      </c>
      <c r="B41" s="251" t="s">
        <v>184</v>
      </c>
      <c r="C41" s="248" t="s">
        <v>182</v>
      </c>
      <c r="D41" s="248">
        <v>3</v>
      </c>
      <c r="E41" s="249"/>
      <c r="F41" s="250">
        <v>20</v>
      </c>
      <c r="G41" s="253" t="s">
        <v>174</v>
      </c>
      <c r="H41" s="428">
        <v>21769530</v>
      </c>
      <c r="I41" s="428">
        <v>21769530</v>
      </c>
      <c r="J41" s="428">
        <v>0</v>
      </c>
      <c r="K41" s="428">
        <v>21769530</v>
      </c>
      <c r="L41" s="428">
        <f>I41-K41</f>
        <v>0</v>
      </c>
      <c r="M41" s="444">
        <f t="shared" si="1"/>
        <v>1</v>
      </c>
    </row>
    <row r="42" spans="1:13" ht="18.75" thickBot="1" x14ac:dyDescent="0.3">
      <c r="B42" s="564" t="s">
        <v>48</v>
      </c>
      <c r="C42" s="565"/>
      <c r="D42" s="565"/>
      <c r="E42" s="565"/>
      <c r="F42" s="565"/>
      <c r="G42" s="566"/>
      <c r="H42" s="445">
        <f>+H14+H28</f>
        <v>72244387194.979996</v>
      </c>
      <c r="I42" s="445">
        <f t="shared" ref="I42:L42" si="13">+I14+I28</f>
        <v>72244387197.459991</v>
      </c>
      <c r="J42" s="445">
        <f t="shared" si="13"/>
        <v>0</v>
      </c>
      <c r="K42" s="445">
        <f t="shared" si="13"/>
        <v>72244387194.979996</v>
      </c>
      <c r="L42" s="445">
        <f t="shared" si="13"/>
        <v>2.4799995422363281</v>
      </c>
      <c r="M42" s="445"/>
    </row>
    <row r="43" spans="1:13" x14ac:dyDescent="0.25">
      <c r="B43" s="254"/>
      <c r="C43" s="255"/>
      <c r="D43" s="256"/>
      <c r="E43" s="256"/>
      <c r="F43" s="256"/>
      <c r="G43" s="257"/>
      <c r="H43" s="446" t="e">
        <f>+H42-[3]Hoja1!$AP$171</f>
        <v>#VALUE!</v>
      </c>
      <c r="I43" s="446"/>
      <c r="J43" s="447">
        <f>+J42-'[4]RptPptoCXP (2)'!$D$86</f>
        <v>0</v>
      </c>
      <c r="K43" s="446">
        <f>+K42-'[4]RptPptoCXP (2)'!$E$86</f>
        <v>974245918</v>
      </c>
      <c r="L43" s="447">
        <f>+L42-'[4]RptPptoCXP (2)'!$F$86</f>
        <v>-974245918.00000048</v>
      </c>
      <c r="M43" s="448"/>
    </row>
    <row r="44" spans="1:13" x14ac:dyDescent="0.25">
      <c r="B44" s="254"/>
      <c r="C44" s="255"/>
      <c r="D44" s="256"/>
      <c r="E44" s="256"/>
      <c r="F44" s="256"/>
      <c r="G44" s="257"/>
      <c r="I44" s="261"/>
      <c r="J44" s="261"/>
      <c r="K44" s="449"/>
      <c r="L44" s="258"/>
      <c r="M44" s="260"/>
    </row>
    <row r="45" spans="1:13" x14ac:dyDescent="0.25">
      <c r="B45" s="254"/>
      <c r="C45" s="255"/>
      <c r="D45" s="256"/>
      <c r="E45" s="256"/>
      <c r="F45" s="256"/>
      <c r="G45" s="257"/>
      <c r="H45" s="258"/>
      <c r="I45" s="261"/>
      <c r="J45" s="259"/>
      <c r="K45" s="450"/>
      <c r="L45" s="259"/>
      <c r="M45" s="260"/>
    </row>
    <row r="46" spans="1:13" x14ac:dyDescent="0.25">
      <c r="B46" s="262"/>
      <c r="C46" s="263"/>
      <c r="D46" s="264"/>
      <c r="E46" s="264"/>
      <c r="F46" s="264"/>
      <c r="G46" s="265"/>
      <c r="H46" s="266"/>
      <c r="I46" s="267"/>
      <c r="J46" s="268"/>
      <c r="K46" s="451"/>
      <c r="L46" s="268"/>
      <c r="M46" s="269"/>
    </row>
    <row r="47" spans="1:13" x14ac:dyDescent="0.25">
      <c r="B47" s="254"/>
      <c r="C47" s="255"/>
      <c r="D47" s="256"/>
      <c r="E47" s="256"/>
      <c r="F47" s="256"/>
      <c r="G47" s="257"/>
      <c r="H47" s="266"/>
      <c r="I47" s="266"/>
      <c r="J47" s="268"/>
      <c r="K47" s="261"/>
      <c r="L47" s="268"/>
      <c r="M47" s="270"/>
    </row>
    <row r="48" spans="1:13" x14ac:dyDescent="0.25">
      <c r="B48" s="271"/>
      <c r="C48" s="272"/>
      <c r="D48" s="272"/>
      <c r="E48" s="273"/>
      <c r="F48" s="273"/>
      <c r="G48" s="273"/>
      <c r="H48" s="273"/>
      <c r="I48" s="567"/>
      <c r="J48" s="567"/>
      <c r="K48" s="567"/>
      <c r="L48" s="567"/>
      <c r="M48" s="568"/>
    </row>
    <row r="49" spans="2:13" x14ac:dyDescent="0.25">
      <c r="B49" s="569" t="s">
        <v>49</v>
      </c>
      <c r="C49" s="570"/>
      <c r="D49" s="570"/>
      <c r="E49" s="570"/>
      <c r="F49" s="570"/>
      <c r="G49" s="570"/>
      <c r="H49" s="570"/>
      <c r="I49" s="567"/>
      <c r="J49" s="567"/>
      <c r="K49" s="567"/>
      <c r="L49" s="567"/>
      <c r="M49" s="568"/>
    </row>
    <row r="50" spans="2:13" ht="18.75" thickBot="1" x14ac:dyDescent="0.3">
      <c r="B50" s="556"/>
      <c r="C50" s="557"/>
      <c r="D50" s="557"/>
      <c r="E50" s="274"/>
      <c r="F50" s="274"/>
      <c r="G50" s="275"/>
      <c r="H50" s="276"/>
      <c r="I50" s="276"/>
      <c r="J50" s="277"/>
      <c r="K50" s="277"/>
      <c r="L50" s="277"/>
      <c r="M50" s="278"/>
    </row>
    <row r="63" spans="2:13" x14ac:dyDescent="0.25">
      <c r="H63" s="279"/>
    </row>
    <row r="64" spans="2:13" x14ac:dyDescent="0.25">
      <c r="H64" s="279"/>
    </row>
    <row r="65" spans="8:8" x14ac:dyDescent="0.25">
      <c r="H65" s="279"/>
    </row>
    <row r="66" spans="8:8" x14ac:dyDescent="0.25">
      <c r="H66" s="279"/>
    </row>
    <row r="67" spans="8:8" x14ac:dyDescent="0.25">
      <c r="H67" s="279"/>
    </row>
  </sheetData>
  <mergeCells count="23">
    <mergeCell ref="B1:M1"/>
    <mergeCell ref="B2:M2"/>
    <mergeCell ref="B3:M3"/>
    <mergeCell ref="B4:M4"/>
    <mergeCell ref="B10:G10"/>
    <mergeCell ref="H10:H13"/>
    <mergeCell ref="I10:I13"/>
    <mergeCell ref="J10:J13"/>
    <mergeCell ref="K10:K13"/>
    <mergeCell ref="L10:L13"/>
    <mergeCell ref="M10:M13"/>
    <mergeCell ref="G11:G13"/>
    <mergeCell ref="B12:B13"/>
    <mergeCell ref="C12:C13"/>
    <mergeCell ref="D12:D13"/>
    <mergeCell ref="E12:E13"/>
    <mergeCell ref="B50:D50"/>
    <mergeCell ref="B14:G14"/>
    <mergeCell ref="B28:G28"/>
    <mergeCell ref="B42:G42"/>
    <mergeCell ref="I48:M48"/>
    <mergeCell ref="B49:H49"/>
    <mergeCell ref="I49:M49"/>
  </mergeCells>
  <printOptions horizontalCentered="1" verticalCentered="1"/>
  <pageMargins left="1.1811023622047245" right="0.19685039370078741" top="0.19685039370078741" bottom="0.27559055118110237" header="0.19685039370078741" footer="0.19685039370078741"/>
  <pageSetup scale="70" fitToHeight="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abSelected="1" topLeftCell="H1" workbookViewId="0">
      <pane ySplit="7" topLeftCell="A142" activePane="bottomLeft" state="frozen"/>
      <selection pane="bottomLeft" activeCell="T165" sqref="T165"/>
    </sheetView>
  </sheetViews>
  <sheetFormatPr baseColWidth="10" defaultColWidth="11.42578125" defaultRowHeight="15" x14ac:dyDescent="0.2"/>
  <cols>
    <col min="1" max="1" width="4.7109375" style="179" customWidth="1"/>
    <col min="2" max="2" width="5.28515625" style="179" customWidth="1"/>
    <col min="3" max="3" width="2.85546875" style="179" customWidth="1"/>
    <col min="4" max="4" width="3.7109375" style="179" customWidth="1"/>
    <col min="5" max="5" width="6" style="179" customWidth="1"/>
    <col min="6" max="6" width="4" style="179" customWidth="1"/>
    <col min="7" max="7" width="13.5703125" style="179" customWidth="1"/>
    <col min="8" max="8" width="42" style="180" customWidth="1"/>
    <col min="9" max="9" width="18.42578125" style="157" customWidth="1"/>
    <col min="10" max="10" width="15.28515625" style="157" hidden="1" customWidth="1"/>
    <col min="11" max="11" width="17.140625" style="157" customWidth="1"/>
    <col min="12" max="12" width="17.28515625" style="157" hidden="1" customWidth="1"/>
    <col min="13" max="13" width="16.42578125" style="157" customWidth="1"/>
    <col min="14" max="14" width="20" style="157" hidden="1" customWidth="1"/>
    <col min="15" max="15" width="16.28515625" style="157" customWidth="1"/>
    <col min="16" max="16" width="15.5703125" style="157" hidden="1" customWidth="1"/>
    <col min="17" max="17" width="15.140625" style="157" customWidth="1"/>
    <col min="18" max="18" width="12.42578125" style="157" bestFit="1" customWidth="1"/>
    <col min="19" max="19" width="12.7109375" style="157" customWidth="1"/>
    <col min="20" max="16384" width="11.42578125" style="157"/>
  </cols>
  <sheetData>
    <row r="1" spans="1:19" s="7" customFormat="1" x14ac:dyDescent="0.2">
      <c r="A1" s="593" t="s">
        <v>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5"/>
    </row>
    <row r="2" spans="1:19" s="7" customFormat="1" x14ac:dyDescent="0.2">
      <c r="A2" s="596" t="s">
        <v>388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8"/>
    </row>
    <row r="3" spans="1:19" s="7" customFormat="1" ht="15.75" thickBot="1" x14ac:dyDescent="0.25">
      <c r="A3" s="599" t="s">
        <v>306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8"/>
    </row>
    <row r="4" spans="1:19" s="7" customFormat="1" ht="15.75" customHeight="1" thickBot="1" x14ac:dyDescent="0.25">
      <c r="A4" s="488" t="s">
        <v>10</v>
      </c>
      <c r="B4" s="489"/>
      <c r="C4" s="489"/>
      <c r="D4" s="489"/>
      <c r="E4" s="489"/>
      <c r="F4" s="489"/>
      <c r="G4" s="489"/>
      <c r="H4" s="490"/>
      <c r="I4" s="491" t="s">
        <v>55</v>
      </c>
      <c r="J4" s="494" t="s">
        <v>56</v>
      </c>
      <c r="K4" s="491" t="s">
        <v>57</v>
      </c>
      <c r="L4" s="491" t="s">
        <v>58</v>
      </c>
      <c r="M4" s="491" t="s">
        <v>59</v>
      </c>
      <c r="N4" s="491" t="s">
        <v>60</v>
      </c>
      <c r="O4" s="491" t="s">
        <v>61</v>
      </c>
      <c r="P4" s="494" t="s">
        <v>62</v>
      </c>
      <c r="Q4" s="482" t="s">
        <v>12</v>
      </c>
      <c r="R4" s="482" t="s">
        <v>63</v>
      </c>
      <c r="S4" s="485" t="s">
        <v>64</v>
      </c>
    </row>
    <row r="5" spans="1:19" s="48" customFormat="1" x14ac:dyDescent="0.2">
      <c r="A5" s="43" t="s">
        <v>14</v>
      </c>
      <c r="B5" s="44" t="s">
        <v>15</v>
      </c>
      <c r="C5" s="43" t="s">
        <v>16</v>
      </c>
      <c r="D5" s="45" t="s">
        <v>17</v>
      </c>
      <c r="E5" s="46" t="s">
        <v>65</v>
      </c>
      <c r="F5" s="47" t="s">
        <v>18</v>
      </c>
      <c r="G5" s="47"/>
      <c r="H5" s="497" t="s">
        <v>19</v>
      </c>
      <c r="I5" s="492"/>
      <c r="J5" s="495"/>
      <c r="K5" s="492"/>
      <c r="L5" s="492"/>
      <c r="M5" s="492"/>
      <c r="N5" s="492"/>
      <c r="O5" s="492"/>
      <c r="P5" s="495"/>
      <c r="Q5" s="483"/>
      <c r="R5" s="483"/>
      <c r="S5" s="486"/>
    </row>
    <row r="6" spans="1:19" s="48" customFormat="1" x14ac:dyDescent="0.2">
      <c r="A6" s="500" t="s">
        <v>20</v>
      </c>
      <c r="B6" s="502" t="s">
        <v>21</v>
      </c>
      <c r="C6" s="500" t="s">
        <v>22</v>
      </c>
      <c r="D6" s="509" t="s">
        <v>23</v>
      </c>
      <c r="E6" s="472"/>
      <c r="F6" s="50" t="s">
        <v>24</v>
      </c>
      <c r="G6" s="50"/>
      <c r="H6" s="498"/>
      <c r="I6" s="492"/>
      <c r="J6" s="495"/>
      <c r="K6" s="492"/>
      <c r="L6" s="492"/>
      <c r="M6" s="492"/>
      <c r="N6" s="492"/>
      <c r="O6" s="492"/>
      <c r="P6" s="495"/>
      <c r="Q6" s="483"/>
      <c r="R6" s="483"/>
      <c r="S6" s="486"/>
    </row>
    <row r="7" spans="1:19" s="48" customFormat="1" ht="15.75" thickBot="1" x14ac:dyDescent="0.25">
      <c r="A7" s="501"/>
      <c r="B7" s="503"/>
      <c r="C7" s="501"/>
      <c r="D7" s="510"/>
      <c r="E7" s="473"/>
      <c r="F7" s="52" t="s">
        <v>26</v>
      </c>
      <c r="G7" s="52"/>
      <c r="H7" s="499"/>
      <c r="I7" s="493"/>
      <c r="J7" s="496"/>
      <c r="K7" s="493"/>
      <c r="L7" s="493"/>
      <c r="M7" s="493"/>
      <c r="N7" s="493"/>
      <c r="O7" s="493"/>
      <c r="P7" s="496"/>
      <c r="Q7" s="484"/>
      <c r="R7" s="484"/>
      <c r="S7" s="487"/>
    </row>
    <row r="8" spans="1:19" s="56" customFormat="1" ht="14.25" x14ac:dyDescent="0.2">
      <c r="A8" s="511" t="s">
        <v>27</v>
      </c>
      <c r="B8" s="512"/>
      <c r="C8" s="512"/>
      <c r="D8" s="512"/>
      <c r="E8" s="512"/>
      <c r="F8" s="512"/>
      <c r="G8" s="512"/>
      <c r="H8" s="513"/>
      <c r="I8" s="53">
        <f t="shared" ref="I8:Q8" si="0">+I9+I46+I110+I111+I122</f>
        <v>598742524000</v>
      </c>
      <c r="J8" s="53">
        <f t="shared" si="0"/>
        <v>51004895825.739998</v>
      </c>
      <c r="K8" s="53">
        <f t="shared" si="0"/>
        <v>50999873720.739998</v>
      </c>
      <c r="L8" s="53">
        <f t="shared" si="0"/>
        <v>28215940773.739998</v>
      </c>
      <c r="M8" s="53">
        <f t="shared" si="0"/>
        <v>28215940773.739998</v>
      </c>
      <c r="N8" s="53">
        <f t="shared" si="0"/>
        <v>1906416772.1900001</v>
      </c>
      <c r="O8" s="53">
        <f t="shared" si="0"/>
        <v>1906416772.1900001</v>
      </c>
      <c r="P8" s="53">
        <f t="shared" si="0"/>
        <v>1652148033.1900001</v>
      </c>
      <c r="Q8" s="53">
        <f t="shared" si="0"/>
        <v>1652148033.1900001</v>
      </c>
      <c r="R8" s="54">
        <f>IFERROR((M8/I8),0)</f>
        <v>4.7125332914787252E-2</v>
      </c>
      <c r="S8" s="55">
        <f>IFERROR((O8/I8),0)</f>
        <v>3.1840343649785596E-3</v>
      </c>
    </row>
    <row r="9" spans="1:19" s="64" customFormat="1" ht="14.25" x14ac:dyDescent="0.2">
      <c r="A9" s="57">
        <v>1</v>
      </c>
      <c r="B9" s="58"/>
      <c r="C9" s="58"/>
      <c r="D9" s="59"/>
      <c r="E9" s="59"/>
      <c r="F9" s="59"/>
      <c r="G9" s="59"/>
      <c r="H9" s="60" t="s">
        <v>28</v>
      </c>
      <c r="I9" s="61">
        <f>+I10+I32+I35</f>
        <v>26146670000</v>
      </c>
      <c r="J9" s="61">
        <f t="shared" ref="J9:Q9" si="1">+J10+J32+J35</f>
        <v>19520011000</v>
      </c>
      <c r="K9" s="61">
        <f t="shared" si="1"/>
        <v>19520011000</v>
      </c>
      <c r="L9" s="61">
        <f t="shared" si="1"/>
        <v>1917506231</v>
      </c>
      <c r="M9" s="61">
        <f t="shared" si="1"/>
        <v>1917506231</v>
      </c>
      <c r="N9" s="61">
        <f t="shared" si="1"/>
        <v>1549403783</v>
      </c>
      <c r="O9" s="61">
        <f t="shared" si="1"/>
        <v>1549403783</v>
      </c>
      <c r="P9" s="61">
        <f t="shared" si="1"/>
        <v>1549403783</v>
      </c>
      <c r="Q9" s="61">
        <f t="shared" si="1"/>
        <v>1549403783</v>
      </c>
      <c r="R9" s="62">
        <f t="shared" ref="R9:R72" si="2">IFERROR((M9/I9),0)</f>
        <v>7.3336536966275248E-2</v>
      </c>
      <c r="S9" s="63">
        <f t="shared" ref="S9:S72" si="3">IFERROR((O9/I9),0)</f>
        <v>5.9258168745771451E-2</v>
      </c>
    </row>
    <row r="10" spans="1:19" s="64" customFormat="1" ht="26.25" customHeight="1" x14ac:dyDescent="0.2">
      <c r="A10" s="57">
        <v>1</v>
      </c>
      <c r="B10" s="58">
        <v>0</v>
      </c>
      <c r="C10" s="58">
        <v>1</v>
      </c>
      <c r="D10" s="59"/>
      <c r="E10" s="59"/>
      <c r="F10" s="59"/>
      <c r="G10" s="59"/>
      <c r="H10" s="65" t="s">
        <v>66</v>
      </c>
      <c r="I10" s="61">
        <f t="shared" ref="I10:Q10" si="4">+I11+I15+I18+I27+I29</f>
        <v>18498260000</v>
      </c>
      <c r="J10" s="61">
        <f t="shared" si="4"/>
        <v>14249129461</v>
      </c>
      <c r="K10" s="61">
        <f t="shared" si="4"/>
        <v>14249129461</v>
      </c>
      <c r="L10" s="61">
        <f t="shared" si="4"/>
        <v>1220119658</v>
      </c>
      <c r="M10" s="61">
        <f t="shared" si="4"/>
        <v>1220119658</v>
      </c>
      <c r="N10" s="61">
        <f t="shared" si="4"/>
        <v>1153407394</v>
      </c>
      <c r="O10" s="61">
        <f t="shared" si="4"/>
        <v>1153407394</v>
      </c>
      <c r="P10" s="61">
        <f t="shared" si="4"/>
        <v>1153407394</v>
      </c>
      <c r="Q10" s="61">
        <f t="shared" si="4"/>
        <v>1153407394</v>
      </c>
      <c r="R10" s="62">
        <f t="shared" si="2"/>
        <v>6.5958617621333038E-2</v>
      </c>
      <c r="S10" s="63">
        <f t="shared" si="3"/>
        <v>6.2352210099760733E-2</v>
      </c>
    </row>
    <row r="11" spans="1:19" s="64" customFormat="1" ht="14.25" x14ac:dyDescent="0.2">
      <c r="A11" s="57">
        <v>1</v>
      </c>
      <c r="B11" s="58">
        <v>0</v>
      </c>
      <c r="C11" s="58">
        <v>1</v>
      </c>
      <c r="D11" s="59" t="s">
        <v>67</v>
      </c>
      <c r="E11" s="59"/>
      <c r="F11" s="59"/>
      <c r="G11" s="59"/>
      <c r="H11" s="65" t="s">
        <v>68</v>
      </c>
      <c r="I11" s="61">
        <f t="shared" ref="I11" si="5">SUM(I12:I14)</f>
        <v>10473377000</v>
      </c>
      <c r="J11" s="61">
        <f t="shared" ref="J11:Q11" si="6">SUM(J12:J14)</f>
        <v>8387046920</v>
      </c>
      <c r="K11" s="61">
        <f t="shared" si="6"/>
        <v>8387046920</v>
      </c>
      <c r="L11" s="61">
        <f t="shared" si="6"/>
        <v>866569886</v>
      </c>
      <c r="M11" s="61">
        <f t="shared" si="6"/>
        <v>866569886</v>
      </c>
      <c r="N11" s="61">
        <f t="shared" si="6"/>
        <v>827716754</v>
      </c>
      <c r="O11" s="61">
        <f t="shared" si="6"/>
        <v>827716754</v>
      </c>
      <c r="P11" s="61">
        <f t="shared" si="6"/>
        <v>827716754</v>
      </c>
      <c r="Q11" s="61">
        <f t="shared" si="6"/>
        <v>827716754</v>
      </c>
      <c r="R11" s="62">
        <f t="shared" si="2"/>
        <v>8.2740255220450865E-2</v>
      </c>
      <c r="S11" s="63">
        <f t="shared" si="3"/>
        <v>7.9030550891083171E-2</v>
      </c>
    </row>
    <row r="12" spans="1:19" s="74" customFormat="1" ht="12.75" customHeight="1" x14ac:dyDescent="0.2">
      <c r="A12" s="66">
        <v>1</v>
      </c>
      <c r="B12" s="67">
        <v>0</v>
      </c>
      <c r="C12" s="67">
        <v>1</v>
      </c>
      <c r="D12" s="68">
        <v>1</v>
      </c>
      <c r="E12" s="68">
        <v>1</v>
      </c>
      <c r="F12" s="69" t="s">
        <v>30</v>
      </c>
      <c r="G12" s="69" t="s">
        <v>307</v>
      </c>
      <c r="H12" s="70" t="s">
        <v>69</v>
      </c>
      <c r="I12" s="71">
        <v>9783377000</v>
      </c>
      <c r="J12" s="71">
        <v>7834497120</v>
      </c>
      <c r="K12" s="71">
        <v>7834497120</v>
      </c>
      <c r="L12" s="71">
        <v>766023065</v>
      </c>
      <c r="M12" s="71">
        <v>766023065</v>
      </c>
      <c r="N12" s="71">
        <v>729527745</v>
      </c>
      <c r="O12" s="71">
        <v>729527745</v>
      </c>
      <c r="P12" s="71">
        <v>729527745</v>
      </c>
      <c r="Q12" s="71">
        <v>729527745</v>
      </c>
      <c r="R12" s="72">
        <f t="shared" si="2"/>
        <v>7.8298430593035512E-2</v>
      </c>
      <c r="S12" s="73">
        <f t="shared" si="3"/>
        <v>7.4568090854517821E-2</v>
      </c>
    </row>
    <row r="13" spans="1:19" s="74" customFormat="1" ht="14.25" x14ac:dyDescent="0.2">
      <c r="A13" s="66">
        <v>1</v>
      </c>
      <c r="B13" s="67">
        <v>0</v>
      </c>
      <c r="C13" s="67">
        <v>1</v>
      </c>
      <c r="D13" s="68">
        <v>1</v>
      </c>
      <c r="E13" s="68">
        <v>2</v>
      </c>
      <c r="F13" s="69" t="s">
        <v>30</v>
      </c>
      <c r="G13" s="69" t="s">
        <v>308</v>
      </c>
      <c r="H13" s="70" t="s">
        <v>70</v>
      </c>
      <c r="I13" s="71">
        <v>600000000</v>
      </c>
      <c r="J13" s="71">
        <v>480478087</v>
      </c>
      <c r="K13" s="71">
        <v>480478087</v>
      </c>
      <c r="L13" s="71">
        <v>98460012</v>
      </c>
      <c r="M13" s="71">
        <v>98460012</v>
      </c>
      <c r="N13" s="71">
        <v>96453853</v>
      </c>
      <c r="O13" s="71">
        <v>96453853</v>
      </c>
      <c r="P13" s="71">
        <v>96453853</v>
      </c>
      <c r="Q13" s="71">
        <v>96453853</v>
      </c>
      <c r="R13" s="72">
        <f t="shared" si="2"/>
        <v>0.16410002000000001</v>
      </c>
      <c r="S13" s="73">
        <f t="shared" si="3"/>
        <v>0.16075642166666668</v>
      </c>
    </row>
    <row r="14" spans="1:19" s="74" customFormat="1" ht="14.25" x14ac:dyDescent="0.2">
      <c r="A14" s="66">
        <v>1</v>
      </c>
      <c r="B14" s="67">
        <v>0</v>
      </c>
      <c r="C14" s="67">
        <v>1</v>
      </c>
      <c r="D14" s="68">
        <v>1</v>
      </c>
      <c r="E14" s="68">
        <v>4</v>
      </c>
      <c r="F14" s="69" t="s">
        <v>30</v>
      </c>
      <c r="G14" s="69" t="s">
        <v>309</v>
      </c>
      <c r="H14" s="70" t="s">
        <v>71</v>
      </c>
      <c r="I14" s="71">
        <v>90000000</v>
      </c>
      <c r="J14" s="71">
        <v>72071713</v>
      </c>
      <c r="K14" s="71">
        <v>72071713</v>
      </c>
      <c r="L14" s="71">
        <v>2086809</v>
      </c>
      <c r="M14" s="71">
        <v>2086809</v>
      </c>
      <c r="N14" s="71">
        <v>1735156</v>
      </c>
      <c r="O14" s="71">
        <v>1735156</v>
      </c>
      <c r="P14" s="71">
        <v>1735156</v>
      </c>
      <c r="Q14" s="71">
        <v>1735156</v>
      </c>
      <c r="R14" s="72">
        <f t="shared" si="2"/>
        <v>2.3186766666666667E-2</v>
      </c>
      <c r="S14" s="73">
        <f t="shared" si="3"/>
        <v>1.9279511111111113E-2</v>
      </c>
    </row>
    <row r="15" spans="1:19" s="64" customFormat="1" ht="14.25" x14ac:dyDescent="0.2">
      <c r="A15" s="57">
        <v>1</v>
      </c>
      <c r="B15" s="58">
        <v>0</v>
      </c>
      <c r="C15" s="58">
        <v>1</v>
      </c>
      <c r="D15" s="75">
        <v>4</v>
      </c>
      <c r="E15" s="59"/>
      <c r="F15" s="59"/>
      <c r="G15" s="59"/>
      <c r="H15" s="65" t="s">
        <v>72</v>
      </c>
      <c r="I15" s="61">
        <f t="shared" ref="I15:Q15" si="7">SUM(I16:I17)</f>
        <v>3740455000</v>
      </c>
      <c r="J15" s="61">
        <f t="shared" si="7"/>
        <v>2995344442</v>
      </c>
      <c r="K15" s="61">
        <f t="shared" si="7"/>
        <v>2995344442</v>
      </c>
      <c r="L15" s="61">
        <f t="shared" si="7"/>
        <v>180807346</v>
      </c>
      <c r="M15" s="61">
        <f t="shared" si="7"/>
        <v>180807346</v>
      </c>
      <c r="N15" s="61">
        <f t="shared" si="7"/>
        <v>166568757</v>
      </c>
      <c r="O15" s="61">
        <f t="shared" si="7"/>
        <v>166568757</v>
      </c>
      <c r="P15" s="61">
        <f t="shared" si="7"/>
        <v>166568757</v>
      </c>
      <c r="Q15" s="61">
        <f t="shared" si="7"/>
        <v>166568757</v>
      </c>
      <c r="R15" s="76">
        <f t="shared" si="2"/>
        <v>4.8338329427836987E-2</v>
      </c>
      <c r="S15" s="73">
        <f t="shared" si="3"/>
        <v>4.4531683177581334E-2</v>
      </c>
    </row>
    <row r="16" spans="1:19" s="74" customFormat="1" ht="14.25" x14ac:dyDescent="0.2">
      <c r="A16" s="66">
        <v>1</v>
      </c>
      <c r="B16" s="67">
        <v>0</v>
      </c>
      <c r="C16" s="67">
        <v>1</v>
      </c>
      <c r="D16" s="68">
        <v>4</v>
      </c>
      <c r="E16" s="68">
        <v>1</v>
      </c>
      <c r="F16" s="69" t="s">
        <v>30</v>
      </c>
      <c r="G16" s="69" t="s">
        <v>310</v>
      </c>
      <c r="H16" s="70" t="s">
        <v>73</v>
      </c>
      <c r="I16" s="71">
        <v>2244273000</v>
      </c>
      <c r="J16" s="71">
        <v>1797206666</v>
      </c>
      <c r="K16" s="71">
        <v>1797206666</v>
      </c>
      <c r="L16" s="71">
        <v>116835339</v>
      </c>
      <c r="M16" s="71">
        <v>116835339</v>
      </c>
      <c r="N16" s="71">
        <v>108325589</v>
      </c>
      <c r="O16" s="71">
        <v>108325589</v>
      </c>
      <c r="P16" s="71">
        <v>108325589</v>
      </c>
      <c r="Q16" s="71">
        <v>108325589</v>
      </c>
      <c r="R16" s="72">
        <f t="shared" si="2"/>
        <v>5.2059325670272737E-2</v>
      </c>
      <c r="S16" s="73">
        <f t="shared" si="3"/>
        <v>4.8267563259906436E-2</v>
      </c>
    </row>
    <row r="17" spans="1:19" s="74" customFormat="1" ht="14.25" x14ac:dyDescent="0.2">
      <c r="A17" s="66">
        <v>1</v>
      </c>
      <c r="B17" s="67">
        <v>0</v>
      </c>
      <c r="C17" s="67">
        <v>1</v>
      </c>
      <c r="D17" s="68">
        <v>4</v>
      </c>
      <c r="E17" s="68">
        <v>2</v>
      </c>
      <c r="F17" s="69" t="s">
        <v>30</v>
      </c>
      <c r="G17" s="69" t="s">
        <v>311</v>
      </c>
      <c r="H17" s="70" t="s">
        <v>74</v>
      </c>
      <c r="I17" s="71">
        <v>1496182000</v>
      </c>
      <c r="J17" s="71">
        <v>1198137776</v>
      </c>
      <c r="K17" s="71">
        <v>1198137776</v>
      </c>
      <c r="L17" s="71">
        <v>63972007</v>
      </c>
      <c r="M17" s="71">
        <v>63972007</v>
      </c>
      <c r="N17" s="71">
        <v>58243168</v>
      </c>
      <c r="O17" s="71">
        <v>58243168</v>
      </c>
      <c r="P17" s="71">
        <v>58243168</v>
      </c>
      <c r="Q17" s="71">
        <v>58243168</v>
      </c>
      <c r="R17" s="72">
        <f t="shared" si="2"/>
        <v>4.2756835064183367E-2</v>
      </c>
      <c r="S17" s="73">
        <f t="shared" si="3"/>
        <v>3.8927863054093688E-2</v>
      </c>
    </row>
    <row r="18" spans="1:19" s="64" customFormat="1" ht="14.25" x14ac:dyDescent="0.2">
      <c r="A18" s="57">
        <v>1</v>
      </c>
      <c r="B18" s="58">
        <v>0</v>
      </c>
      <c r="C18" s="58">
        <v>1</v>
      </c>
      <c r="D18" s="75">
        <v>5</v>
      </c>
      <c r="E18" s="59"/>
      <c r="F18" s="59"/>
      <c r="G18" s="59"/>
      <c r="H18" s="60" t="s">
        <v>75</v>
      </c>
      <c r="I18" s="61">
        <f>SUM(I19:I26)</f>
        <v>3335886000</v>
      </c>
      <c r="J18" s="61">
        <f t="shared" ref="J18:Q18" si="8">SUM(J19:J26)</f>
        <v>2671366877</v>
      </c>
      <c r="K18" s="61">
        <f t="shared" si="8"/>
        <v>2671366877</v>
      </c>
      <c r="L18" s="61">
        <f t="shared" si="8"/>
        <v>171778311</v>
      </c>
      <c r="M18" s="61">
        <f t="shared" si="8"/>
        <v>171778311</v>
      </c>
      <c r="N18" s="61">
        <f t="shared" si="8"/>
        <v>159121883</v>
      </c>
      <c r="O18" s="61">
        <f t="shared" si="8"/>
        <v>159121883</v>
      </c>
      <c r="P18" s="61">
        <f t="shared" si="8"/>
        <v>159121883</v>
      </c>
      <c r="Q18" s="61">
        <f t="shared" si="8"/>
        <v>159121883</v>
      </c>
      <c r="R18" s="76">
        <f t="shared" si="2"/>
        <v>5.1494059149503307E-2</v>
      </c>
      <c r="S18" s="77">
        <f t="shared" si="3"/>
        <v>4.7700036212268641E-2</v>
      </c>
    </row>
    <row r="19" spans="1:19" s="74" customFormat="1" ht="14.25" x14ac:dyDescent="0.2">
      <c r="A19" s="66">
        <v>1</v>
      </c>
      <c r="B19" s="67">
        <v>0</v>
      </c>
      <c r="C19" s="67">
        <v>1</v>
      </c>
      <c r="D19" s="68">
        <v>5</v>
      </c>
      <c r="E19" s="68">
        <v>2</v>
      </c>
      <c r="F19" s="69" t="s">
        <v>30</v>
      </c>
      <c r="G19" s="69" t="s">
        <v>312</v>
      </c>
      <c r="H19" s="78" t="s">
        <v>76</v>
      </c>
      <c r="I19" s="71">
        <v>442672072</v>
      </c>
      <c r="J19" s="71">
        <v>354490385</v>
      </c>
      <c r="K19" s="71">
        <v>354490385</v>
      </c>
      <c r="L19" s="71">
        <v>80658191</v>
      </c>
      <c r="M19" s="71">
        <v>80658191</v>
      </c>
      <c r="N19" s="71">
        <v>79210136</v>
      </c>
      <c r="O19" s="71">
        <v>79210136</v>
      </c>
      <c r="P19" s="71">
        <v>79210136</v>
      </c>
      <c r="Q19" s="71">
        <v>79210136</v>
      </c>
      <c r="R19" s="72">
        <f t="shared" si="2"/>
        <v>0.18220754391752095</v>
      </c>
      <c r="S19" s="73">
        <f t="shared" si="3"/>
        <v>0.17893637527691153</v>
      </c>
    </row>
    <row r="20" spans="1:19" s="74" customFormat="1" ht="14.25" x14ac:dyDescent="0.2">
      <c r="A20" s="66">
        <v>1</v>
      </c>
      <c r="B20" s="67">
        <v>0</v>
      </c>
      <c r="C20" s="67">
        <v>1</v>
      </c>
      <c r="D20" s="68">
        <v>5</v>
      </c>
      <c r="E20" s="68">
        <v>5</v>
      </c>
      <c r="F20" s="69" t="s">
        <v>30</v>
      </c>
      <c r="G20" s="69" t="s">
        <v>313</v>
      </c>
      <c r="H20" s="78" t="s">
        <v>77</v>
      </c>
      <c r="I20" s="71">
        <v>73723081</v>
      </c>
      <c r="J20" s="71">
        <v>59037208</v>
      </c>
      <c r="K20" s="71">
        <v>59037208</v>
      </c>
      <c r="L20" s="71">
        <v>6779500</v>
      </c>
      <c r="M20" s="71">
        <v>6779500</v>
      </c>
      <c r="N20" s="71">
        <v>6511727</v>
      </c>
      <c r="O20" s="71">
        <v>6511727</v>
      </c>
      <c r="P20" s="71">
        <v>6511727</v>
      </c>
      <c r="Q20" s="71">
        <v>6511727</v>
      </c>
      <c r="R20" s="72">
        <f t="shared" si="2"/>
        <v>9.1958989071550062E-2</v>
      </c>
      <c r="S20" s="73">
        <f t="shared" si="3"/>
        <v>8.832684298693376E-2</v>
      </c>
    </row>
    <row r="21" spans="1:19" s="74" customFormat="1" ht="14.25" x14ac:dyDescent="0.2">
      <c r="A21" s="66">
        <v>1</v>
      </c>
      <c r="B21" s="67">
        <v>0</v>
      </c>
      <c r="C21" s="67">
        <v>1</v>
      </c>
      <c r="D21" s="68">
        <v>5</v>
      </c>
      <c r="E21" s="68">
        <v>12</v>
      </c>
      <c r="F21" s="69" t="s">
        <v>30</v>
      </c>
      <c r="G21" s="69"/>
      <c r="H21" s="78" t="s">
        <v>78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2">
        <f t="shared" si="2"/>
        <v>0</v>
      </c>
      <c r="S21" s="73">
        <f t="shared" si="3"/>
        <v>0</v>
      </c>
    </row>
    <row r="22" spans="1:19" s="74" customFormat="1" ht="14.25" x14ac:dyDescent="0.2">
      <c r="A22" s="66">
        <v>1</v>
      </c>
      <c r="B22" s="67">
        <v>0</v>
      </c>
      <c r="C22" s="67">
        <v>1</v>
      </c>
      <c r="D22" s="68">
        <v>5</v>
      </c>
      <c r="E22" s="68">
        <v>14</v>
      </c>
      <c r="F22" s="69" t="s">
        <v>30</v>
      </c>
      <c r="G22" s="69" t="s">
        <v>314</v>
      </c>
      <c r="H22" s="78" t="s">
        <v>79</v>
      </c>
      <c r="I22" s="71">
        <v>651164948</v>
      </c>
      <c r="J22" s="71">
        <v>521450815</v>
      </c>
      <c r="K22" s="71">
        <v>521450815</v>
      </c>
      <c r="L22" s="71">
        <v>8448757</v>
      </c>
      <c r="M22" s="71">
        <v>8448757</v>
      </c>
      <c r="N22" s="71">
        <v>5877892</v>
      </c>
      <c r="O22" s="71">
        <v>5877892</v>
      </c>
      <c r="P22" s="71">
        <v>5877892</v>
      </c>
      <c r="Q22" s="71">
        <v>5877892</v>
      </c>
      <c r="R22" s="72">
        <f t="shared" si="2"/>
        <v>1.2974833835804073E-2</v>
      </c>
      <c r="S22" s="73">
        <f t="shared" si="3"/>
        <v>9.0267328087199183E-3</v>
      </c>
    </row>
    <row r="23" spans="1:19" s="74" customFormat="1" ht="14.25" x14ac:dyDescent="0.2">
      <c r="A23" s="66">
        <v>1</v>
      </c>
      <c r="B23" s="67">
        <v>0</v>
      </c>
      <c r="C23" s="67">
        <v>1</v>
      </c>
      <c r="D23" s="68">
        <v>5</v>
      </c>
      <c r="E23" s="68">
        <v>15</v>
      </c>
      <c r="F23" s="69" t="s">
        <v>30</v>
      </c>
      <c r="G23" s="69" t="s">
        <v>315</v>
      </c>
      <c r="H23" s="78" t="s">
        <v>80</v>
      </c>
      <c r="I23" s="71">
        <v>677852035</v>
      </c>
      <c r="J23" s="71">
        <v>542821749</v>
      </c>
      <c r="K23" s="71">
        <v>542821749</v>
      </c>
      <c r="L23" s="71">
        <v>69101180</v>
      </c>
      <c r="M23" s="71">
        <v>69101180</v>
      </c>
      <c r="N23" s="71">
        <v>66666177</v>
      </c>
      <c r="O23" s="71">
        <v>66666177</v>
      </c>
      <c r="P23" s="71">
        <v>66666177</v>
      </c>
      <c r="Q23" s="71">
        <v>66666177</v>
      </c>
      <c r="R23" s="72">
        <f t="shared" si="2"/>
        <v>0.10194139197354479</v>
      </c>
      <c r="S23" s="73">
        <f t="shared" si="3"/>
        <v>9.8349158161043213E-2</v>
      </c>
    </row>
    <row r="24" spans="1:19" s="74" customFormat="1" ht="14.25" x14ac:dyDescent="0.2">
      <c r="A24" s="66">
        <v>1</v>
      </c>
      <c r="B24" s="67">
        <v>0</v>
      </c>
      <c r="C24" s="67">
        <v>1</v>
      </c>
      <c r="D24" s="68">
        <v>5</v>
      </c>
      <c r="E24" s="68">
        <v>16</v>
      </c>
      <c r="F24" s="69" t="s">
        <v>30</v>
      </c>
      <c r="G24" s="69" t="s">
        <v>316</v>
      </c>
      <c r="H24" s="78" t="s">
        <v>81</v>
      </c>
      <c r="I24" s="71">
        <v>1412414132</v>
      </c>
      <c r="J24" s="71">
        <v>1131056735</v>
      </c>
      <c r="K24" s="71">
        <v>1131056735</v>
      </c>
      <c r="L24" s="71">
        <v>6479688</v>
      </c>
      <c r="M24" s="71">
        <v>6479688</v>
      </c>
      <c r="N24" s="71">
        <v>855951</v>
      </c>
      <c r="O24" s="71">
        <v>855951</v>
      </c>
      <c r="P24" s="71">
        <v>855951</v>
      </c>
      <c r="Q24" s="71">
        <v>855951</v>
      </c>
      <c r="R24" s="72">
        <f t="shared" si="2"/>
        <v>4.5876686257908389E-3</v>
      </c>
      <c r="S24" s="73">
        <f t="shared" si="3"/>
        <v>6.0601984970793255E-4</v>
      </c>
    </row>
    <row r="25" spans="1:19" s="74" customFormat="1" ht="14.25" x14ac:dyDescent="0.2">
      <c r="A25" s="66">
        <v>1</v>
      </c>
      <c r="B25" s="67">
        <v>0</v>
      </c>
      <c r="C25" s="67">
        <v>1</v>
      </c>
      <c r="D25" s="68">
        <v>5</v>
      </c>
      <c r="E25" s="68">
        <v>47</v>
      </c>
      <c r="F25" s="69" t="s">
        <v>30</v>
      </c>
      <c r="G25" s="69"/>
      <c r="H25" s="78" t="s">
        <v>82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2">
        <f t="shared" si="2"/>
        <v>0</v>
      </c>
      <c r="S25" s="73">
        <f t="shared" si="3"/>
        <v>0</v>
      </c>
    </row>
    <row r="26" spans="1:19" s="74" customFormat="1" ht="14.25" x14ac:dyDescent="0.2">
      <c r="A26" s="66">
        <v>1</v>
      </c>
      <c r="B26" s="67">
        <v>0</v>
      </c>
      <c r="C26" s="67">
        <v>1</v>
      </c>
      <c r="D26" s="68">
        <v>5</v>
      </c>
      <c r="E26" s="68">
        <v>92</v>
      </c>
      <c r="F26" s="69" t="s">
        <v>30</v>
      </c>
      <c r="G26" s="69" t="s">
        <v>317</v>
      </c>
      <c r="H26" s="78" t="s">
        <v>83</v>
      </c>
      <c r="I26" s="71">
        <v>78059732</v>
      </c>
      <c r="J26" s="71">
        <v>62509985</v>
      </c>
      <c r="K26" s="71">
        <v>62509985</v>
      </c>
      <c r="L26" s="71">
        <v>310995</v>
      </c>
      <c r="M26" s="71">
        <v>310995</v>
      </c>
      <c r="N26" s="71">
        <v>0</v>
      </c>
      <c r="O26" s="71">
        <v>0</v>
      </c>
      <c r="P26" s="71">
        <v>0</v>
      </c>
      <c r="Q26" s="71">
        <v>0</v>
      </c>
      <c r="R26" s="72">
        <f t="shared" si="2"/>
        <v>3.9840644085224379E-3</v>
      </c>
      <c r="S26" s="73">
        <f t="shared" si="3"/>
        <v>0</v>
      </c>
    </row>
    <row r="27" spans="1:19" s="83" customFormat="1" ht="24" customHeight="1" x14ac:dyDescent="0.25">
      <c r="A27" s="57">
        <v>1</v>
      </c>
      <c r="B27" s="58">
        <v>0</v>
      </c>
      <c r="C27" s="58">
        <v>1</v>
      </c>
      <c r="D27" s="75">
        <v>8</v>
      </c>
      <c r="E27" s="59"/>
      <c r="F27" s="59"/>
      <c r="G27" s="59"/>
      <c r="H27" s="79" t="s">
        <v>84</v>
      </c>
      <c r="I27" s="80">
        <v>706549000</v>
      </c>
      <c r="J27" s="80">
        <f t="shared" ref="J27:Q27" si="9">+J28</f>
        <v>0</v>
      </c>
      <c r="K27" s="80">
        <f t="shared" si="9"/>
        <v>0</v>
      </c>
      <c r="L27" s="80">
        <f t="shared" si="9"/>
        <v>0</v>
      </c>
      <c r="M27" s="80">
        <f t="shared" si="9"/>
        <v>0</v>
      </c>
      <c r="N27" s="80">
        <f t="shared" si="9"/>
        <v>0</v>
      </c>
      <c r="O27" s="80">
        <f t="shared" si="9"/>
        <v>0</v>
      </c>
      <c r="P27" s="80">
        <f t="shared" si="9"/>
        <v>0</v>
      </c>
      <c r="Q27" s="80">
        <f t="shared" si="9"/>
        <v>0</v>
      </c>
      <c r="R27" s="81">
        <f t="shared" si="2"/>
        <v>0</v>
      </c>
      <c r="S27" s="82">
        <f t="shared" si="3"/>
        <v>0</v>
      </c>
    </row>
    <row r="28" spans="1:19" s="74" customFormat="1" ht="14.25" x14ac:dyDescent="0.2">
      <c r="A28" s="66">
        <v>1</v>
      </c>
      <c r="B28" s="67">
        <v>0</v>
      </c>
      <c r="C28" s="67">
        <v>1</v>
      </c>
      <c r="D28" s="68">
        <v>8</v>
      </c>
      <c r="E28" s="68">
        <v>1</v>
      </c>
      <c r="F28" s="69" t="s">
        <v>30</v>
      </c>
      <c r="G28" s="69"/>
      <c r="H28" s="78" t="s">
        <v>85</v>
      </c>
      <c r="I28" s="71"/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2">
        <f t="shared" si="2"/>
        <v>0</v>
      </c>
      <c r="S28" s="84">
        <f t="shared" si="3"/>
        <v>0</v>
      </c>
    </row>
    <row r="29" spans="1:19" s="83" customFormat="1" ht="24" x14ac:dyDescent="0.25">
      <c r="A29" s="57">
        <v>1</v>
      </c>
      <c r="B29" s="58">
        <v>0</v>
      </c>
      <c r="C29" s="58">
        <v>1</v>
      </c>
      <c r="D29" s="75">
        <v>9</v>
      </c>
      <c r="E29" s="59"/>
      <c r="F29" s="59"/>
      <c r="G29" s="59"/>
      <c r="H29" s="79" t="s">
        <v>86</v>
      </c>
      <c r="I29" s="80">
        <f t="shared" ref="I29:Q29" si="10">SUM(I30:I31)</f>
        <v>241993000</v>
      </c>
      <c r="J29" s="80">
        <f t="shared" si="10"/>
        <v>195371222</v>
      </c>
      <c r="K29" s="80">
        <f t="shared" si="10"/>
        <v>195371222</v>
      </c>
      <c r="L29" s="80">
        <f t="shared" si="10"/>
        <v>964115</v>
      </c>
      <c r="M29" s="80">
        <f t="shared" si="10"/>
        <v>964115</v>
      </c>
      <c r="N29" s="80">
        <f t="shared" si="10"/>
        <v>0</v>
      </c>
      <c r="O29" s="80">
        <f t="shared" si="10"/>
        <v>0</v>
      </c>
      <c r="P29" s="80">
        <f t="shared" si="10"/>
        <v>0</v>
      </c>
      <c r="Q29" s="80">
        <f t="shared" si="10"/>
        <v>0</v>
      </c>
      <c r="R29" s="85">
        <f t="shared" si="2"/>
        <v>3.9840615224407318E-3</v>
      </c>
      <c r="S29" s="86">
        <f t="shared" si="3"/>
        <v>0</v>
      </c>
    </row>
    <row r="30" spans="1:19" s="74" customFormat="1" ht="14.25" x14ac:dyDescent="0.2">
      <c r="A30" s="66">
        <v>1</v>
      </c>
      <c r="B30" s="67">
        <v>0</v>
      </c>
      <c r="C30" s="67">
        <v>1</v>
      </c>
      <c r="D30" s="68">
        <v>9</v>
      </c>
      <c r="E30" s="68">
        <v>1</v>
      </c>
      <c r="F30" s="69" t="s">
        <v>30</v>
      </c>
      <c r="G30" s="69" t="s">
        <v>318</v>
      </c>
      <c r="H30" s="70" t="s">
        <v>87</v>
      </c>
      <c r="I30" s="71">
        <v>79857690</v>
      </c>
      <c r="J30" s="71">
        <v>65533783</v>
      </c>
      <c r="K30" s="71">
        <v>65533783</v>
      </c>
      <c r="L30" s="71">
        <v>318158</v>
      </c>
      <c r="M30" s="71">
        <v>318158</v>
      </c>
      <c r="N30" s="71">
        <v>0</v>
      </c>
      <c r="O30" s="71">
        <v>0</v>
      </c>
      <c r="P30" s="71">
        <v>0</v>
      </c>
      <c r="Q30" s="71">
        <v>0</v>
      </c>
      <c r="R30" s="72">
        <f t="shared" si="2"/>
        <v>3.9840621485545099E-3</v>
      </c>
      <c r="S30" s="73">
        <f t="shared" si="3"/>
        <v>0</v>
      </c>
    </row>
    <row r="31" spans="1:19" s="74" customFormat="1" ht="14.25" x14ac:dyDescent="0.2">
      <c r="A31" s="66">
        <v>1</v>
      </c>
      <c r="B31" s="67">
        <v>0</v>
      </c>
      <c r="C31" s="67">
        <v>1</v>
      </c>
      <c r="D31" s="68">
        <v>9</v>
      </c>
      <c r="E31" s="68">
        <v>3</v>
      </c>
      <c r="F31" s="69" t="s">
        <v>30</v>
      </c>
      <c r="G31" s="69" t="s">
        <v>319</v>
      </c>
      <c r="H31" s="70" t="s">
        <v>88</v>
      </c>
      <c r="I31" s="71">
        <v>162135310</v>
      </c>
      <c r="J31" s="71">
        <v>129837439</v>
      </c>
      <c r="K31" s="71">
        <v>129837439</v>
      </c>
      <c r="L31" s="71">
        <v>645957</v>
      </c>
      <c r="M31" s="71">
        <v>645957</v>
      </c>
      <c r="N31" s="71">
        <v>0</v>
      </c>
      <c r="O31" s="71">
        <v>0</v>
      </c>
      <c r="P31" s="71">
        <v>0</v>
      </c>
      <c r="Q31" s="71">
        <v>0</v>
      </c>
      <c r="R31" s="72">
        <f t="shared" si="2"/>
        <v>3.984061214056334E-3</v>
      </c>
      <c r="S31" s="73">
        <f t="shared" si="3"/>
        <v>0</v>
      </c>
    </row>
    <row r="32" spans="1:19" s="64" customFormat="1" ht="18.75" customHeight="1" x14ac:dyDescent="0.2">
      <c r="A32" s="57">
        <v>1</v>
      </c>
      <c r="B32" s="58">
        <v>0</v>
      </c>
      <c r="C32" s="58">
        <v>2</v>
      </c>
      <c r="D32" s="59"/>
      <c r="E32" s="59"/>
      <c r="F32" s="75">
        <v>20</v>
      </c>
      <c r="G32" s="75"/>
      <c r="H32" s="65" t="s">
        <v>29</v>
      </c>
      <c r="I32" s="61">
        <f t="shared" ref="I32:Q32" si="11">I33+I34</f>
        <v>1646504000</v>
      </c>
      <c r="J32" s="61">
        <f t="shared" si="11"/>
        <v>464574343</v>
      </c>
      <c r="K32" s="61">
        <f t="shared" si="11"/>
        <v>464574343</v>
      </c>
      <c r="L32" s="61">
        <f t="shared" si="11"/>
        <v>278715064</v>
      </c>
      <c r="M32" s="61">
        <f t="shared" si="11"/>
        <v>278715064</v>
      </c>
      <c r="N32" s="61">
        <f t="shared" si="11"/>
        <v>0</v>
      </c>
      <c r="O32" s="61">
        <f t="shared" si="11"/>
        <v>0</v>
      </c>
      <c r="P32" s="61">
        <f t="shared" si="11"/>
        <v>0</v>
      </c>
      <c r="Q32" s="61">
        <f t="shared" si="11"/>
        <v>0</v>
      </c>
      <c r="R32" s="76">
        <f t="shared" si="2"/>
        <v>0.16927688241267558</v>
      </c>
      <c r="S32" s="77">
        <f t="shared" si="3"/>
        <v>0</v>
      </c>
    </row>
    <row r="33" spans="1:19" s="74" customFormat="1" ht="14.25" x14ac:dyDescent="0.2">
      <c r="A33" s="66">
        <v>1</v>
      </c>
      <c r="B33" s="67">
        <v>0</v>
      </c>
      <c r="C33" s="67">
        <v>2</v>
      </c>
      <c r="D33" s="68">
        <v>12</v>
      </c>
      <c r="E33" s="69"/>
      <c r="F33" s="68">
        <v>20</v>
      </c>
      <c r="G33" s="68" t="s">
        <v>320</v>
      </c>
      <c r="H33" s="70" t="s">
        <v>31</v>
      </c>
      <c r="I33" s="71">
        <v>1556902406</v>
      </c>
      <c r="J33" s="71">
        <v>437544965</v>
      </c>
      <c r="K33" s="71">
        <v>437544965</v>
      </c>
      <c r="L33" s="71">
        <v>278358086</v>
      </c>
      <c r="M33" s="71">
        <v>278358086</v>
      </c>
      <c r="N33" s="71">
        <v>0</v>
      </c>
      <c r="O33" s="71">
        <v>0</v>
      </c>
      <c r="P33" s="71">
        <v>0</v>
      </c>
      <c r="Q33" s="71">
        <v>0</v>
      </c>
      <c r="R33" s="72">
        <f t="shared" si="2"/>
        <v>0.1787896819526143</v>
      </c>
      <c r="S33" s="73">
        <f t="shared" si="3"/>
        <v>0</v>
      </c>
    </row>
    <row r="34" spans="1:19" s="74" customFormat="1" ht="14.25" x14ac:dyDescent="0.2">
      <c r="A34" s="66">
        <v>1</v>
      </c>
      <c r="B34" s="67">
        <v>0</v>
      </c>
      <c r="C34" s="67">
        <v>2</v>
      </c>
      <c r="D34" s="68">
        <v>14</v>
      </c>
      <c r="E34" s="69"/>
      <c r="F34" s="68">
        <v>20</v>
      </c>
      <c r="G34" s="68" t="s">
        <v>321</v>
      </c>
      <c r="H34" s="70" t="s">
        <v>89</v>
      </c>
      <c r="I34" s="71">
        <v>89601594</v>
      </c>
      <c r="J34" s="71">
        <v>27029378</v>
      </c>
      <c r="K34" s="71">
        <v>27029378</v>
      </c>
      <c r="L34" s="71">
        <v>356978</v>
      </c>
      <c r="M34" s="71">
        <v>356978</v>
      </c>
      <c r="N34" s="71">
        <v>0</v>
      </c>
      <c r="O34" s="71">
        <v>0</v>
      </c>
      <c r="P34" s="71">
        <v>0</v>
      </c>
      <c r="Q34" s="71">
        <v>0</v>
      </c>
      <c r="R34" s="72">
        <f t="shared" si="2"/>
        <v>3.9840585871720093E-3</v>
      </c>
      <c r="S34" s="73">
        <f t="shared" si="3"/>
        <v>0</v>
      </c>
    </row>
    <row r="35" spans="1:19" s="83" customFormat="1" ht="27.75" customHeight="1" x14ac:dyDescent="0.25">
      <c r="A35" s="57">
        <v>1</v>
      </c>
      <c r="B35" s="58">
        <v>0</v>
      </c>
      <c r="C35" s="58">
        <v>5</v>
      </c>
      <c r="D35" s="59"/>
      <c r="E35" s="59"/>
      <c r="F35" s="59"/>
      <c r="G35" s="59"/>
      <c r="H35" s="95" t="s">
        <v>90</v>
      </c>
      <c r="I35" s="80">
        <f t="shared" ref="I35:Q35" si="12">I36+I41+I44+I45</f>
        <v>6001906000</v>
      </c>
      <c r="J35" s="80">
        <f t="shared" si="12"/>
        <v>4806307196</v>
      </c>
      <c r="K35" s="80">
        <f t="shared" si="12"/>
        <v>4806307196</v>
      </c>
      <c r="L35" s="80">
        <f t="shared" si="12"/>
        <v>418671509</v>
      </c>
      <c r="M35" s="80">
        <f t="shared" si="12"/>
        <v>418671509</v>
      </c>
      <c r="N35" s="80">
        <f t="shared" si="12"/>
        <v>395996389</v>
      </c>
      <c r="O35" s="80">
        <f t="shared" si="12"/>
        <v>395996389</v>
      </c>
      <c r="P35" s="80">
        <f t="shared" si="12"/>
        <v>395996389</v>
      </c>
      <c r="Q35" s="80">
        <f t="shared" si="12"/>
        <v>395996389</v>
      </c>
      <c r="R35" s="85">
        <f t="shared" si="2"/>
        <v>6.9756425542152778E-2</v>
      </c>
      <c r="S35" s="86">
        <f t="shared" si="3"/>
        <v>6.5978439015872622E-2</v>
      </c>
    </row>
    <row r="36" spans="1:19" s="64" customFormat="1" ht="14.25" x14ac:dyDescent="0.2">
      <c r="A36" s="57">
        <v>1</v>
      </c>
      <c r="B36" s="58">
        <v>0</v>
      </c>
      <c r="C36" s="58">
        <v>5</v>
      </c>
      <c r="D36" s="75">
        <v>1</v>
      </c>
      <c r="E36" s="59"/>
      <c r="F36" s="59"/>
      <c r="G36" s="59"/>
      <c r="H36" s="65" t="s">
        <v>91</v>
      </c>
      <c r="I36" s="61">
        <f t="shared" ref="I36:P36" si="13">SUM(I37:I40)</f>
        <v>3284843154</v>
      </c>
      <c r="J36" s="61">
        <f t="shared" si="13"/>
        <v>2630491929</v>
      </c>
      <c r="K36" s="61">
        <f t="shared" ref="K36" si="14">SUM(K37:K40)</f>
        <v>2630491929</v>
      </c>
      <c r="L36" s="61">
        <f t="shared" si="13"/>
        <v>229599654</v>
      </c>
      <c r="M36" s="61">
        <f t="shared" ref="M36" si="15">SUM(M37:M40)</f>
        <v>229599654</v>
      </c>
      <c r="N36" s="61">
        <f t="shared" si="13"/>
        <v>217378680</v>
      </c>
      <c r="O36" s="61">
        <f t="shared" ref="O36" si="16">SUM(O37:O40)</f>
        <v>217378680</v>
      </c>
      <c r="P36" s="61">
        <f t="shared" si="13"/>
        <v>217378680</v>
      </c>
      <c r="Q36" s="61">
        <f t="shared" ref="Q36" si="17">SUM(Q37:Q40)</f>
        <v>217378680</v>
      </c>
      <c r="R36" s="76">
        <f t="shared" si="2"/>
        <v>6.9896687067208446E-2</v>
      </c>
      <c r="S36" s="77">
        <f t="shared" si="3"/>
        <v>6.6176273815477277E-2</v>
      </c>
    </row>
    <row r="37" spans="1:19" s="74" customFormat="1" ht="14.25" x14ac:dyDescent="0.2">
      <c r="A37" s="66">
        <v>1</v>
      </c>
      <c r="B37" s="67">
        <v>0</v>
      </c>
      <c r="C37" s="67">
        <v>5</v>
      </c>
      <c r="D37" s="68">
        <v>1</v>
      </c>
      <c r="E37" s="68">
        <v>1</v>
      </c>
      <c r="F37" s="68">
        <v>20</v>
      </c>
      <c r="G37" s="68" t="s">
        <v>322</v>
      </c>
      <c r="H37" s="70" t="s">
        <v>92</v>
      </c>
      <c r="I37" s="71">
        <v>626598986</v>
      </c>
      <c r="J37" s="71">
        <v>501778472</v>
      </c>
      <c r="K37" s="71">
        <v>501778472</v>
      </c>
      <c r="L37" s="71">
        <v>45927811</v>
      </c>
      <c r="M37" s="71">
        <v>45927811</v>
      </c>
      <c r="N37" s="71">
        <v>43605126</v>
      </c>
      <c r="O37" s="71">
        <v>43605126</v>
      </c>
      <c r="P37" s="71">
        <v>43605126</v>
      </c>
      <c r="Q37" s="71">
        <v>43605126</v>
      </c>
      <c r="R37" s="72">
        <f t="shared" si="2"/>
        <v>7.3296976257794327E-2</v>
      </c>
      <c r="S37" s="73">
        <f t="shared" si="3"/>
        <v>6.9590163684050396E-2</v>
      </c>
    </row>
    <row r="38" spans="1:19" s="74" customFormat="1" ht="14.25" x14ac:dyDescent="0.2">
      <c r="A38" s="66">
        <v>1</v>
      </c>
      <c r="B38" s="67">
        <v>0</v>
      </c>
      <c r="C38" s="67">
        <v>5</v>
      </c>
      <c r="D38" s="68">
        <v>1</v>
      </c>
      <c r="E38" s="68">
        <v>3</v>
      </c>
      <c r="F38" s="68">
        <v>20</v>
      </c>
      <c r="G38" s="68" t="s">
        <v>323</v>
      </c>
      <c r="H38" s="70" t="s">
        <v>93</v>
      </c>
      <c r="I38" s="71">
        <v>1213585393</v>
      </c>
      <c r="J38" s="71">
        <v>971835315</v>
      </c>
      <c r="K38" s="71">
        <v>971835315</v>
      </c>
      <c r="L38" s="71">
        <v>76820694</v>
      </c>
      <c r="M38" s="71">
        <v>76820694</v>
      </c>
      <c r="N38" s="71">
        <v>72273635</v>
      </c>
      <c r="O38" s="71">
        <v>72273635</v>
      </c>
      <c r="P38" s="71">
        <v>72273635</v>
      </c>
      <c r="Q38" s="71">
        <v>72273635</v>
      </c>
      <c r="R38" s="72">
        <f t="shared" si="2"/>
        <v>6.3300608628864732E-2</v>
      </c>
      <c r="S38" s="73">
        <f t="shared" si="3"/>
        <v>5.9553810895283249E-2</v>
      </c>
    </row>
    <row r="39" spans="1:19" s="74" customFormat="1" ht="11.25" customHeight="1" x14ac:dyDescent="0.2">
      <c r="A39" s="66">
        <v>1</v>
      </c>
      <c r="B39" s="67">
        <v>0</v>
      </c>
      <c r="C39" s="67">
        <v>5</v>
      </c>
      <c r="D39" s="68">
        <v>1</v>
      </c>
      <c r="E39" s="68">
        <v>4</v>
      </c>
      <c r="F39" s="68">
        <v>20</v>
      </c>
      <c r="G39" s="68" t="s">
        <v>324</v>
      </c>
      <c r="H39" s="70" t="s">
        <v>94</v>
      </c>
      <c r="I39" s="71">
        <v>1227989968</v>
      </c>
      <c r="J39" s="71">
        <v>983370452</v>
      </c>
      <c r="K39" s="71">
        <v>983370452</v>
      </c>
      <c r="L39" s="71">
        <v>85010124</v>
      </c>
      <c r="M39" s="71">
        <v>85010124</v>
      </c>
      <c r="N39" s="71">
        <v>80438205</v>
      </c>
      <c r="O39" s="71">
        <v>80438205</v>
      </c>
      <c r="P39" s="71">
        <v>80438205</v>
      </c>
      <c r="Q39" s="71">
        <v>80438205</v>
      </c>
      <c r="R39" s="72">
        <f t="shared" si="2"/>
        <v>6.9227050884181171E-2</v>
      </c>
      <c r="S39" s="73">
        <f t="shared" si="3"/>
        <v>6.5503959393909322E-2</v>
      </c>
    </row>
    <row r="40" spans="1:19" s="74" customFormat="1" ht="14.25" x14ac:dyDescent="0.2">
      <c r="A40" s="66">
        <v>1</v>
      </c>
      <c r="B40" s="67">
        <v>0</v>
      </c>
      <c r="C40" s="67">
        <v>5</v>
      </c>
      <c r="D40" s="68">
        <v>1</v>
      </c>
      <c r="E40" s="68">
        <v>5</v>
      </c>
      <c r="F40" s="68">
        <v>20</v>
      </c>
      <c r="G40" s="68" t="s">
        <v>325</v>
      </c>
      <c r="H40" s="70" t="s">
        <v>95</v>
      </c>
      <c r="I40" s="71">
        <v>216668807</v>
      </c>
      <c r="J40" s="71">
        <v>173507690</v>
      </c>
      <c r="K40" s="71">
        <v>173507690</v>
      </c>
      <c r="L40" s="71">
        <v>21841025</v>
      </c>
      <c r="M40" s="71">
        <v>21841025</v>
      </c>
      <c r="N40" s="71">
        <v>21061714</v>
      </c>
      <c r="O40" s="71">
        <v>21061714</v>
      </c>
      <c r="P40" s="71">
        <v>21061714</v>
      </c>
      <c r="Q40" s="71">
        <v>21061714</v>
      </c>
      <c r="R40" s="72">
        <f t="shared" si="2"/>
        <v>0.1008037349834118</v>
      </c>
      <c r="S40" s="73">
        <f t="shared" si="3"/>
        <v>9.7206950514108839E-2</v>
      </c>
    </row>
    <row r="41" spans="1:19" s="64" customFormat="1" ht="14.25" x14ac:dyDescent="0.2">
      <c r="A41" s="57">
        <v>1</v>
      </c>
      <c r="B41" s="58">
        <v>0</v>
      </c>
      <c r="C41" s="58">
        <v>5</v>
      </c>
      <c r="D41" s="75">
        <v>2</v>
      </c>
      <c r="E41" s="59"/>
      <c r="F41" s="59"/>
      <c r="G41" s="59"/>
      <c r="H41" s="65" t="s">
        <v>96</v>
      </c>
      <c r="I41" s="61">
        <f>+I42+I43</f>
        <v>1933814114</v>
      </c>
      <c r="J41" s="61">
        <f t="shared" ref="J41:Q41" si="18">+J42+J43</f>
        <v>1548592179</v>
      </c>
      <c r="K41" s="61">
        <f t="shared" si="18"/>
        <v>1548592179</v>
      </c>
      <c r="L41" s="61">
        <f t="shared" si="18"/>
        <v>131663062</v>
      </c>
      <c r="M41" s="61">
        <f t="shared" si="18"/>
        <v>131663062</v>
      </c>
      <c r="N41" s="61">
        <f t="shared" si="18"/>
        <v>124112276</v>
      </c>
      <c r="O41" s="61">
        <f t="shared" si="18"/>
        <v>124112276</v>
      </c>
      <c r="P41" s="61">
        <f t="shared" si="18"/>
        <v>124112276</v>
      </c>
      <c r="Q41" s="61">
        <f t="shared" si="18"/>
        <v>124112276</v>
      </c>
      <c r="R41" s="76">
        <f t="shared" si="2"/>
        <v>6.8084652525190956E-2</v>
      </c>
      <c r="S41" s="77">
        <f t="shared" si="3"/>
        <v>6.4180044556237006E-2</v>
      </c>
    </row>
    <row r="42" spans="1:19" s="74" customFormat="1" ht="14.25" x14ac:dyDescent="0.2">
      <c r="A42" s="66">
        <v>1</v>
      </c>
      <c r="B42" s="67">
        <v>0</v>
      </c>
      <c r="C42" s="67">
        <v>5</v>
      </c>
      <c r="D42" s="68">
        <v>2</v>
      </c>
      <c r="E42" s="68">
        <v>2</v>
      </c>
      <c r="F42" s="68">
        <v>20</v>
      </c>
      <c r="G42" s="68" t="s">
        <v>326</v>
      </c>
      <c r="H42" s="70" t="s">
        <v>97</v>
      </c>
      <c r="I42" s="71">
        <v>1414049054</v>
      </c>
      <c r="J42" s="71">
        <v>1132365976</v>
      </c>
      <c r="K42" s="71">
        <v>1132365976</v>
      </c>
      <c r="L42" s="71">
        <v>91179082</v>
      </c>
      <c r="M42" s="71">
        <v>91179082</v>
      </c>
      <c r="N42" s="71">
        <v>85545420</v>
      </c>
      <c r="O42" s="71">
        <v>85545420</v>
      </c>
      <c r="P42" s="71">
        <v>85545420</v>
      </c>
      <c r="Q42" s="71">
        <v>85545420</v>
      </c>
      <c r="R42" s="72">
        <f t="shared" si="2"/>
        <v>6.4480847918307077E-2</v>
      </c>
      <c r="S42" s="73">
        <f t="shared" si="3"/>
        <v>6.0496783868998649E-2</v>
      </c>
    </row>
    <row r="43" spans="1:19" s="74" customFormat="1" ht="14.25" x14ac:dyDescent="0.2">
      <c r="A43" s="66">
        <v>1</v>
      </c>
      <c r="B43" s="67">
        <v>0</v>
      </c>
      <c r="C43" s="67">
        <v>5</v>
      </c>
      <c r="D43" s="68">
        <v>2</v>
      </c>
      <c r="E43" s="68">
        <v>3</v>
      </c>
      <c r="F43" s="68">
        <v>20</v>
      </c>
      <c r="G43" s="68" t="s">
        <v>327</v>
      </c>
      <c r="H43" s="70" t="s">
        <v>98</v>
      </c>
      <c r="I43" s="71">
        <v>519765060</v>
      </c>
      <c r="J43" s="71">
        <v>416226203</v>
      </c>
      <c r="K43" s="71">
        <v>416226203</v>
      </c>
      <c r="L43" s="71">
        <v>40483980</v>
      </c>
      <c r="M43" s="71">
        <v>40483980</v>
      </c>
      <c r="N43" s="71">
        <v>38566856</v>
      </c>
      <c r="O43" s="71">
        <v>38566856</v>
      </c>
      <c r="P43" s="71">
        <v>38566856</v>
      </c>
      <c r="Q43" s="71">
        <v>38566856</v>
      </c>
      <c r="R43" s="72">
        <f t="shared" si="2"/>
        <v>7.7888998540994653E-2</v>
      </c>
      <c r="S43" s="73">
        <f t="shared" si="3"/>
        <v>7.4200555150821412E-2</v>
      </c>
    </row>
    <row r="44" spans="1:19" s="64" customFormat="1" ht="14.25" x14ac:dyDescent="0.2">
      <c r="A44" s="57">
        <v>1</v>
      </c>
      <c r="B44" s="58">
        <v>0</v>
      </c>
      <c r="C44" s="58">
        <v>5</v>
      </c>
      <c r="D44" s="75">
        <v>6</v>
      </c>
      <c r="E44" s="59"/>
      <c r="F44" s="75">
        <v>20</v>
      </c>
      <c r="G44" s="75" t="s">
        <v>328</v>
      </c>
      <c r="H44" s="65" t="s">
        <v>99</v>
      </c>
      <c r="I44" s="71">
        <v>469949240</v>
      </c>
      <c r="J44" s="61">
        <v>376333854</v>
      </c>
      <c r="K44" s="61">
        <v>376333854</v>
      </c>
      <c r="L44" s="61">
        <v>34445388</v>
      </c>
      <c r="M44" s="61">
        <v>34445388</v>
      </c>
      <c r="N44" s="71">
        <v>32703372</v>
      </c>
      <c r="O44" s="71">
        <v>32703372</v>
      </c>
      <c r="P44" s="71">
        <v>32703372</v>
      </c>
      <c r="Q44" s="71">
        <v>32703372</v>
      </c>
      <c r="R44" s="96">
        <f t="shared" si="2"/>
        <v>7.3295975539826391E-2</v>
      </c>
      <c r="S44" s="63">
        <f t="shared" si="3"/>
        <v>6.9589158182275179E-2</v>
      </c>
    </row>
    <row r="45" spans="1:19" s="64" customFormat="1" ht="14.25" x14ac:dyDescent="0.2">
      <c r="A45" s="57">
        <v>1</v>
      </c>
      <c r="B45" s="58">
        <v>0</v>
      </c>
      <c r="C45" s="58">
        <v>5</v>
      </c>
      <c r="D45" s="75">
        <v>7</v>
      </c>
      <c r="E45" s="59"/>
      <c r="F45" s="75">
        <v>20</v>
      </c>
      <c r="G45" s="75" t="s">
        <v>329</v>
      </c>
      <c r="H45" s="65" t="s">
        <v>100</v>
      </c>
      <c r="I45" s="71">
        <v>313299492</v>
      </c>
      <c r="J45" s="61">
        <v>250889234</v>
      </c>
      <c r="K45" s="61">
        <v>250889234</v>
      </c>
      <c r="L45" s="61">
        <v>22963405</v>
      </c>
      <c r="M45" s="61">
        <v>22963405</v>
      </c>
      <c r="N45" s="71">
        <v>21802061</v>
      </c>
      <c r="O45" s="71">
        <v>21802061</v>
      </c>
      <c r="P45" s="71">
        <v>21802061</v>
      </c>
      <c r="Q45" s="71">
        <v>21802061</v>
      </c>
      <c r="R45" s="96">
        <f t="shared" si="2"/>
        <v>7.3295378978782383E-2</v>
      </c>
      <c r="S45" s="63">
        <f t="shared" si="3"/>
        <v>6.9588561605455776E-2</v>
      </c>
    </row>
    <row r="46" spans="1:19" s="64" customFormat="1" ht="14.25" x14ac:dyDescent="0.2">
      <c r="A46" s="57">
        <v>2</v>
      </c>
      <c r="B46" s="58"/>
      <c r="C46" s="58"/>
      <c r="D46" s="59"/>
      <c r="E46" s="59"/>
      <c r="F46" s="59"/>
      <c r="G46" s="59"/>
      <c r="H46" s="65" t="s">
        <v>32</v>
      </c>
      <c r="I46" s="61">
        <f>I47+I55</f>
        <v>10072990000</v>
      </c>
      <c r="J46" s="61">
        <f t="shared" ref="J46:Q46" si="19">J47+J55</f>
        <v>6218980527.7399998</v>
      </c>
      <c r="K46" s="61">
        <f t="shared" si="19"/>
        <v>6213958422.7399998</v>
      </c>
      <c r="L46" s="61">
        <f t="shared" si="19"/>
        <v>5009745576.7399998</v>
      </c>
      <c r="M46" s="61">
        <f t="shared" si="19"/>
        <v>5009745576.7399998</v>
      </c>
      <c r="N46" s="61">
        <f t="shared" si="19"/>
        <v>307397215.19</v>
      </c>
      <c r="O46" s="61">
        <f t="shared" si="19"/>
        <v>307397215.19</v>
      </c>
      <c r="P46" s="61">
        <f t="shared" si="19"/>
        <v>75043642.189999998</v>
      </c>
      <c r="Q46" s="61">
        <f t="shared" si="19"/>
        <v>75043642.189999998</v>
      </c>
      <c r="R46" s="97">
        <f t="shared" si="2"/>
        <v>0.49734444060204563</v>
      </c>
      <c r="S46" s="77">
        <f t="shared" si="3"/>
        <v>3.0516978095878184E-2</v>
      </c>
    </row>
    <row r="47" spans="1:19" s="64" customFormat="1" ht="14.25" x14ac:dyDescent="0.2">
      <c r="A47" s="57">
        <v>2</v>
      </c>
      <c r="B47" s="58">
        <v>0</v>
      </c>
      <c r="C47" s="58">
        <v>3</v>
      </c>
      <c r="D47" s="59"/>
      <c r="E47" s="59"/>
      <c r="F47" s="59"/>
      <c r="G47" s="59"/>
      <c r="H47" s="65" t="s">
        <v>101</v>
      </c>
      <c r="I47" s="61">
        <f>+I48+I53</f>
        <v>879440000</v>
      </c>
      <c r="J47" s="61">
        <f t="shared" ref="J47:Q47" si="20">+J48+J53</f>
        <v>19597746</v>
      </c>
      <c r="K47" s="61">
        <f t="shared" si="20"/>
        <v>19597746</v>
      </c>
      <c r="L47" s="61">
        <f t="shared" si="20"/>
        <v>19597746</v>
      </c>
      <c r="M47" s="61">
        <f t="shared" si="20"/>
        <v>19597746</v>
      </c>
      <c r="N47" s="61">
        <f t="shared" si="20"/>
        <v>16155576</v>
      </c>
      <c r="O47" s="61">
        <f t="shared" si="20"/>
        <v>16155576</v>
      </c>
      <c r="P47" s="61">
        <f t="shared" si="20"/>
        <v>16155576</v>
      </c>
      <c r="Q47" s="61">
        <f t="shared" si="20"/>
        <v>16155576</v>
      </c>
      <c r="R47" s="97">
        <f t="shared" si="2"/>
        <v>2.2284346857090877E-2</v>
      </c>
      <c r="S47" s="77">
        <f t="shared" si="3"/>
        <v>1.8370299281360865E-2</v>
      </c>
    </row>
    <row r="48" spans="1:19" s="64" customFormat="1" ht="14.25" x14ac:dyDescent="0.2">
      <c r="A48" s="57">
        <v>2</v>
      </c>
      <c r="B48" s="58">
        <v>0</v>
      </c>
      <c r="C48" s="58">
        <v>3</v>
      </c>
      <c r="D48" s="75">
        <v>50</v>
      </c>
      <c r="E48" s="59"/>
      <c r="F48" s="59"/>
      <c r="G48" s="59"/>
      <c r="H48" s="65" t="s">
        <v>102</v>
      </c>
      <c r="I48" s="61">
        <f t="shared" ref="I48:Q48" si="21">SUM(I49:I52)</f>
        <v>869440000</v>
      </c>
      <c r="J48" s="61">
        <f t="shared" si="21"/>
        <v>19557905</v>
      </c>
      <c r="K48" s="61">
        <f t="shared" si="21"/>
        <v>19557905</v>
      </c>
      <c r="L48" s="61">
        <f t="shared" si="21"/>
        <v>19557905</v>
      </c>
      <c r="M48" s="61">
        <f t="shared" si="21"/>
        <v>19557905</v>
      </c>
      <c r="N48" s="61">
        <f t="shared" si="21"/>
        <v>16155576</v>
      </c>
      <c r="O48" s="61">
        <f t="shared" si="21"/>
        <v>16155576</v>
      </c>
      <c r="P48" s="61">
        <f t="shared" si="21"/>
        <v>16155576</v>
      </c>
      <c r="Q48" s="61">
        <f t="shared" si="21"/>
        <v>16155576</v>
      </c>
      <c r="R48" s="97">
        <f t="shared" si="2"/>
        <v>2.2494830005520796E-2</v>
      </c>
      <c r="S48" s="77">
        <f t="shared" si="3"/>
        <v>1.8581588148693411E-2</v>
      </c>
    </row>
    <row r="49" spans="1:19" s="74" customFormat="1" ht="14.25" x14ac:dyDescent="0.2">
      <c r="A49" s="66">
        <v>2</v>
      </c>
      <c r="B49" s="67">
        <v>0</v>
      </c>
      <c r="C49" s="67">
        <v>3</v>
      </c>
      <c r="D49" s="68">
        <v>50</v>
      </c>
      <c r="E49" s="68">
        <v>2</v>
      </c>
      <c r="F49" s="68">
        <v>20</v>
      </c>
      <c r="G49" s="68" t="s">
        <v>330</v>
      </c>
      <c r="H49" s="70" t="s">
        <v>103</v>
      </c>
      <c r="I49" s="71">
        <v>1000000</v>
      </c>
      <c r="J49" s="71">
        <v>3984</v>
      </c>
      <c r="K49" s="71">
        <v>3984</v>
      </c>
      <c r="L49" s="71">
        <v>3984</v>
      </c>
      <c r="M49" s="71">
        <v>3984</v>
      </c>
      <c r="N49" s="71">
        <v>0</v>
      </c>
      <c r="O49" s="71">
        <v>0</v>
      </c>
      <c r="P49" s="71">
        <v>0</v>
      </c>
      <c r="Q49" s="71">
        <v>0</v>
      </c>
      <c r="R49" s="72">
        <f t="shared" si="2"/>
        <v>3.9839999999999997E-3</v>
      </c>
      <c r="S49" s="73">
        <f t="shared" si="3"/>
        <v>0</v>
      </c>
    </row>
    <row r="50" spans="1:19" s="74" customFormat="1" ht="14.25" x14ac:dyDescent="0.2">
      <c r="A50" s="66">
        <v>2</v>
      </c>
      <c r="B50" s="67">
        <v>0</v>
      </c>
      <c r="C50" s="67">
        <v>3</v>
      </c>
      <c r="D50" s="68">
        <v>50</v>
      </c>
      <c r="E50" s="68">
        <v>3</v>
      </c>
      <c r="F50" s="68">
        <v>20</v>
      </c>
      <c r="G50" s="68" t="s">
        <v>331</v>
      </c>
      <c r="H50" s="70" t="s">
        <v>104</v>
      </c>
      <c r="I50" s="71">
        <v>388000000</v>
      </c>
      <c r="J50" s="71">
        <v>1545817</v>
      </c>
      <c r="K50" s="71">
        <v>1545817</v>
      </c>
      <c r="L50" s="71">
        <v>1545817</v>
      </c>
      <c r="M50" s="71">
        <v>1545817</v>
      </c>
      <c r="N50" s="71">
        <v>0</v>
      </c>
      <c r="O50" s="71">
        <v>0</v>
      </c>
      <c r="P50" s="71">
        <v>0</v>
      </c>
      <c r="Q50" s="71">
        <v>0</v>
      </c>
      <c r="R50" s="72">
        <f t="shared" si="2"/>
        <v>3.9840644329896908E-3</v>
      </c>
      <c r="S50" s="73">
        <f t="shared" si="3"/>
        <v>0</v>
      </c>
    </row>
    <row r="51" spans="1:19" s="74" customFormat="1" ht="14.25" x14ac:dyDescent="0.2">
      <c r="A51" s="66">
        <v>2</v>
      </c>
      <c r="B51" s="67">
        <v>0</v>
      </c>
      <c r="C51" s="67">
        <v>3</v>
      </c>
      <c r="D51" s="68">
        <v>50</v>
      </c>
      <c r="E51" s="68">
        <v>8</v>
      </c>
      <c r="F51" s="68">
        <v>20</v>
      </c>
      <c r="G51" s="68" t="s">
        <v>332</v>
      </c>
      <c r="H51" s="70" t="s">
        <v>105</v>
      </c>
      <c r="I51" s="71">
        <v>10000000</v>
      </c>
      <c r="J51" s="71">
        <v>239841</v>
      </c>
      <c r="K51" s="71">
        <v>239841</v>
      </c>
      <c r="L51" s="71">
        <v>239841</v>
      </c>
      <c r="M51" s="71">
        <v>239841</v>
      </c>
      <c r="N51" s="71">
        <v>200000</v>
      </c>
      <c r="O51" s="71">
        <v>200000</v>
      </c>
      <c r="P51" s="71">
        <v>200000</v>
      </c>
      <c r="Q51" s="71">
        <v>200000</v>
      </c>
      <c r="R51" s="72">
        <f t="shared" si="2"/>
        <v>2.3984100000000001E-2</v>
      </c>
      <c r="S51" s="73">
        <f t="shared" si="3"/>
        <v>0.02</v>
      </c>
    </row>
    <row r="52" spans="1:19" s="74" customFormat="1" ht="14.25" x14ac:dyDescent="0.2">
      <c r="A52" s="66">
        <v>2</v>
      </c>
      <c r="B52" s="67">
        <v>0</v>
      </c>
      <c r="C52" s="67">
        <v>3</v>
      </c>
      <c r="D52" s="68">
        <v>50</v>
      </c>
      <c r="E52" s="68">
        <v>90</v>
      </c>
      <c r="F52" s="68">
        <v>20</v>
      </c>
      <c r="G52" s="68" t="s">
        <v>333</v>
      </c>
      <c r="H52" s="70" t="s">
        <v>106</v>
      </c>
      <c r="I52" s="71">
        <v>470440000</v>
      </c>
      <c r="J52" s="71">
        <v>17768263</v>
      </c>
      <c r="K52" s="71">
        <v>17768263</v>
      </c>
      <c r="L52" s="71">
        <v>17768263</v>
      </c>
      <c r="M52" s="71">
        <v>17768263</v>
      </c>
      <c r="N52" s="71">
        <v>15955576</v>
      </c>
      <c r="O52" s="71">
        <v>15955576</v>
      </c>
      <c r="P52" s="71">
        <v>15955576</v>
      </c>
      <c r="Q52" s="71">
        <v>15955576</v>
      </c>
      <c r="R52" s="72">
        <f t="shared" si="2"/>
        <v>3.776945625371992E-2</v>
      </c>
      <c r="S52" s="73">
        <f t="shared" si="3"/>
        <v>3.3916282629028141E-2</v>
      </c>
    </row>
    <row r="53" spans="1:19" s="64" customFormat="1" ht="14.25" x14ac:dyDescent="0.2">
      <c r="A53" s="57">
        <v>2</v>
      </c>
      <c r="B53" s="58">
        <v>0</v>
      </c>
      <c r="C53" s="58">
        <v>3</v>
      </c>
      <c r="D53" s="75">
        <v>51</v>
      </c>
      <c r="E53" s="59"/>
      <c r="F53" s="59"/>
      <c r="G53" s="59"/>
      <c r="H53" s="65" t="s">
        <v>107</v>
      </c>
      <c r="I53" s="61">
        <f>+I54</f>
        <v>10000000</v>
      </c>
      <c r="J53" s="61">
        <f t="shared" ref="J53:Q53" si="22">+J54</f>
        <v>39841</v>
      </c>
      <c r="K53" s="61">
        <f t="shared" si="22"/>
        <v>39841</v>
      </c>
      <c r="L53" s="61">
        <f t="shared" si="22"/>
        <v>39841</v>
      </c>
      <c r="M53" s="61">
        <f t="shared" si="22"/>
        <v>39841</v>
      </c>
      <c r="N53" s="61">
        <f t="shared" si="22"/>
        <v>0</v>
      </c>
      <c r="O53" s="61">
        <f t="shared" si="22"/>
        <v>0</v>
      </c>
      <c r="P53" s="61">
        <f t="shared" si="22"/>
        <v>0</v>
      </c>
      <c r="Q53" s="61">
        <f t="shared" si="22"/>
        <v>0</v>
      </c>
      <c r="R53" s="97">
        <f t="shared" si="2"/>
        <v>3.9841E-3</v>
      </c>
      <c r="S53" s="77">
        <f t="shared" si="3"/>
        <v>0</v>
      </c>
    </row>
    <row r="54" spans="1:19" s="74" customFormat="1" ht="14.25" x14ac:dyDescent="0.2">
      <c r="A54" s="66">
        <v>2</v>
      </c>
      <c r="B54" s="67">
        <v>0</v>
      </c>
      <c r="C54" s="67">
        <v>3</v>
      </c>
      <c r="D54" s="68">
        <v>51</v>
      </c>
      <c r="E54" s="68">
        <v>1</v>
      </c>
      <c r="F54" s="68">
        <v>20</v>
      </c>
      <c r="G54" s="68" t="s">
        <v>334</v>
      </c>
      <c r="H54" s="70" t="s">
        <v>108</v>
      </c>
      <c r="I54" s="71">
        <v>10000000</v>
      </c>
      <c r="J54" s="71">
        <v>39841</v>
      </c>
      <c r="K54" s="71">
        <v>39841</v>
      </c>
      <c r="L54" s="71">
        <v>39841</v>
      </c>
      <c r="M54" s="71">
        <v>39841</v>
      </c>
      <c r="N54" s="71">
        <v>0</v>
      </c>
      <c r="O54" s="71">
        <v>0</v>
      </c>
      <c r="P54" s="71">
        <v>0</v>
      </c>
      <c r="Q54" s="71">
        <v>0</v>
      </c>
      <c r="R54" s="72">
        <f t="shared" si="2"/>
        <v>3.9841E-3</v>
      </c>
      <c r="S54" s="73">
        <f t="shared" si="3"/>
        <v>0</v>
      </c>
    </row>
    <row r="55" spans="1:19" s="64" customFormat="1" ht="14.25" x14ac:dyDescent="0.2">
      <c r="A55" s="57">
        <v>2</v>
      </c>
      <c r="B55" s="58">
        <v>0</v>
      </c>
      <c r="C55" s="58">
        <v>4</v>
      </c>
      <c r="D55" s="59"/>
      <c r="E55" s="59"/>
      <c r="F55" s="59"/>
      <c r="G55" s="59"/>
      <c r="H55" s="65" t="s">
        <v>109</v>
      </c>
      <c r="I55" s="61">
        <f t="shared" ref="I55:Q55" si="23">I56+I58+I60+I66+I75+I81+I84+I90+I93+I96+I102+I107+I108+I99+I98</f>
        <v>9193550000</v>
      </c>
      <c r="J55" s="61">
        <f t="shared" si="23"/>
        <v>6199382781.7399998</v>
      </c>
      <c r="K55" s="61">
        <f t="shared" si="23"/>
        <v>6194360676.7399998</v>
      </c>
      <c r="L55" s="61">
        <f t="shared" si="23"/>
        <v>4990147830.7399998</v>
      </c>
      <c r="M55" s="61">
        <f t="shared" si="23"/>
        <v>4990147830.7399998</v>
      </c>
      <c r="N55" s="61">
        <f t="shared" si="23"/>
        <v>291241639.19</v>
      </c>
      <c r="O55" s="61">
        <f t="shared" si="23"/>
        <v>291241639.19</v>
      </c>
      <c r="P55" s="61">
        <f t="shared" si="23"/>
        <v>58888066.189999998</v>
      </c>
      <c r="Q55" s="61">
        <f t="shared" si="23"/>
        <v>58888066.189999998</v>
      </c>
      <c r="R55" s="97">
        <f t="shared" si="2"/>
        <v>0.54278791443348862</v>
      </c>
      <c r="S55" s="77">
        <f t="shared" si="3"/>
        <v>3.1678909582261473E-2</v>
      </c>
    </row>
    <row r="56" spans="1:19" s="64" customFormat="1" ht="14.25" x14ac:dyDescent="0.2">
      <c r="A56" s="57">
        <v>2</v>
      </c>
      <c r="B56" s="58">
        <v>0</v>
      </c>
      <c r="C56" s="58">
        <v>4</v>
      </c>
      <c r="D56" s="75">
        <v>1</v>
      </c>
      <c r="E56" s="59"/>
      <c r="F56" s="59"/>
      <c r="G56" s="59"/>
      <c r="H56" s="65" t="s">
        <v>110</v>
      </c>
      <c r="I56" s="61">
        <f t="shared" ref="I56:Q56" si="24">SUM(I57:I57)</f>
        <v>46038023</v>
      </c>
      <c r="J56" s="61">
        <f t="shared" si="24"/>
        <v>5787220</v>
      </c>
      <c r="K56" s="61">
        <f t="shared" si="24"/>
        <v>5787220</v>
      </c>
      <c r="L56" s="61">
        <f t="shared" si="24"/>
        <v>1183418</v>
      </c>
      <c r="M56" s="61">
        <f t="shared" si="24"/>
        <v>1183418</v>
      </c>
      <c r="N56" s="61">
        <f t="shared" si="24"/>
        <v>1000000</v>
      </c>
      <c r="O56" s="61">
        <f t="shared" si="24"/>
        <v>1000000</v>
      </c>
      <c r="P56" s="61">
        <f t="shared" si="24"/>
        <v>1000000</v>
      </c>
      <c r="Q56" s="61">
        <f t="shared" si="24"/>
        <v>1000000</v>
      </c>
      <c r="R56" s="97">
        <f t="shared" si="2"/>
        <v>2.5705230652497829E-2</v>
      </c>
      <c r="S56" s="77">
        <f t="shared" si="3"/>
        <v>2.1721175994025635E-2</v>
      </c>
    </row>
    <row r="57" spans="1:19" s="74" customFormat="1" ht="14.25" x14ac:dyDescent="0.2">
      <c r="A57" s="66">
        <v>2</v>
      </c>
      <c r="B57" s="67">
        <v>0</v>
      </c>
      <c r="C57" s="67">
        <v>4</v>
      </c>
      <c r="D57" s="68">
        <v>1</v>
      </c>
      <c r="E57" s="68">
        <v>25</v>
      </c>
      <c r="F57" s="68">
        <v>20</v>
      </c>
      <c r="G57" s="68" t="s">
        <v>335</v>
      </c>
      <c r="H57" s="70" t="s">
        <v>111</v>
      </c>
      <c r="I57" s="71">
        <v>46038023</v>
      </c>
      <c r="J57" s="71">
        <v>5787220</v>
      </c>
      <c r="K57" s="71">
        <v>5787220</v>
      </c>
      <c r="L57" s="71">
        <v>1183418</v>
      </c>
      <c r="M57" s="71">
        <v>1183418</v>
      </c>
      <c r="N57" s="71">
        <v>1000000</v>
      </c>
      <c r="O57" s="71">
        <v>1000000</v>
      </c>
      <c r="P57" s="71">
        <v>1000000</v>
      </c>
      <c r="Q57" s="71">
        <v>1000000</v>
      </c>
      <c r="R57" s="72">
        <f t="shared" si="2"/>
        <v>2.5705230652497829E-2</v>
      </c>
      <c r="S57" s="84">
        <f t="shared" si="3"/>
        <v>2.1721175994025635E-2</v>
      </c>
    </row>
    <row r="58" spans="1:19" s="64" customFormat="1" ht="14.25" x14ac:dyDescent="0.2">
      <c r="A58" s="57">
        <v>2</v>
      </c>
      <c r="B58" s="58">
        <v>0</v>
      </c>
      <c r="C58" s="58">
        <v>4</v>
      </c>
      <c r="D58" s="75">
        <v>2</v>
      </c>
      <c r="E58" s="59"/>
      <c r="F58" s="59"/>
      <c r="G58" s="59"/>
      <c r="H58" s="65" t="s">
        <v>112</v>
      </c>
      <c r="I58" s="61">
        <f>SUM(I59:I59)</f>
        <v>103951752</v>
      </c>
      <c r="J58" s="61">
        <f t="shared" ref="J58:Q58" si="25">SUM(J59:J59)</f>
        <v>10809325</v>
      </c>
      <c r="K58" s="61">
        <f t="shared" si="25"/>
        <v>5787220</v>
      </c>
      <c r="L58" s="61">
        <f t="shared" si="25"/>
        <v>414150</v>
      </c>
      <c r="M58" s="61">
        <f t="shared" si="25"/>
        <v>414150</v>
      </c>
      <c r="N58" s="61">
        <f t="shared" si="25"/>
        <v>0</v>
      </c>
      <c r="O58" s="61">
        <f t="shared" si="25"/>
        <v>0</v>
      </c>
      <c r="P58" s="61">
        <f t="shared" si="25"/>
        <v>0</v>
      </c>
      <c r="Q58" s="61">
        <f t="shared" si="25"/>
        <v>0</v>
      </c>
      <c r="R58" s="97">
        <f t="shared" si="2"/>
        <v>3.9840598357591891E-3</v>
      </c>
      <c r="S58" s="77">
        <f t="shared" si="3"/>
        <v>0</v>
      </c>
    </row>
    <row r="59" spans="1:19" s="74" customFormat="1" ht="14.25" x14ac:dyDescent="0.2">
      <c r="A59" s="66">
        <v>2</v>
      </c>
      <c r="B59" s="67">
        <v>0</v>
      </c>
      <c r="C59" s="67">
        <v>4</v>
      </c>
      <c r="D59" s="68">
        <v>2</v>
      </c>
      <c r="E59" s="68">
        <v>2</v>
      </c>
      <c r="F59" s="68">
        <v>20</v>
      </c>
      <c r="G59" s="68" t="s">
        <v>336</v>
      </c>
      <c r="H59" s="70" t="s">
        <v>113</v>
      </c>
      <c r="I59" s="71">
        <v>103951752</v>
      </c>
      <c r="J59" s="71">
        <v>10809325</v>
      </c>
      <c r="K59" s="71">
        <v>5787220</v>
      </c>
      <c r="L59" s="71">
        <v>414150</v>
      </c>
      <c r="M59" s="71">
        <v>414150</v>
      </c>
      <c r="N59" s="71">
        <v>0</v>
      </c>
      <c r="O59" s="71">
        <v>0</v>
      </c>
      <c r="P59" s="71">
        <v>0</v>
      </c>
      <c r="Q59" s="71">
        <v>0</v>
      </c>
      <c r="R59" s="72">
        <f t="shared" si="2"/>
        <v>3.9840598357591891E-3</v>
      </c>
      <c r="S59" s="73">
        <f t="shared" si="3"/>
        <v>0</v>
      </c>
    </row>
    <row r="60" spans="1:19" s="64" customFormat="1" ht="14.25" x14ac:dyDescent="0.2">
      <c r="A60" s="57">
        <v>2</v>
      </c>
      <c r="B60" s="58">
        <v>0</v>
      </c>
      <c r="C60" s="58">
        <v>4</v>
      </c>
      <c r="D60" s="75">
        <v>4</v>
      </c>
      <c r="E60" s="59"/>
      <c r="F60" s="59"/>
      <c r="G60" s="59"/>
      <c r="H60" s="65" t="s">
        <v>114</v>
      </c>
      <c r="I60" s="61">
        <f>SUM(I61:I65)</f>
        <v>426918121</v>
      </c>
      <c r="J60" s="61">
        <f t="shared" ref="J60:Q60" si="26">SUM(J61:J65)</f>
        <v>198142682</v>
      </c>
      <c r="K60" s="61">
        <f t="shared" si="26"/>
        <v>198142682</v>
      </c>
      <c r="L60" s="61">
        <f t="shared" si="26"/>
        <v>124400869</v>
      </c>
      <c r="M60" s="61">
        <f t="shared" si="26"/>
        <v>124400869</v>
      </c>
      <c r="N60" s="61">
        <f t="shared" si="26"/>
        <v>5521700</v>
      </c>
      <c r="O60" s="61">
        <f t="shared" si="26"/>
        <v>5521700</v>
      </c>
      <c r="P60" s="61">
        <f t="shared" si="26"/>
        <v>5521700</v>
      </c>
      <c r="Q60" s="61">
        <f t="shared" si="26"/>
        <v>5521700</v>
      </c>
      <c r="R60" s="97">
        <f t="shared" si="2"/>
        <v>0.29139280550707752</v>
      </c>
      <c r="S60" s="77">
        <f t="shared" si="3"/>
        <v>1.2933861854039219E-2</v>
      </c>
    </row>
    <row r="61" spans="1:19" s="74" customFormat="1" ht="14.25" x14ac:dyDescent="0.2">
      <c r="A61" s="66">
        <v>2</v>
      </c>
      <c r="B61" s="67">
        <v>0</v>
      </c>
      <c r="C61" s="67">
        <v>4</v>
      </c>
      <c r="D61" s="68">
        <v>4</v>
      </c>
      <c r="E61" s="68">
        <v>1</v>
      </c>
      <c r="F61" s="68">
        <v>20</v>
      </c>
      <c r="G61" s="68" t="s">
        <v>337</v>
      </c>
      <c r="H61" s="70" t="s">
        <v>115</v>
      </c>
      <c r="I61" s="71">
        <v>52353034</v>
      </c>
      <c r="J61" s="71">
        <v>40213881</v>
      </c>
      <c r="K61" s="71">
        <v>40213881</v>
      </c>
      <c r="L61" s="71">
        <v>25708578</v>
      </c>
      <c r="M61" s="71">
        <v>25708578</v>
      </c>
      <c r="N61" s="71">
        <v>1321700</v>
      </c>
      <c r="O61" s="71">
        <v>1321700</v>
      </c>
      <c r="P61" s="71">
        <v>1321700</v>
      </c>
      <c r="Q61" s="71">
        <v>1321700</v>
      </c>
      <c r="R61" s="72">
        <f t="shared" si="2"/>
        <v>0.49106185517347478</v>
      </c>
      <c r="S61" s="73">
        <f t="shared" si="3"/>
        <v>2.5245910294329838E-2</v>
      </c>
    </row>
    <row r="62" spans="1:19" s="74" customFormat="1" ht="14.25" x14ac:dyDescent="0.2">
      <c r="A62" s="66">
        <v>2</v>
      </c>
      <c r="B62" s="67">
        <v>0</v>
      </c>
      <c r="C62" s="67">
        <v>4</v>
      </c>
      <c r="D62" s="68">
        <v>4</v>
      </c>
      <c r="E62" s="68">
        <v>15</v>
      </c>
      <c r="F62" s="68">
        <v>20</v>
      </c>
      <c r="G62" s="68" t="s">
        <v>338</v>
      </c>
      <c r="H62" s="70" t="s">
        <v>116</v>
      </c>
      <c r="I62" s="71">
        <v>241993695</v>
      </c>
      <c r="J62" s="71">
        <v>72243488</v>
      </c>
      <c r="K62" s="71">
        <v>72243488</v>
      </c>
      <c r="L62" s="71">
        <v>26264118</v>
      </c>
      <c r="M62" s="71">
        <v>26264118</v>
      </c>
      <c r="N62" s="71">
        <v>300000</v>
      </c>
      <c r="O62" s="71">
        <v>300000</v>
      </c>
      <c r="P62" s="71">
        <v>300000</v>
      </c>
      <c r="Q62" s="71">
        <v>300000</v>
      </c>
      <c r="R62" s="72">
        <f t="shared" si="2"/>
        <v>0.10853224089164802</v>
      </c>
      <c r="S62" s="73">
        <f t="shared" si="3"/>
        <v>1.2397017203278789E-3</v>
      </c>
    </row>
    <row r="63" spans="1:19" s="74" customFormat="1" ht="14.25" x14ac:dyDescent="0.2">
      <c r="A63" s="66">
        <v>2</v>
      </c>
      <c r="B63" s="67">
        <v>0</v>
      </c>
      <c r="C63" s="67">
        <v>4</v>
      </c>
      <c r="D63" s="68">
        <v>4</v>
      </c>
      <c r="E63" s="68">
        <v>17</v>
      </c>
      <c r="F63" s="68">
        <v>20</v>
      </c>
      <c r="G63" s="68" t="s">
        <v>339</v>
      </c>
      <c r="H63" s="70" t="s">
        <v>117</v>
      </c>
      <c r="I63" s="71">
        <v>48131015</v>
      </c>
      <c r="J63" s="71">
        <v>37554859</v>
      </c>
      <c r="K63" s="71">
        <v>37554859</v>
      </c>
      <c r="L63" s="71">
        <v>32741757</v>
      </c>
      <c r="M63" s="71">
        <v>32741757</v>
      </c>
      <c r="N63" s="71">
        <v>200000</v>
      </c>
      <c r="O63" s="71">
        <v>200000</v>
      </c>
      <c r="P63" s="71">
        <v>200000</v>
      </c>
      <c r="Q63" s="71">
        <v>200000</v>
      </c>
      <c r="R63" s="72">
        <f t="shared" si="2"/>
        <v>0.68026317334051656</v>
      </c>
      <c r="S63" s="73">
        <f t="shared" si="3"/>
        <v>4.1553247942101371E-3</v>
      </c>
    </row>
    <row r="64" spans="1:19" s="74" customFormat="1" ht="14.25" x14ac:dyDescent="0.2">
      <c r="A64" s="66">
        <v>2</v>
      </c>
      <c r="B64" s="67">
        <v>0</v>
      </c>
      <c r="C64" s="67">
        <v>4</v>
      </c>
      <c r="D64" s="68">
        <v>4</v>
      </c>
      <c r="E64" s="68">
        <v>18</v>
      </c>
      <c r="F64" s="68">
        <v>20</v>
      </c>
      <c r="G64" s="68" t="s">
        <v>340</v>
      </c>
      <c r="H64" s="70" t="s">
        <v>118</v>
      </c>
      <c r="I64" s="71">
        <v>47286611</v>
      </c>
      <c r="J64" s="71">
        <v>35767054</v>
      </c>
      <c r="K64" s="71">
        <v>35767054</v>
      </c>
      <c r="L64" s="71">
        <v>31038393</v>
      </c>
      <c r="M64" s="71">
        <v>31038393</v>
      </c>
      <c r="N64" s="71">
        <v>200000</v>
      </c>
      <c r="O64" s="71">
        <v>200000</v>
      </c>
      <c r="P64" s="71">
        <v>200000</v>
      </c>
      <c r="Q64" s="71">
        <v>200000</v>
      </c>
      <c r="R64" s="72">
        <f t="shared" si="2"/>
        <v>0.6563886128358829</v>
      </c>
      <c r="S64" s="73">
        <f t="shared" si="3"/>
        <v>4.229527043077796E-3</v>
      </c>
    </row>
    <row r="65" spans="1:19" s="74" customFormat="1" ht="14.25" x14ac:dyDescent="0.2">
      <c r="A65" s="66">
        <v>2</v>
      </c>
      <c r="B65" s="67">
        <v>0</v>
      </c>
      <c r="C65" s="67">
        <v>4</v>
      </c>
      <c r="D65" s="68">
        <v>4</v>
      </c>
      <c r="E65" s="68">
        <v>23</v>
      </c>
      <c r="F65" s="68">
        <v>20</v>
      </c>
      <c r="G65" s="68" t="s">
        <v>341</v>
      </c>
      <c r="H65" s="70" t="s">
        <v>119</v>
      </c>
      <c r="I65" s="71">
        <v>37153766</v>
      </c>
      <c r="J65" s="71">
        <v>12363400</v>
      </c>
      <c r="K65" s="71">
        <v>12363400</v>
      </c>
      <c r="L65" s="71">
        <v>8648023</v>
      </c>
      <c r="M65" s="71">
        <v>8648023</v>
      </c>
      <c r="N65" s="71">
        <v>3500000</v>
      </c>
      <c r="O65" s="71">
        <v>3500000</v>
      </c>
      <c r="P65" s="71">
        <v>3500000</v>
      </c>
      <c r="Q65" s="71">
        <v>3500000</v>
      </c>
      <c r="R65" s="72">
        <f t="shared" si="2"/>
        <v>0.23276302596081377</v>
      </c>
      <c r="S65" s="73">
        <f t="shared" si="3"/>
        <v>9.4203101779776505E-2</v>
      </c>
    </row>
    <row r="66" spans="1:19" s="64" customFormat="1" ht="14.25" x14ac:dyDescent="0.2">
      <c r="A66" s="57">
        <v>2</v>
      </c>
      <c r="B66" s="58">
        <v>0</v>
      </c>
      <c r="C66" s="58">
        <v>4</v>
      </c>
      <c r="D66" s="75">
        <v>5</v>
      </c>
      <c r="E66" s="59"/>
      <c r="F66" s="59"/>
      <c r="G66" s="59"/>
      <c r="H66" s="65" t="s">
        <v>120</v>
      </c>
      <c r="I66" s="61">
        <f t="shared" ref="I66:Q66" si="27">SUM(I67:I74)</f>
        <v>2011693204</v>
      </c>
      <c r="J66" s="61">
        <f t="shared" si="27"/>
        <v>1203540005.74</v>
      </c>
      <c r="K66" s="61">
        <f t="shared" si="27"/>
        <v>1203540005.74</v>
      </c>
      <c r="L66" s="61">
        <f t="shared" si="27"/>
        <v>950137390.74000001</v>
      </c>
      <c r="M66" s="61">
        <f t="shared" si="27"/>
        <v>950137390.74000001</v>
      </c>
      <c r="N66" s="61">
        <f t="shared" si="27"/>
        <v>45203846</v>
      </c>
      <c r="O66" s="61">
        <f t="shared" si="27"/>
        <v>45203846</v>
      </c>
      <c r="P66" s="61">
        <f t="shared" si="27"/>
        <v>9507693</v>
      </c>
      <c r="Q66" s="61">
        <f t="shared" si="27"/>
        <v>9507693</v>
      </c>
      <c r="R66" s="97">
        <f t="shared" si="2"/>
        <v>0.47230730255029485</v>
      </c>
      <c r="S66" s="77">
        <f t="shared" si="3"/>
        <v>2.247054665697424E-2</v>
      </c>
    </row>
    <row r="67" spans="1:19" s="74" customFormat="1" ht="14.25" x14ac:dyDescent="0.2">
      <c r="A67" s="66">
        <v>2</v>
      </c>
      <c r="B67" s="67">
        <v>0</v>
      </c>
      <c r="C67" s="67">
        <v>4</v>
      </c>
      <c r="D67" s="68">
        <v>5</v>
      </c>
      <c r="E67" s="68">
        <v>1</v>
      </c>
      <c r="F67" s="68">
        <v>20</v>
      </c>
      <c r="G67" s="68" t="s">
        <v>342</v>
      </c>
      <c r="H67" s="70" t="s">
        <v>121</v>
      </c>
      <c r="I67" s="71">
        <v>946209415</v>
      </c>
      <c r="J67" s="71">
        <v>606344179</v>
      </c>
      <c r="K67" s="71">
        <v>606344179</v>
      </c>
      <c r="L67" s="71">
        <v>511723237</v>
      </c>
      <c r="M67" s="71">
        <v>511723237</v>
      </c>
      <c r="N67" s="71">
        <v>39203846</v>
      </c>
      <c r="O67" s="71">
        <v>39203846</v>
      </c>
      <c r="P67" s="71">
        <v>3507693</v>
      </c>
      <c r="Q67" s="71">
        <v>3507693</v>
      </c>
      <c r="R67" s="72">
        <f t="shared" si="2"/>
        <v>0.54081393493637986</v>
      </c>
      <c r="S67" s="73">
        <f t="shared" si="3"/>
        <v>4.1432525800855616E-2</v>
      </c>
    </row>
    <row r="68" spans="1:19" s="74" customFormat="1" ht="14.25" x14ac:dyDescent="0.2">
      <c r="A68" s="66">
        <v>2</v>
      </c>
      <c r="B68" s="67">
        <v>0</v>
      </c>
      <c r="C68" s="67">
        <v>4</v>
      </c>
      <c r="D68" s="68">
        <v>5</v>
      </c>
      <c r="E68" s="68">
        <v>2</v>
      </c>
      <c r="F68" s="68">
        <v>20</v>
      </c>
      <c r="G68" s="68" t="s">
        <v>343</v>
      </c>
      <c r="H68" s="70" t="s">
        <v>122</v>
      </c>
      <c r="I68" s="71">
        <v>323977346</v>
      </c>
      <c r="J68" s="71">
        <v>86921775</v>
      </c>
      <c r="K68" s="71">
        <v>86921775</v>
      </c>
      <c r="L68" s="71">
        <v>2290746</v>
      </c>
      <c r="M68" s="71">
        <v>2290746</v>
      </c>
      <c r="N68" s="71">
        <v>1000000</v>
      </c>
      <c r="O68" s="71">
        <v>1000000</v>
      </c>
      <c r="P68" s="71">
        <v>1000000</v>
      </c>
      <c r="Q68" s="71">
        <v>1000000</v>
      </c>
      <c r="R68" s="72">
        <f t="shared" si="2"/>
        <v>7.0706980851679676E-3</v>
      </c>
      <c r="S68" s="73">
        <f t="shared" si="3"/>
        <v>3.0866355698833336E-3</v>
      </c>
    </row>
    <row r="69" spans="1:19" s="74" customFormat="1" ht="14.25" x14ac:dyDescent="0.2">
      <c r="A69" s="66">
        <v>2</v>
      </c>
      <c r="B69" s="67">
        <v>0</v>
      </c>
      <c r="C69" s="67">
        <v>4</v>
      </c>
      <c r="D69" s="68">
        <v>5</v>
      </c>
      <c r="E69" s="68">
        <v>5</v>
      </c>
      <c r="F69" s="68">
        <v>20</v>
      </c>
      <c r="G69" s="68" t="s">
        <v>344</v>
      </c>
      <c r="H69" s="70" t="s">
        <v>123</v>
      </c>
      <c r="I69" s="71">
        <v>39533211</v>
      </c>
      <c r="J69" s="71">
        <v>4110824</v>
      </c>
      <c r="K69" s="71">
        <v>4110824</v>
      </c>
      <c r="L69" s="71">
        <v>157503</v>
      </c>
      <c r="M69" s="71">
        <v>157503</v>
      </c>
      <c r="N69" s="71">
        <v>0</v>
      </c>
      <c r="O69" s="71">
        <v>0</v>
      </c>
      <c r="P69" s="71">
        <v>0</v>
      </c>
      <c r="Q69" s="71">
        <v>0</v>
      </c>
      <c r="R69" s="72">
        <f t="shared" si="2"/>
        <v>3.9840679776808417E-3</v>
      </c>
      <c r="S69" s="73">
        <f t="shared" si="3"/>
        <v>0</v>
      </c>
    </row>
    <row r="70" spans="1:19" s="74" customFormat="1" ht="14.25" x14ac:dyDescent="0.2">
      <c r="A70" s="66">
        <v>2</v>
      </c>
      <c r="B70" s="67">
        <v>0</v>
      </c>
      <c r="C70" s="67">
        <v>4</v>
      </c>
      <c r="D70" s="68">
        <v>5</v>
      </c>
      <c r="E70" s="68">
        <v>6</v>
      </c>
      <c r="F70" s="68">
        <v>20</v>
      </c>
      <c r="G70" s="68" t="s">
        <v>345</v>
      </c>
      <c r="H70" s="70" t="s">
        <v>124</v>
      </c>
      <c r="I70" s="71">
        <v>50664226</v>
      </c>
      <c r="J70" s="71">
        <v>6268273</v>
      </c>
      <c r="K70" s="71">
        <v>6268273</v>
      </c>
      <c r="L70" s="71">
        <v>1201850</v>
      </c>
      <c r="M70" s="71">
        <v>1201850</v>
      </c>
      <c r="N70" s="71">
        <v>1000000</v>
      </c>
      <c r="O70" s="71">
        <v>1000000</v>
      </c>
      <c r="P70" s="71">
        <v>1000000</v>
      </c>
      <c r="Q70" s="71">
        <v>1000000</v>
      </c>
      <c r="R70" s="72">
        <f t="shared" si="2"/>
        <v>2.3721866391484991E-2</v>
      </c>
      <c r="S70" s="73">
        <f t="shared" si="3"/>
        <v>1.9737792895523559E-2</v>
      </c>
    </row>
    <row r="71" spans="1:19" s="74" customFormat="1" ht="14.25" x14ac:dyDescent="0.2">
      <c r="A71" s="66">
        <v>2</v>
      </c>
      <c r="B71" s="67">
        <v>0</v>
      </c>
      <c r="C71" s="67">
        <v>4</v>
      </c>
      <c r="D71" s="68">
        <v>5</v>
      </c>
      <c r="E71" s="68">
        <v>8</v>
      </c>
      <c r="F71" s="68">
        <v>20</v>
      </c>
      <c r="G71" s="68" t="s">
        <v>346</v>
      </c>
      <c r="H71" s="70" t="s">
        <v>125</v>
      </c>
      <c r="I71" s="71">
        <v>128623074</v>
      </c>
      <c r="J71" s="71">
        <v>128567296</v>
      </c>
      <c r="K71" s="71">
        <v>128567296</v>
      </c>
      <c r="L71" s="71">
        <v>115704989</v>
      </c>
      <c r="M71" s="71">
        <v>115704989</v>
      </c>
      <c r="N71" s="71">
        <v>0</v>
      </c>
      <c r="O71" s="71">
        <v>0</v>
      </c>
      <c r="P71" s="71">
        <v>0</v>
      </c>
      <c r="Q71" s="71">
        <v>0</v>
      </c>
      <c r="R71" s="72">
        <f t="shared" si="2"/>
        <v>0.89956634841428218</v>
      </c>
      <c r="S71" s="73">
        <f t="shared" si="3"/>
        <v>0</v>
      </c>
    </row>
    <row r="72" spans="1:19" s="74" customFormat="1" ht="14.25" x14ac:dyDescent="0.2">
      <c r="A72" s="66">
        <v>2</v>
      </c>
      <c r="B72" s="67">
        <v>0</v>
      </c>
      <c r="C72" s="67">
        <v>4</v>
      </c>
      <c r="D72" s="68">
        <v>5</v>
      </c>
      <c r="E72" s="68">
        <v>9</v>
      </c>
      <c r="F72" s="68">
        <v>20</v>
      </c>
      <c r="G72" s="68" t="s">
        <v>347</v>
      </c>
      <c r="H72" s="70" t="s">
        <v>126</v>
      </c>
      <c r="I72" s="71">
        <v>86129184</v>
      </c>
      <c r="J72" s="71">
        <v>46296320</v>
      </c>
      <c r="K72" s="71">
        <v>46296320</v>
      </c>
      <c r="L72" s="71">
        <v>37683402</v>
      </c>
      <c r="M72" s="71">
        <v>37683402</v>
      </c>
      <c r="N72" s="71">
        <v>3500000</v>
      </c>
      <c r="O72" s="71">
        <v>3500000</v>
      </c>
      <c r="P72" s="71">
        <v>3500000</v>
      </c>
      <c r="Q72" s="71">
        <v>3500000</v>
      </c>
      <c r="R72" s="72">
        <f t="shared" si="2"/>
        <v>0.43752187411876559</v>
      </c>
      <c r="S72" s="73">
        <f t="shared" si="3"/>
        <v>4.0636632526322318E-2</v>
      </c>
    </row>
    <row r="73" spans="1:19" s="74" customFormat="1" ht="14.25" x14ac:dyDescent="0.2">
      <c r="A73" s="66">
        <v>2</v>
      </c>
      <c r="B73" s="67">
        <v>0</v>
      </c>
      <c r="C73" s="67">
        <v>4</v>
      </c>
      <c r="D73" s="68">
        <v>5</v>
      </c>
      <c r="E73" s="68">
        <v>10</v>
      </c>
      <c r="F73" s="68">
        <v>20</v>
      </c>
      <c r="G73" s="68" t="s">
        <v>348</v>
      </c>
      <c r="H73" s="70" t="s">
        <v>127</v>
      </c>
      <c r="I73" s="71">
        <v>411224635</v>
      </c>
      <c r="J73" s="71">
        <v>321897202.74000001</v>
      </c>
      <c r="K73" s="71">
        <v>321897202.74000001</v>
      </c>
      <c r="L73" s="71">
        <v>280774738.74000001</v>
      </c>
      <c r="M73" s="71">
        <v>280774738.74000001</v>
      </c>
      <c r="N73" s="71">
        <v>0</v>
      </c>
      <c r="O73" s="71">
        <v>0</v>
      </c>
      <c r="P73" s="71">
        <v>0</v>
      </c>
      <c r="Q73" s="71">
        <v>0</v>
      </c>
      <c r="R73" s="72">
        <f t="shared" ref="R73:R141" si="28">IFERROR((M73/I73),0)</f>
        <v>0.68277703922091149</v>
      </c>
      <c r="S73" s="73">
        <f t="shared" ref="S73:S141" si="29">IFERROR((O73/I73),0)</f>
        <v>0</v>
      </c>
    </row>
    <row r="74" spans="1:19" s="74" customFormat="1" ht="14.25" x14ac:dyDescent="0.2">
      <c r="A74" s="66">
        <v>2</v>
      </c>
      <c r="B74" s="67">
        <v>0</v>
      </c>
      <c r="C74" s="67">
        <v>4</v>
      </c>
      <c r="D74" s="68">
        <v>5</v>
      </c>
      <c r="E74" s="68">
        <v>12</v>
      </c>
      <c r="F74" s="68">
        <v>20</v>
      </c>
      <c r="G74" s="68" t="s">
        <v>349</v>
      </c>
      <c r="H74" s="70" t="s">
        <v>128</v>
      </c>
      <c r="I74" s="71">
        <v>25332113</v>
      </c>
      <c r="J74" s="71">
        <v>3134136</v>
      </c>
      <c r="K74" s="71">
        <v>3134136</v>
      </c>
      <c r="L74" s="71">
        <v>600925</v>
      </c>
      <c r="M74" s="71">
        <v>600925</v>
      </c>
      <c r="N74" s="71">
        <v>500000</v>
      </c>
      <c r="O74" s="71">
        <v>500000</v>
      </c>
      <c r="P74" s="71">
        <v>500000</v>
      </c>
      <c r="Q74" s="71">
        <v>500000</v>
      </c>
      <c r="R74" s="72">
        <f t="shared" si="28"/>
        <v>2.3721866391484991E-2</v>
      </c>
      <c r="S74" s="73">
        <f t="shared" si="29"/>
        <v>1.9737792895523559E-2</v>
      </c>
    </row>
    <row r="75" spans="1:19" s="64" customFormat="1" ht="14.25" x14ac:dyDescent="0.2">
      <c r="A75" s="57">
        <v>2</v>
      </c>
      <c r="B75" s="58">
        <v>0</v>
      </c>
      <c r="C75" s="58">
        <v>4</v>
      </c>
      <c r="D75" s="75">
        <v>6</v>
      </c>
      <c r="E75" s="59"/>
      <c r="F75" s="59"/>
      <c r="G75" s="59"/>
      <c r="H75" s="65" t="s">
        <v>129</v>
      </c>
      <c r="I75" s="61">
        <f t="shared" ref="I75:P75" si="30">SUM(I76:I80)</f>
        <v>450067209</v>
      </c>
      <c r="J75" s="61">
        <f t="shared" si="30"/>
        <v>304453388</v>
      </c>
      <c r="K75" s="61">
        <f t="shared" ref="K75" si="31">SUM(K76:K80)</f>
        <v>304453388</v>
      </c>
      <c r="L75" s="61">
        <f t="shared" si="30"/>
        <v>259446667</v>
      </c>
      <c r="M75" s="61">
        <f t="shared" ref="M75" si="32">SUM(M76:M80)</f>
        <v>259446667</v>
      </c>
      <c r="N75" s="61">
        <f t="shared" si="30"/>
        <v>3100000</v>
      </c>
      <c r="O75" s="61">
        <f t="shared" ref="O75" si="33">SUM(O76:O80)</f>
        <v>3100000</v>
      </c>
      <c r="P75" s="61">
        <f t="shared" si="30"/>
        <v>3100000</v>
      </c>
      <c r="Q75" s="61">
        <f t="shared" ref="Q75" si="34">SUM(Q76:Q80)</f>
        <v>3100000</v>
      </c>
      <c r="R75" s="97">
        <f t="shared" si="28"/>
        <v>0.57646205235982872</v>
      </c>
      <c r="S75" s="77">
        <f t="shared" si="29"/>
        <v>6.8878601640138598E-3</v>
      </c>
    </row>
    <row r="76" spans="1:19" s="74" customFormat="1" ht="14.25" x14ac:dyDescent="0.2">
      <c r="A76" s="66">
        <v>2</v>
      </c>
      <c r="B76" s="67">
        <v>0</v>
      </c>
      <c r="C76" s="67">
        <v>4</v>
      </c>
      <c r="D76" s="68">
        <v>6</v>
      </c>
      <c r="E76" s="68">
        <v>2</v>
      </c>
      <c r="F76" s="68">
        <v>20</v>
      </c>
      <c r="G76" s="68" t="s">
        <v>350</v>
      </c>
      <c r="H76" s="70" t="s">
        <v>130</v>
      </c>
      <c r="I76" s="71">
        <v>413757847</v>
      </c>
      <c r="J76" s="71">
        <v>298077793</v>
      </c>
      <c r="K76" s="71">
        <v>298077793</v>
      </c>
      <c r="L76" s="71">
        <v>256702008</v>
      </c>
      <c r="M76" s="71">
        <v>256702008</v>
      </c>
      <c r="N76" s="71">
        <v>500000</v>
      </c>
      <c r="O76" s="71">
        <v>500000</v>
      </c>
      <c r="P76" s="71">
        <v>500000</v>
      </c>
      <c r="Q76" s="71">
        <v>500000</v>
      </c>
      <c r="R76" s="72">
        <f t="shared" si="28"/>
        <v>0.62041604736018452</v>
      </c>
      <c r="S76" s="73">
        <f t="shared" si="29"/>
        <v>1.2084362958317502E-3</v>
      </c>
    </row>
    <row r="77" spans="1:19" s="74" customFormat="1" ht="14.25" x14ac:dyDescent="0.2">
      <c r="A77" s="66">
        <v>2</v>
      </c>
      <c r="B77" s="67">
        <v>0</v>
      </c>
      <c r="C77" s="67">
        <v>4</v>
      </c>
      <c r="D77" s="68">
        <v>6</v>
      </c>
      <c r="E77" s="68">
        <v>3</v>
      </c>
      <c r="F77" s="68">
        <v>20</v>
      </c>
      <c r="G77" s="68" t="s">
        <v>351</v>
      </c>
      <c r="H77" s="70" t="s">
        <v>131</v>
      </c>
      <c r="I77" s="71">
        <v>4222019</v>
      </c>
      <c r="J77" s="71">
        <v>1639023</v>
      </c>
      <c r="K77" s="71">
        <v>1639023</v>
      </c>
      <c r="L77" s="71">
        <v>1216821</v>
      </c>
      <c r="M77" s="71">
        <v>1216821</v>
      </c>
      <c r="N77" s="71">
        <v>1200000</v>
      </c>
      <c r="O77" s="71">
        <v>1200000</v>
      </c>
      <c r="P77" s="71">
        <v>1200000</v>
      </c>
      <c r="Q77" s="71">
        <v>1200000</v>
      </c>
      <c r="R77" s="72">
        <f t="shared" si="28"/>
        <v>0.28820831928989427</v>
      </c>
      <c r="S77" s="73">
        <f t="shared" si="29"/>
        <v>0.28422420647562219</v>
      </c>
    </row>
    <row r="78" spans="1:19" s="74" customFormat="1" ht="14.25" x14ac:dyDescent="0.2">
      <c r="A78" s="66">
        <v>2</v>
      </c>
      <c r="B78" s="67">
        <v>0</v>
      </c>
      <c r="C78" s="67">
        <v>4</v>
      </c>
      <c r="D78" s="68">
        <v>6</v>
      </c>
      <c r="E78" s="68">
        <v>5</v>
      </c>
      <c r="F78" s="68">
        <v>20</v>
      </c>
      <c r="G78" s="68" t="s">
        <v>352</v>
      </c>
      <c r="H78" s="70" t="s">
        <v>132</v>
      </c>
      <c r="I78" s="71">
        <v>2533211</v>
      </c>
      <c r="J78" s="71">
        <v>463413</v>
      </c>
      <c r="K78" s="71">
        <v>463413</v>
      </c>
      <c r="L78" s="71">
        <v>210092</v>
      </c>
      <c r="M78" s="71">
        <v>210092</v>
      </c>
      <c r="N78" s="71">
        <v>200000</v>
      </c>
      <c r="O78" s="71">
        <v>200000</v>
      </c>
      <c r="P78" s="71">
        <v>200000</v>
      </c>
      <c r="Q78" s="71">
        <v>200000</v>
      </c>
      <c r="R78" s="72">
        <f t="shared" si="28"/>
        <v>8.2935057521856648E-2</v>
      </c>
      <c r="S78" s="73">
        <f t="shared" si="29"/>
        <v>7.8951180932026591E-2</v>
      </c>
    </row>
    <row r="79" spans="1:19" s="74" customFormat="1" ht="14.25" x14ac:dyDescent="0.2">
      <c r="A79" s="66">
        <v>2</v>
      </c>
      <c r="B79" s="67">
        <v>0</v>
      </c>
      <c r="C79" s="67">
        <v>4</v>
      </c>
      <c r="D79" s="68">
        <v>6</v>
      </c>
      <c r="E79" s="68">
        <v>7</v>
      </c>
      <c r="F79" s="68">
        <v>20</v>
      </c>
      <c r="G79" s="68" t="s">
        <v>353</v>
      </c>
      <c r="H79" s="70" t="s">
        <v>133</v>
      </c>
      <c r="I79" s="71">
        <v>25332113</v>
      </c>
      <c r="J79" s="71">
        <v>3834136</v>
      </c>
      <c r="K79" s="71">
        <v>3834136</v>
      </c>
      <c r="L79" s="71">
        <v>1300925</v>
      </c>
      <c r="M79" s="71">
        <v>1300925</v>
      </c>
      <c r="N79" s="71">
        <v>1200000</v>
      </c>
      <c r="O79" s="71">
        <v>1200000</v>
      </c>
      <c r="P79" s="71">
        <v>1200000</v>
      </c>
      <c r="Q79" s="71">
        <v>1200000</v>
      </c>
      <c r="R79" s="72">
        <f t="shared" si="28"/>
        <v>5.1354776445217971E-2</v>
      </c>
      <c r="S79" s="73">
        <f t="shared" si="29"/>
        <v>4.7370702949256542E-2</v>
      </c>
    </row>
    <row r="80" spans="1:19" s="74" customFormat="1" ht="14.25" x14ac:dyDescent="0.2">
      <c r="A80" s="66">
        <v>2</v>
      </c>
      <c r="B80" s="67">
        <v>0</v>
      </c>
      <c r="C80" s="67">
        <v>4</v>
      </c>
      <c r="D80" s="68">
        <v>6</v>
      </c>
      <c r="E80" s="68">
        <v>8</v>
      </c>
      <c r="F80" s="68">
        <v>20</v>
      </c>
      <c r="G80" s="68" t="s">
        <v>354</v>
      </c>
      <c r="H80" s="70" t="s">
        <v>134</v>
      </c>
      <c r="I80" s="71">
        <v>4222019</v>
      </c>
      <c r="J80" s="71">
        <v>439023</v>
      </c>
      <c r="K80" s="71">
        <v>439023</v>
      </c>
      <c r="L80" s="71">
        <v>16821</v>
      </c>
      <c r="M80" s="71">
        <v>16821</v>
      </c>
      <c r="N80" s="71">
        <v>0</v>
      </c>
      <c r="O80" s="71">
        <v>0</v>
      </c>
      <c r="P80" s="71">
        <v>0</v>
      </c>
      <c r="Q80" s="71">
        <v>0</v>
      </c>
      <c r="R80" s="72">
        <f t="shared" si="28"/>
        <v>3.9841128142720341E-3</v>
      </c>
      <c r="S80" s="73">
        <f t="shared" si="29"/>
        <v>0</v>
      </c>
    </row>
    <row r="81" spans="1:19" s="64" customFormat="1" ht="14.25" x14ac:dyDescent="0.2">
      <c r="A81" s="57">
        <v>2</v>
      </c>
      <c r="B81" s="58">
        <v>0</v>
      </c>
      <c r="C81" s="58">
        <v>4</v>
      </c>
      <c r="D81" s="75">
        <v>7</v>
      </c>
      <c r="E81" s="59"/>
      <c r="F81" s="59"/>
      <c r="G81" s="59"/>
      <c r="H81" s="65" t="s">
        <v>135</v>
      </c>
      <c r="I81" s="61">
        <f>SUM(I82:I83)</f>
        <v>59038023</v>
      </c>
      <c r="J81" s="61">
        <f t="shared" ref="J81:Q81" si="35">SUM(J82:J83)</f>
        <v>39369013</v>
      </c>
      <c r="K81" s="61">
        <f t="shared" si="35"/>
        <v>39369013</v>
      </c>
      <c r="L81" s="61">
        <f t="shared" si="35"/>
        <v>16235211</v>
      </c>
      <c r="M81" s="61">
        <f t="shared" si="35"/>
        <v>16235211</v>
      </c>
      <c r="N81" s="61">
        <f t="shared" si="35"/>
        <v>1000000</v>
      </c>
      <c r="O81" s="61">
        <f t="shared" si="35"/>
        <v>1000000</v>
      </c>
      <c r="P81" s="61">
        <f t="shared" si="35"/>
        <v>1000000</v>
      </c>
      <c r="Q81" s="61">
        <f t="shared" si="35"/>
        <v>1000000</v>
      </c>
      <c r="R81" s="97">
        <f t="shared" si="28"/>
        <v>0.27499584462711429</v>
      </c>
      <c r="S81" s="77">
        <f t="shared" si="29"/>
        <v>1.6938236566627577E-2</v>
      </c>
    </row>
    <row r="82" spans="1:19" s="74" customFormat="1" ht="14.25" x14ac:dyDescent="0.2">
      <c r="A82" s="66">
        <v>2</v>
      </c>
      <c r="B82" s="67">
        <v>0</v>
      </c>
      <c r="C82" s="67">
        <v>4</v>
      </c>
      <c r="D82" s="68">
        <v>7</v>
      </c>
      <c r="E82" s="68">
        <v>5</v>
      </c>
      <c r="F82" s="68">
        <v>20</v>
      </c>
      <c r="G82" s="68" t="s">
        <v>355</v>
      </c>
      <c r="H82" s="70" t="s">
        <v>136</v>
      </c>
      <c r="I82" s="71">
        <v>16261872</v>
      </c>
      <c r="J82" s="71">
        <v>10450975</v>
      </c>
      <c r="K82" s="71">
        <v>10450975</v>
      </c>
      <c r="L82" s="71">
        <v>64788</v>
      </c>
      <c r="M82" s="71">
        <v>64788</v>
      </c>
      <c r="N82" s="71">
        <v>0</v>
      </c>
      <c r="O82" s="71">
        <v>0</v>
      </c>
      <c r="P82" s="71">
        <v>0</v>
      </c>
      <c r="Q82" s="71">
        <v>0</v>
      </c>
      <c r="R82" s="72">
        <f t="shared" si="28"/>
        <v>3.9840431655100966E-3</v>
      </c>
      <c r="S82" s="73">
        <f t="shared" si="29"/>
        <v>0</v>
      </c>
    </row>
    <row r="83" spans="1:19" s="74" customFormat="1" ht="14.25" x14ac:dyDescent="0.2">
      <c r="A83" s="66">
        <v>2</v>
      </c>
      <c r="B83" s="67">
        <v>0</v>
      </c>
      <c r="C83" s="67">
        <v>4</v>
      </c>
      <c r="D83" s="68">
        <v>7</v>
      </c>
      <c r="E83" s="68">
        <v>6</v>
      </c>
      <c r="F83" s="68">
        <v>20</v>
      </c>
      <c r="G83" s="68" t="s">
        <v>356</v>
      </c>
      <c r="H83" s="70" t="s">
        <v>137</v>
      </c>
      <c r="I83" s="71">
        <v>42776151</v>
      </c>
      <c r="J83" s="71">
        <v>28918038</v>
      </c>
      <c r="K83" s="71">
        <v>28918038</v>
      </c>
      <c r="L83" s="71">
        <v>16170423</v>
      </c>
      <c r="M83" s="71">
        <v>16170423</v>
      </c>
      <c r="N83" s="71">
        <v>1000000</v>
      </c>
      <c r="O83" s="71">
        <v>1000000</v>
      </c>
      <c r="P83" s="71">
        <v>1000000</v>
      </c>
      <c r="Q83" s="71">
        <v>1000000</v>
      </c>
      <c r="R83" s="72">
        <f t="shared" si="28"/>
        <v>0.37802426403441486</v>
      </c>
      <c r="S83" s="73">
        <f t="shared" si="29"/>
        <v>2.3377512390023125E-2</v>
      </c>
    </row>
    <row r="84" spans="1:19" s="64" customFormat="1" ht="14.25" x14ac:dyDescent="0.2">
      <c r="A84" s="57">
        <v>2</v>
      </c>
      <c r="B84" s="58">
        <v>0</v>
      </c>
      <c r="C84" s="58">
        <v>4</v>
      </c>
      <c r="D84" s="75">
        <v>8</v>
      </c>
      <c r="E84" s="59"/>
      <c r="F84" s="59"/>
      <c r="G84" s="59"/>
      <c r="H84" s="65" t="s">
        <v>138</v>
      </c>
      <c r="I84" s="61">
        <f t="shared" ref="I84:Q84" si="36">SUM(I85:I89)</f>
        <v>622587089</v>
      </c>
      <c r="J84" s="61">
        <f t="shared" si="36"/>
        <v>608892193</v>
      </c>
      <c r="K84" s="61">
        <f t="shared" si="36"/>
        <v>608892193</v>
      </c>
      <c r="L84" s="61">
        <f t="shared" si="36"/>
        <v>512618484</v>
      </c>
      <c r="M84" s="61">
        <f t="shared" si="36"/>
        <v>512618484</v>
      </c>
      <c r="N84" s="61">
        <f t="shared" si="36"/>
        <v>33408181.190000001</v>
      </c>
      <c r="O84" s="61">
        <f t="shared" si="36"/>
        <v>33408181.190000001</v>
      </c>
      <c r="P84" s="61">
        <f t="shared" si="36"/>
        <v>31821735.190000001</v>
      </c>
      <c r="Q84" s="61">
        <f t="shared" si="36"/>
        <v>31821735.190000001</v>
      </c>
      <c r="R84" s="97">
        <f t="shared" si="28"/>
        <v>0.8233683175527593</v>
      </c>
      <c r="S84" s="77">
        <f t="shared" si="29"/>
        <v>5.3660253770537153E-2</v>
      </c>
    </row>
    <row r="85" spans="1:19" s="74" customFormat="1" ht="14.25" x14ac:dyDescent="0.2">
      <c r="A85" s="66">
        <v>2</v>
      </c>
      <c r="B85" s="67">
        <v>0</v>
      </c>
      <c r="C85" s="67">
        <v>4</v>
      </c>
      <c r="D85" s="68">
        <v>8</v>
      </c>
      <c r="E85" s="68">
        <v>1</v>
      </c>
      <c r="F85" s="68">
        <v>20</v>
      </c>
      <c r="G85" s="68" t="s">
        <v>357</v>
      </c>
      <c r="H85" s="70" t="s">
        <v>139</v>
      </c>
      <c r="I85" s="71">
        <v>55730649</v>
      </c>
      <c r="J85" s="71">
        <v>48330099</v>
      </c>
      <c r="K85" s="71">
        <v>48330099</v>
      </c>
      <c r="L85" s="71">
        <v>34222034</v>
      </c>
      <c r="M85" s="71">
        <v>34222034</v>
      </c>
      <c r="N85" s="71">
        <v>2975987</v>
      </c>
      <c r="O85" s="71">
        <v>2975987</v>
      </c>
      <c r="P85" s="71">
        <v>1389541</v>
      </c>
      <c r="Q85" s="71">
        <v>1389541</v>
      </c>
      <c r="R85" s="72">
        <f t="shared" si="28"/>
        <v>0.61406128609770905</v>
      </c>
      <c r="S85" s="73">
        <f t="shared" si="29"/>
        <v>5.3399467858341286E-2</v>
      </c>
    </row>
    <row r="86" spans="1:19" s="74" customFormat="1" ht="14.25" x14ac:dyDescent="0.2">
      <c r="A86" s="66">
        <v>2</v>
      </c>
      <c r="B86" s="67">
        <v>0</v>
      </c>
      <c r="C86" s="67">
        <v>4</v>
      </c>
      <c r="D86" s="68">
        <v>8</v>
      </c>
      <c r="E86" s="68">
        <v>2</v>
      </c>
      <c r="F86" s="68">
        <v>20</v>
      </c>
      <c r="G86" s="68" t="s">
        <v>358</v>
      </c>
      <c r="H86" s="70" t="s">
        <v>140</v>
      </c>
      <c r="I86" s="71">
        <v>413751634</v>
      </c>
      <c r="J86" s="71">
        <v>413751634</v>
      </c>
      <c r="K86" s="71">
        <v>413751634</v>
      </c>
      <c r="L86" s="71">
        <v>353786471</v>
      </c>
      <c r="M86" s="71">
        <v>353786471</v>
      </c>
      <c r="N86" s="71">
        <v>25987830</v>
      </c>
      <c r="O86" s="71">
        <v>25987830</v>
      </c>
      <c r="P86" s="71">
        <v>25987830</v>
      </c>
      <c r="Q86" s="71">
        <v>25987830</v>
      </c>
      <c r="R86" s="72">
        <f t="shared" si="28"/>
        <v>0.85506966481248992</v>
      </c>
      <c r="S86" s="73">
        <f t="shared" si="29"/>
        <v>6.2810217203879373E-2</v>
      </c>
    </row>
    <row r="87" spans="1:19" s="74" customFormat="1" ht="14.25" x14ac:dyDescent="0.2">
      <c r="A87" s="66">
        <v>2</v>
      </c>
      <c r="B87" s="67">
        <v>0</v>
      </c>
      <c r="C87" s="67">
        <v>4</v>
      </c>
      <c r="D87" s="68">
        <v>8</v>
      </c>
      <c r="E87" s="68">
        <v>3</v>
      </c>
      <c r="F87" s="68">
        <v>20</v>
      </c>
      <c r="G87" s="68"/>
      <c r="H87" s="70" t="s">
        <v>141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/>
      <c r="O87" s="71"/>
      <c r="P87" s="71">
        <v>0</v>
      </c>
      <c r="Q87" s="71">
        <v>0</v>
      </c>
      <c r="R87" s="72">
        <f t="shared" si="28"/>
        <v>0</v>
      </c>
      <c r="S87" s="73">
        <f t="shared" si="29"/>
        <v>0</v>
      </c>
    </row>
    <row r="88" spans="1:19" s="74" customFormat="1" ht="14.25" x14ac:dyDescent="0.2">
      <c r="A88" s="66">
        <v>2</v>
      </c>
      <c r="B88" s="67">
        <v>0</v>
      </c>
      <c r="C88" s="67">
        <v>4</v>
      </c>
      <c r="D88" s="68">
        <v>8</v>
      </c>
      <c r="E88" s="68">
        <v>5</v>
      </c>
      <c r="F88" s="68">
        <v>20</v>
      </c>
      <c r="G88" s="68" t="s">
        <v>359</v>
      </c>
      <c r="H88" s="70" t="s">
        <v>142</v>
      </c>
      <c r="I88" s="71">
        <v>82885431</v>
      </c>
      <c r="J88" s="71">
        <v>77508764</v>
      </c>
      <c r="K88" s="71">
        <v>77508764</v>
      </c>
      <c r="L88" s="71">
        <v>62330221</v>
      </c>
      <c r="M88" s="71">
        <v>62330221</v>
      </c>
      <c r="N88" s="71">
        <v>4253647.1900000004</v>
      </c>
      <c r="O88" s="71">
        <v>4253647.1900000004</v>
      </c>
      <c r="P88" s="71">
        <v>4253647.1900000004</v>
      </c>
      <c r="Q88" s="71">
        <v>4253647.1900000004</v>
      </c>
      <c r="R88" s="72">
        <f t="shared" si="28"/>
        <v>0.75200454709585818</v>
      </c>
      <c r="S88" s="73">
        <f t="shared" si="29"/>
        <v>5.1319600304666334E-2</v>
      </c>
    </row>
    <row r="89" spans="1:19" s="74" customFormat="1" ht="14.25" x14ac:dyDescent="0.2">
      <c r="A89" s="66">
        <v>2</v>
      </c>
      <c r="B89" s="67">
        <v>0</v>
      </c>
      <c r="C89" s="67">
        <v>4</v>
      </c>
      <c r="D89" s="68">
        <v>8</v>
      </c>
      <c r="E89" s="68">
        <v>6</v>
      </c>
      <c r="F89" s="68">
        <v>20</v>
      </c>
      <c r="G89" s="68" t="s">
        <v>360</v>
      </c>
      <c r="H89" s="70" t="s">
        <v>143</v>
      </c>
      <c r="I89" s="71">
        <v>70219375</v>
      </c>
      <c r="J89" s="71">
        <v>69301696</v>
      </c>
      <c r="K89" s="71">
        <v>69301696</v>
      </c>
      <c r="L89" s="71">
        <v>62279758</v>
      </c>
      <c r="M89" s="71">
        <v>62279758</v>
      </c>
      <c r="N89" s="71">
        <v>190717</v>
      </c>
      <c r="O89" s="71">
        <v>190717</v>
      </c>
      <c r="P89" s="71">
        <v>190717</v>
      </c>
      <c r="Q89" s="71">
        <v>190717</v>
      </c>
      <c r="R89" s="72">
        <f t="shared" si="28"/>
        <v>0.88693124938807844</v>
      </c>
      <c r="S89" s="73">
        <f t="shared" si="29"/>
        <v>2.7160167688761116E-3</v>
      </c>
    </row>
    <row r="90" spans="1:19" s="64" customFormat="1" ht="14.25" x14ac:dyDescent="0.2">
      <c r="A90" s="57">
        <v>2</v>
      </c>
      <c r="B90" s="58">
        <v>0</v>
      </c>
      <c r="C90" s="58">
        <v>4</v>
      </c>
      <c r="D90" s="75">
        <v>9</v>
      </c>
      <c r="E90" s="59"/>
      <c r="F90" s="59"/>
      <c r="G90" s="59"/>
      <c r="H90" s="65" t="s">
        <v>144</v>
      </c>
      <c r="I90" s="61">
        <v>669612189</v>
      </c>
      <c r="J90" s="61">
        <f t="shared" ref="J90:Q90" si="37">SUM(J91:J92)</f>
        <v>73079589</v>
      </c>
      <c r="K90" s="61">
        <f t="shared" si="37"/>
        <v>73079589</v>
      </c>
      <c r="L90" s="61">
        <f t="shared" si="37"/>
        <v>4667778</v>
      </c>
      <c r="M90" s="61">
        <f t="shared" si="37"/>
        <v>4667778</v>
      </c>
      <c r="N90" s="61">
        <f t="shared" si="37"/>
        <v>2000000</v>
      </c>
      <c r="O90" s="61">
        <f t="shared" si="37"/>
        <v>2000000</v>
      </c>
      <c r="P90" s="61">
        <f t="shared" si="37"/>
        <v>2000000</v>
      </c>
      <c r="Q90" s="61">
        <f t="shared" si="37"/>
        <v>2000000</v>
      </c>
      <c r="R90" s="97">
        <f t="shared" si="28"/>
        <v>6.9708677301272958E-3</v>
      </c>
      <c r="S90" s="77">
        <f t="shared" si="29"/>
        <v>2.9868034555744923E-3</v>
      </c>
    </row>
    <row r="91" spans="1:19" s="74" customFormat="1" ht="14.25" x14ac:dyDescent="0.2">
      <c r="A91" s="66">
        <v>2</v>
      </c>
      <c r="B91" s="67">
        <v>0</v>
      </c>
      <c r="C91" s="67">
        <v>4</v>
      </c>
      <c r="D91" s="68">
        <v>9</v>
      </c>
      <c r="E91" s="68">
        <v>5</v>
      </c>
      <c r="F91" s="68">
        <v>20</v>
      </c>
      <c r="G91" s="68" t="s">
        <v>361</v>
      </c>
      <c r="H91" s="70" t="s">
        <v>145</v>
      </c>
      <c r="I91" s="71">
        <v>211100943</v>
      </c>
      <c r="J91" s="71">
        <v>21951131</v>
      </c>
      <c r="K91" s="71">
        <v>21951131</v>
      </c>
      <c r="L91" s="71">
        <v>841040</v>
      </c>
      <c r="M91" s="71">
        <v>841040</v>
      </c>
      <c r="N91" s="71">
        <v>0</v>
      </c>
      <c r="O91" s="71">
        <v>0</v>
      </c>
      <c r="P91" s="71">
        <v>0</v>
      </c>
      <c r="Q91" s="71">
        <v>0</v>
      </c>
      <c r="R91" s="72">
        <f t="shared" si="28"/>
        <v>3.9840655756805407E-3</v>
      </c>
      <c r="S91" s="73">
        <f t="shared" si="29"/>
        <v>0</v>
      </c>
    </row>
    <row r="92" spans="1:19" s="74" customFormat="1" ht="14.25" x14ac:dyDescent="0.2">
      <c r="A92" s="66">
        <v>2</v>
      </c>
      <c r="B92" s="67">
        <v>0</v>
      </c>
      <c r="C92" s="67">
        <v>4</v>
      </c>
      <c r="D92" s="68">
        <v>9</v>
      </c>
      <c r="E92" s="68">
        <v>13</v>
      </c>
      <c r="F92" s="68">
        <v>20</v>
      </c>
      <c r="G92" s="68" t="s">
        <v>362</v>
      </c>
      <c r="H92" s="70" t="s">
        <v>146</v>
      </c>
      <c r="I92" s="71">
        <v>458511246</v>
      </c>
      <c r="J92" s="71">
        <v>51128458</v>
      </c>
      <c r="K92" s="71">
        <v>51128458</v>
      </c>
      <c r="L92" s="71">
        <v>3826738</v>
      </c>
      <c r="M92" s="71">
        <v>3826738</v>
      </c>
      <c r="N92" s="71">
        <v>2000000</v>
      </c>
      <c r="O92" s="71">
        <v>2000000</v>
      </c>
      <c r="P92" s="71">
        <v>2000000</v>
      </c>
      <c r="Q92" s="71">
        <v>2000000</v>
      </c>
      <c r="R92" s="72">
        <f t="shared" si="28"/>
        <v>8.3460068501787638E-3</v>
      </c>
      <c r="S92" s="73">
        <f t="shared" si="29"/>
        <v>4.3619431746718812E-3</v>
      </c>
    </row>
    <row r="93" spans="1:19" s="64" customFormat="1" ht="14.25" x14ac:dyDescent="0.2">
      <c r="A93" s="57">
        <v>2</v>
      </c>
      <c r="B93" s="58">
        <v>0</v>
      </c>
      <c r="C93" s="58">
        <v>4</v>
      </c>
      <c r="D93" s="75">
        <v>10</v>
      </c>
      <c r="E93" s="59"/>
      <c r="F93" s="59"/>
      <c r="G93" s="59"/>
      <c r="H93" s="65" t="s">
        <v>147</v>
      </c>
      <c r="I93" s="61">
        <f t="shared" ref="I93:Q93" si="38">SUM(I94:I95)</f>
        <v>16888076</v>
      </c>
      <c r="J93" s="61">
        <f t="shared" si="38"/>
        <v>7106519</v>
      </c>
      <c r="K93" s="61">
        <f t="shared" si="38"/>
        <v>7106519</v>
      </c>
      <c r="L93" s="61">
        <f t="shared" si="38"/>
        <v>5417711</v>
      </c>
      <c r="M93" s="61">
        <f t="shared" si="38"/>
        <v>5417711</v>
      </c>
      <c r="N93" s="61">
        <f t="shared" si="38"/>
        <v>0</v>
      </c>
      <c r="O93" s="61">
        <f t="shared" si="38"/>
        <v>0</v>
      </c>
      <c r="P93" s="61">
        <f t="shared" si="38"/>
        <v>0</v>
      </c>
      <c r="Q93" s="61">
        <f t="shared" si="38"/>
        <v>0</v>
      </c>
      <c r="R93" s="97">
        <f t="shared" si="28"/>
        <v>0.32080096039359368</v>
      </c>
      <c r="S93" s="77">
        <f t="shared" si="29"/>
        <v>0</v>
      </c>
    </row>
    <row r="94" spans="1:19" s="74" customFormat="1" ht="14.25" x14ac:dyDescent="0.2">
      <c r="A94" s="66">
        <v>2</v>
      </c>
      <c r="B94" s="67">
        <v>0</v>
      </c>
      <c r="C94" s="67">
        <v>4</v>
      </c>
      <c r="D94" s="68">
        <v>10</v>
      </c>
      <c r="E94" s="68">
        <v>1</v>
      </c>
      <c r="F94" s="68">
        <v>20</v>
      </c>
      <c r="G94" s="68" t="s">
        <v>363</v>
      </c>
      <c r="H94" s="70" t="s">
        <v>148</v>
      </c>
      <c r="I94" s="71">
        <v>12666057</v>
      </c>
      <c r="J94" s="71">
        <v>6667496</v>
      </c>
      <c r="K94" s="71">
        <v>6667496</v>
      </c>
      <c r="L94" s="71">
        <v>5400890</v>
      </c>
      <c r="M94" s="71">
        <v>5400890</v>
      </c>
      <c r="N94" s="71">
        <v>0</v>
      </c>
      <c r="O94" s="71">
        <v>0</v>
      </c>
      <c r="P94" s="71">
        <v>0</v>
      </c>
      <c r="Q94" s="71">
        <v>0</v>
      </c>
      <c r="R94" s="72">
        <f t="shared" si="28"/>
        <v>0.42640657625336759</v>
      </c>
      <c r="S94" s="73">
        <f t="shared" si="29"/>
        <v>0</v>
      </c>
    </row>
    <row r="95" spans="1:19" s="74" customFormat="1" ht="14.25" x14ac:dyDescent="0.2">
      <c r="A95" s="66">
        <v>2</v>
      </c>
      <c r="B95" s="67">
        <v>0</v>
      </c>
      <c r="C95" s="67">
        <v>4</v>
      </c>
      <c r="D95" s="68">
        <v>10</v>
      </c>
      <c r="E95" s="68">
        <v>2</v>
      </c>
      <c r="F95" s="68">
        <v>20</v>
      </c>
      <c r="G95" s="68" t="s">
        <v>364</v>
      </c>
      <c r="H95" s="70" t="s">
        <v>149</v>
      </c>
      <c r="I95" s="71">
        <v>4222019</v>
      </c>
      <c r="J95" s="71">
        <v>439023</v>
      </c>
      <c r="K95" s="71">
        <v>439023</v>
      </c>
      <c r="L95" s="71">
        <v>16821</v>
      </c>
      <c r="M95" s="71">
        <v>16821</v>
      </c>
      <c r="N95" s="71">
        <v>0</v>
      </c>
      <c r="O95" s="71">
        <v>0</v>
      </c>
      <c r="P95" s="71">
        <v>0</v>
      </c>
      <c r="Q95" s="71">
        <v>0</v>
      </c>
      <c r="R95" s="72">
        <f t="shared" si="28"/>
        <v>3.9841128142720341E-3</v>
      </c>
      <c r="S95" s="73">
        <f t="shared" si="29"/>
        <v>0</v>
      </c>
    </row>
    <row r="96" spans="1:19" s="64" customFormat="1" ht="14.25" x14ac:dyDescent="0.2">
      <c r="A96" s="57">
        <v>2</v>
      </c>
      <c r="B96" s="58">
        <v>0</v>
      </c>
      <c r="C96" s="58">
        <v>4</v>
      </c>
      <c r="D96" s="75">
        <v>11</v>
      </c>
      <c r="E96" s="59"/>
      <c r="F96" s="59"/>
      <c r="G96" s="59"/>
      <c r="H96" s="65" t="s">
        <v>150</v>
      </c>
      <c r="I96" s="61">
        <f>SUM(I97:I97)</f>
        <v>101328452</v>
      </c>
      <c r="J96" s="61">
        <f t="shared" ref="J96:Q96" si="39">SUM(J97:J97)</f>
        <v>101186544</v>
      </c>
      <c r="K96" s="61">
        <f t="shared" si="39"/>
        <v>101186544</v>
      </c>
      <c r="L96" s="61">
        <f t="shared" si="39"/>
        <v>24840637</v>
      </c>
      <c r="M96" s="61">
        <f t="shared" si="39"/>
        <v>24840637</v>
      </c>
      <c r="N96" s="61">
        <f t="shared" si="39"/>
        <v>436938</v>
      </c>
      <c r="O96" s="61">
        <f t="shared" si="39"/>
        <v>436938</v>
      </c>
      <c r="P96" s="61">
        <f t="shared" si="39"/>
        <v>436938</v>
      </c>
      <c r="Q96" s="61">
        <f t="shared" si="39"/>
        <v>436938</v>
      </c>
      <c r="R96" s="97">
        <f t="shared" si="28"/>
        <v>0.24514967424943984</v>
      </c>
      <c r="S96" s="77">
        <f t="shared" si="29"/>
        <v>4.3120958760921365E-3</v>
      </c>
    </row>
    <row r="97" spans="1:19" s="74" customFormat="1" ht="14.25" x14ac:dyDescent="0.2">
      <c r="A97" s="66">
        <v>2</v>
      </c>
      <c r="B97" s="67">
        <v>0</v>
      </c>
      <c r="C97" s="67">
        <v>4</v>
      </c>
      <c r="D97" s="68">
        <v>11</v>
      </c>
      <c r="E97" s="68">
        <v>2</v>
      </c>
      <c r="F97" s="68">
        <v>20</v>
      </c>
      <c r="G97" s="68" t="s">
        <v>365</v>
      </c>
      <c r="H97" s="70" t="s">
        <v>151</v>
      </c>
      <c r="I97" s="71">
        <v>101328452</v>
      </c>
      <c r="J97" s="71">
        <v>101186544</v>
      </c>
      <c r="K97" s="71">
        <v>101186544</v>
      </c>
      <c r="L97" s="71">
        <v>24840637</v>
      </c>
      <c r="M97" s="71">
        <v>24840637</v>
      </c>
      <c r="N97" s="71">
        <v>436938</v>
      </c>
      <c r="O97" s="71">
        <v>436938</v>
      </c>
      <c r="P97" s="71">
        <v>436938</v>
      </c>
      <c r="Q97" s="71">
        <v>436938</v>
      </c>
      <c r="R97" s="72">
        <f t="shared" si="28"/>
        <v>0.24514967424943984</v>
      </c>
      <c r="S97" s="73">
        <f t="shared" si="29"/>
        <v>4.3120958760921365E-3</v>
      </c>
    </row>
    <row r="98" spans="1:19" s="64" customFormat="1" ht="14.25" x14ac:dyDescent="0.2">
      <c r="A98" s="57">
        <v>2</v>
      </c>
      <c r="B98" s="58">
        <v>0</v>
      </c>
      <c r="C98" s="58">
        <v>4</v>
      </c>
      <c r="D98" s="75">
        <v>14</v>
      </c>
      <c r="E98" s="75"/>
      <c r="F98" s="75">
        <v>20</v>
      </c>
      <c r="G98" s="75"/>
      <c r="H98" s="65" t="s">
        <v>152</v>
      </c>
      <c r="I98" s="61"/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72">
        <f t="shared" si="28"/>
        <v>0</v>
      </c>
      <c r="S98" s="73">
        <f t="shared" si="29"/>
        <v>0</v>
      </c>
    </row>
    <row r="99" spans="1:19" s="64" customFormat="1" ht="14.25" x14ac:dyDescent="0.2">
      <c r="A99" s="57">
        <v>2</v>
      </c>
      <c r="B99" s="58">
        <v>0</v>
      </c>
      <c r="C99" s="58">
        <v>4</v>
      </c>
      <c r="D99" s="75">
        <v>17</v>
      </c>
      <c r="E99" s="59"/>
      <c r="F99" s="59"/>
      <c r="G99" s="59"/>
      <c r="H99" s="65" t="s">
        <v>153</v>
      </c>
      <c r="I99" s="61">
        <f t="shared" ref="I99:S99" si="40">SUM(I100:I101)</f>
        <v>16888076</v>
      </c>
      <c r="J99" s="61">
        <f t="shared" si="40"/>
        <v>1756092</v>
      </c>
      <c r="K99" s="61">
        <f t="shared" ref="K99" si="41">SUM(K100:K101)</f>
        <v>1756092</v>
      </c>
      <c r="L99" s="61">
        <f t="shared" si="40"/>
        <v>67284</v>
      </c>
      <c r="M99" s="61">
        <f t="shared" ref="M99" si="42">SUM(M100:M101)</f>
        <v>67284</v>
      </c>
      <c r="N99" s="61">
        <f t="shared" si="40"/>
        <v>0</v>
      </c>
      <c r="O99" s="61">
        <f t="shared" ref="O99" si="43">SUM(O100:O101)</f>
        <v>0</v>
      </c>
      <c r="P99" s="61">
        <f t="shared" si="40"/>
        <v>0</v>
      </c>
      <c r="Q99" s="61">
        <f t="shared" ref="Q99" si="44">SUM(Q100:Q101)</f>
        <v>0</v>
      </c>
      <c r="R99" s="98">
        <f t="shared" si="40"/>
        <v>7.9682256285440681E-3</v>
      </c>
      <c r="S99" s="98">
        <f t="shared" si="40"/>
        <v>0</v>
      </c>
    </row>
    <row r="100" spans="1:19" s="74" customFormat="1" ht="14.25" x14ac:dyDescent="0.2">
      <c r="A100" s="66">
        <v>2</v>
      </c>
      <c r="B100" s="67">
        <v>0</v>
      </c>
      <c r="C100" s="67">
        <v>4</v>
      </c>
      <c r="D100" s="68">
        <v>17</v>
      </c>
      <c r="E100" s="68">
        <v>1</v>
      </c>
      <c r="F100" s="68">
        <v>20</v>
      </c>
      <c r="G100" s="68" t="s">
        <v>366</v>
      </c>
      <c r="H100" s="70" t="s">
        <v>154</v>
      </c>
      <c r="I100" s="71">
        <v>8444038</v>
      </c>
      <c r="J100" s="71">
        <v>878046</v>
      </c>
      <c r="K100" s="71">
        <v>878046</v>
      </c>
      <c r="L100" s="71">
        <v>33642</v>
      </c>
      <c r="M100" s="71">
        <v>33642</v>
      </c>
      <c r="N100" s="71">
        <v>0</v>
      </c>
      <c r="O100" s="71">
        <v>0</v>
      </c>
      <c r="P100" s="71">
        <v>0</v>
      </c>
      <c r="Q100" s="71">
        <v>0</v>
      </c>
      <c r="R100" s="72">
        <f t="shared" si="28"/>
        <v>3.9841128142720341E-3</v>
      </c>
      <c r="S100" s="73">
        <f t="shared" si="29"/>
        <v>0</v>
      </c>
    </row>
    <row r="101" spans="1:19" s="74" customFormat="1" ht="14.25" x14ac:dyDescent="0.2">
      <c r="A101" s="66">
        <v>2</v>
      </c>
      <c r="B101" s="67">
        <v>0</v>
      </c>
      <c r="C101" s="67">
        <v>4</v>
      </c>
      <c r="D101" s="68">
        <v>17</v>
      </c>
      <c r="E101" s="68">
        <v>2</v>
      </c>
      <c r="F101" s="68">
        <v>20</v>
      </c>
      <c r="G101" s="68" t="s">
        <v>367</v>
      </c>
      <c r="H101" s="70" t="s">
        <v>155</v>
      </c>
      <c r="I101" s="71">
        <v>8444038</v>
      </c>
      <c r="J101" s="71">
        <v>878046</v>
      </c>
      <c r="K101" s="71">
        <v>878046</v>
      </c>
      <c r="L101" s="71">
        <v>33642</v>
      </c>
      <c r="M101" s="71">
        <v>33642</v>
      </c>
      <c r="N101" s="71">
        <v>0</v>
      </c>
      <c r="O101" s="71">
        <v>0</v>
      </c>
      <c r="P101" s="71">
        <v>0</v>
      </c>
      <c r="Q101" s="71">
        <v>0</v>
      </c>
      <c r="R101" s="72">
        <f t="shared" si="28"/>
        <v>3.9841128142720341E-3</v>
      </c>
      <c r="S101" s="73">
        <f t="shared" si="29"/>
        <v>0</v>
      </c>
    </row>
    <row r="102" spans="1:19" s="64" customFormat="1" ht="14.25" x14ac:dyDescent="0.2">
      <c r="A102" s="57">
        <v>2</v>
      </c>
      <c r="B102" s="58">
        <v>0</v>
      </c>
      <c r="C102" s="58">
        <v>4</v>
      </c>
      <c r="D102" s="75">
        <v>21</v>
      </c>
      <c r="E102" s="59"/>
      <c r="F102" s="59"/>
      <c r="G102" s="59"/>
      <c r="H102" s="65" t="s">
        <v>156</v>
      </c>
      <c r="I102" s="61">
        <f>SUM(I103:I106)</f>
        <v>1148817491</v>
      </c>
      <c r="J102" s="61">
        <f t="shared" ref="J102:Q102" si="45">SUM(J103:J106)</f>
        <v>175258712</v>
      </c>
      <c r="K102" s="61">
        <f t="shared" si="45"/>
        <v>175258712</v>
      </c>
      <c r="L102" s="61">
        <f t="shared" si="45"/>
        <v>4576962</v>
      </c>
      <c r="M102" s="61">
        <f t="shared" si="45"/>
        <v>4576962</v>
      </c>
      <c r="N102" s="61">
        <f t="shared" si="45"/>
        <v>0</v>
      </c>
      <c r="O102" s="61">
        <f t="shared" si="45"/>
        <v>0</v>
      </c>
      <c r="P102" s="61">
        <f t="shared" si="45"/>
        <v>0</v>
      </c>
      <c r="Q102" s="61">
        <f t="shared" si="45"/>
        <v>0</v>
      </c>
      <c r="R102" s="97">
        <f t="shared" si="28"/>
        <v>3.9840636444488115E-3</v>
      </c>
      <c r="S102" s="77">
        <f t="shared" si="29"/>
        <v>0</v>
      </c>
    </row>
    <row r="103" spans="1:19" s="74" customFormat="1" ht="14.25" x14ac:dyDescent="0.2">
      <c r="A103" s="66">
        <v>2</v>
      </c>
      <c r="B103" s="67">
        <v>0</v>
      </c>
      <c r="C103" s="67">
        <v>4</v>
      </c>
      <c r="D103" s="68">
        <v>21</v>
      </c>
      <c r="E103" s="68">
        <v>1</v>
      </c>
      <c r="F103" s="68">
        <v>20</v>
      </c>
      <c r="G103" s="68" t="s">
        <v>368</v>
      </c>
      <c r="H103" s="70" t="s">
        <v>157</v>
      </c>
      <c r="I103" s="71">
        <v>38566667</v>
      </c>
      <c r="J103" s="71">
        <v>4010319</v>
      </c>
      <c r="K103" s="71">
        <v>4010319</v>
      </c>
      <c r="L103" s="71">
        <v>153652</v>
      </c>
      <c r="M103" s="71">
        <v>153652</v>
      </c>
      <c r="N103" s="71">
        <v>0</v>
      </c>
      <c r="O103" s="71">
        <v>0</v>
      </c>
      <c r="P103" s="71">
        <v>0</v>
      </c>
      <c r="Q103" s="71">
        <v>0</v>
      </c>
      <c r="R103" s="72">
        <f t="shared" si="28"/>
        <v>3.9840621954705079E-3</v>
      </c>
      <c r="S103" s="73">
        <f t="shared" si="29"/>
        <v>0</v>
      </c>
    </row>
    <row r="104" spans="1:19" s="74" customFormat="1" ht="14.25" x14ac:dyDescent="0.2">
      <c r="A104" s="66">
        <v>2</v>
      </c>
      <c r="B104" s="67">
        <v>0</v>
      </c>
      <c r="C104" s="67">
        <v>4</v>
      </c>
      <c r="D104" s="68">
        <v>21</v>
      </c>
      <c r="E104" s="68">
        <v>4</v>
      </c>
      <c r="F104" s="68">
        <v>20</v>
      </c>
      <c r="G104" s="68" t="s">
        <v>369</v>
      </c>
      <c r="H104" s="70" t="s">
        <v>158</v>
      </c>
      <c r="I104" s="71">
        <v>490461935</v>
      </c>
      <c r="J104" s="71">
        <v>51000226</v>
      </c>
      <c r="K104" s="71">
        <v>51000226</v>
      </c>
      <c r="L104" s="71">
        <v>1954032</v>
      </c>
      <c r="M104" s="71">
        <v>1954032</v>
      </c>
      <c r="N104" s="71">
        <v>0</v>
      </c>
      <c r="O104" s="71">
        <v>0</v>
      </c>
      <c r="P104" s="71">
        <v>0</v>
      </c>
      <c r="Q104" s="71">
        <v>0</v>
      </c>
      <c r="R104" s="72">
        <f t="shared" si="28"/>
        <v>3.9840645329591176E-3</v>
      </c>
      <c r="S104" s="73">
        <f t="shared" si="29"/>
        <v>0</v>
      </c>
    </row>
    <row r="105" spans="1:19" s="74" customFormat="1" ht="14.25" x14ac:dyDescent="0.2">
      <c r="A105" s="66">
        <v>2</v>
      </c>
      <c r="B105" s="67">
        <v>0</v>
      </c>
      <c r="C105" s="67">
        <v>4</v>
      </c>
      <c r="D105" s="68">
        <v>21</v>
      </c>
      <c r="E105" s="68">
        <v>5</v>
      </c>
      <c r="F105" s="68">
        <v>20</v>
      </c>
      <c r="G105" s="68" t="s">
        <v>370</v>
      </c>
      <c r="H105" s="70" t="s">
        <v>159</v>
      </c>
      <c r="I105" s="71">
        <v>619788889</v>
      </c>
      <c r="J105" s="71">
        <v>120248167</v>
      </c>
      <c r="K105" s="71">
        <v>120248167</v>
      </c>
      <c r="L105" s="71">
        <v>2469278</v>
      </c>
      <c r="M105" s="71">
        <v>2469278</v>
      </c>
      <c r="N105" s="71">
        <v>0</v>
      </c>
      <c r="O105" s="71">
        <v>0</v>
      </c>
      <c r="P105" s="71">
        <v>0</v>
      </c>
      <c r="Q105" s="71">
        <v>0</v>
      </c>
      <c r="R105" s="72">
        <f t="shared" si="28"/>
        <v>3.9840630315010374E-3</v>
      </c>
      <c r="S105" s="73">
        <f t="shared" si="29"/>
        <v>0</v>
      </c>
    </row>
    <row r="106" spans="1:19" s="74" customFormat="1" ht="14.25" x14ac:dyDescent="0.2">
      <c r="A106" s="66">
        <v>2</v>
      </c>
      <c r="B106" s="67">
        <v>0</v>
      </c>
      <c r="C106" s="67">
        <v>4</v>
      </c>
      <c r="D106" s="68">
        <v>21</v>
      </c>
      <c r="E106" s="68">
        <v>11</v>
      </c>
      <c r="F106" s="68">
        <v>20</v>
      </c>
      <c r="G106" s="68"/>
      <c r="H106" s="70" t="s">
        <v>160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/>
      <c r="O106" s="71"/>
      <c r="P106" s="71">
        <v>0</v>
      </c>
      <c r="Q106" s="71">
        <v>0</v>
      </c>
      <c r="R106" s="72">
        <f t="shared" si="28"/>
        <v>0</v>
      </c>
      <c r="S106" s="73">
        <f t="shared" si="29"/>
        <v>0</v>
      </c>
    </row>
    <row r="107" spans="1:19" s="64" customFormat="1" ht="20.25" customHeight="1" x14ac:dyDescent="0.2">
      <c r="A107" s="57">
        <v>2</v>
      </c>
      <c r="B107" s="58">
        <v>0</v>
      </c>
      <c r="C107" s="58">
        <v>4</v>
      </c>
      <c r="D107" s="75">
        <v>40</v>
      </c>
      <c r="E107" s="59"/>
      <c r="F107" s="75">
        <v>20</v>
      </c>
      <c r="G107" s="75" t="s">
        <v>371</v>
      </c>
      <c r="H107" s="65" t="s">
        <v>161</v>
      </c>
      <c r="I107" s="99">
        <v>17394718</v>
      </c>
      <c r="J107" s="99">
        <v>3808774</v>
      </c>
      <c r="K107" s="99">
        <v>3808774</v>
      </c>
      <c r="L107" s="99">
        <v>2069302</v>
      </c>
      <c r="M107" s="99">
        <v>2069302</v>
      </c>
      <c r="N107" s="71">
        <v>2000000</v>
      </c>
      <c r="O107" s="71">
        <v>2000000</v>
      </c>
      <c r="P107" s="99">
        <v>2000000</v>
      </c>
      <c r="Q107" s="99">
        <v>2000000</v>
      </c>
      <c r="R107" s="72">
        <f t="shared" si="28"/>
        <v>0.11896151463909907</v>
      </c>
      <c r="S107" s="100">
        <f t="shared" si="29"/>
        <v>0.11497743165482763</v>
      </c>
    </row>
    <row r="108" spans="1:19" s="64" customFormat="1" ht="14.25" x14ac:dyDescent="0.2">
      <c r="A108" s="57">
        <v>2</v>
      </c>
      <c r="B108" s="58">
        <v>0</v>
      </c>
      <c r="C108" s="58">
        <v>4</v>
      </c>
      <c r="D108" s="75">
        <v>41</v>
      </c>
      <c r="E108" s="59"/>
      <c r="F108" s="59"/>
      <c r="G108" s="59"/>
      <c r="H108" s="65" t="s">
        <v>162</v>
      </c>
      <c r="I108" s="61">
        <f t="shared" ref="I108:Q108" si="46">+I109</f>
        <v>3502327577</v>
      </c>
      <c r="J108" s="61">
        <f t="shared" si="46"/>
        <v>3466192725</v>
      </c>
      <c r="K108" s="61">
        <f t="shared" si="46"/>
        <v>3466192725</v>
      </c>
      <c r="L108" s="61">
        <f t="shared" si="46"/>
        <v>3084071967</v>
      </c>
      <c r="M108" s="61">
        <f t="shared" si="46"/>
        <v>3084071967</v>
      </c>
      <c r="N108" s="61">
        <f t="shared" si="46"/>
        <v>197570974</v>
      </c>
      <c r="O108" s="61">
        <f t="shared" si="46"/>
        <v>197570974</v>
      </c>
      <c r="P108" s="61">
        <f t="shared" si="46"/>
        <v>2500000</v>
      </c>
      <c r="Q108" s="61">
        <f t="shared" si="46"/>
        <v>2500000</v>
      </c>
      <c r="R108" s="97">
        <f t="shared" si="28"/>
        <v>0.88057781552282255</v>
      </c>
      <c r="S108" s="77">
        <f t="shared" si="29"/>
        <v>5.6411334935504237E-2</v>
      </c>
    </row>
    <row r="109" spans="1:19" s="74" customFormat="1" ht="24" customHeight="1" x14ac:dyDescent="0.2">
      <c r="A109" s="66">
        <v>2</v>
      </c>
      <c r="B109" s="67">
        <v>0</v>
      </c>
      <c r="C109" s="67">
        <v>4</v>
      </c>
      <c r="D109" s="68">
        <v>41</v>
      </c>
      <c r="E109" s="68">
        <v>13</v>
      </c>
      <c r="F109" s="68">
        <v>20</v>
      </c>
      <c r="G109" s="68" t="s">
        <v>372</v>
      </c>
      <c r="H109" s="70" t="s">
        <v>162</v>
      </c>
      <c r="I109" s="71">
        <v>3502327577</v>
      </c>
      <c r="J109" s="71">
        <v>3466192725</v>
      </c>
      <c r="K109" s="71">
        <v>3466192725</v>
      </c>
      <c r="L109" s="71">
        <v>3084071967</v>
      </c>
      <c r="M109" s="71">
        <v>3084071967</v>
      </c>
      <c r="N109" s="71">
        <v>197570974</v>
      </c>
      <c r="O109" s="71">
        <v>197570974</v>
      </c>
      <c r="P109" s="71">
        <v>2500000</v>
      </c>
      <c r="Q109" s="71">
        <v>2500000</v>
      </c>
      <c r="R109" s="72">
        <f t="shared" si="28"/>
        <v>0.88057781552282255</v>
      </c>
      <c r="S109" s="84">
        <f t="shared" si="29"/>
        <v>5.6411334935504237E-2</v>
      </c>
    </row>
    <row r="110" spans="1:19" s="64" customFormat="1" ht="14.25" x14ac:dyDescent="0.2">
      <c r="A110" s="57">
        <v>3</v>
      </c>
      <c r="B110" s="58"/>
      <c r="C110" s="58"/>
      <c r="D110" s="59"/>
      <c r="E110" s="59"/>
      <c r="F110" s="75">
        <v>20</v>
      </c>
      <c r="G110" s="75"/>
      <c r="H110" s="65" t="s">
        <v>163</v>
      </c>
      <c r="I110" s="61">
        <f>+I112+I118</f>
        <v>5555985000</v>
      </c>
      <c r="J110" s="61">
        <f t="shared" ref="J110:Q110" si="47">+J112+J118</f>
        <v>1181370458</v>
      </c>
      <c r="K110" s="61">
        <f t="shared" si="47"/>
        <v>1181370458</v>
      </c>
      <c r="L110" s="61">
        <f t="shared" si="47"/>
        <v>21370458</v>
      </c>
      <c r="M110" s="61">
        <f t="shared" si="47"/>
        <v>21370458</v>
      </c>
      <c r="N110" s="61">
        <f t="shared" si="47"/>
        <v>0</v>
      </c>
      <c r="O110" s="61">
        <f t="shared" si="47"/>
        <v>0</v>
      </c>
      <c r="P110" s="61">
        <f t="shared" si="47"/>
        <v>0</v>
      </c>
      <c r="Q110" s="61">
        <f t="shared" si="47"/>
        <v>0</v>
      </c>
      <c r="R110" s="97">
        <f t="shared" si="28"/>
        <v>3.8463851144306545E-3</v>
      </c>
      <c r="S110" s="77">
        <f t="shared" si="29"/>
        <v>0</v>
      </c>
    </row>
    <row r="111" spans="1:19" s="64" customFormat="1" ht="14.25" x14ac:dyDescent="0.2">
      <c r="A111" s="57">
        <v>3</v>
      </c>
      <c r="B111" s="58"/>
      <c r="C111" s="58"/>
      <c r="D111" s="59"/>
      <c r="E111" s="59"/>
      <c r="F111" s="75">
        <v>21</v>
      </c>
      <c r="G111" s="75"/>
      <c r="H111" s="65" t="s">
        <v>163</v>
      </c>
      <c r="I111" s="61">
        <f>+I113+I120</f>
        <v>477042347000</v>
      </c>
      <c r="J111" s="61">
        <f>+J113+J115</f>
        <v>0</v>
      </c>
      <c r="K111" s="61">
        <f t="shared" ref="K111:Q111" si="48">+K113+K115</f>
        <v>0</v>
      </c>
      <c r="L111" s="61">
        <f t="shared" si="48"/>
        <v>0</v>
      </c>
      <c r="M111" s="61">
        <f t="shared" si="48"/>
        <v>0</v>
      </c>
      <c r="N111" s="61">
        <f t="shared" si="48"/>
        <v>0</v>
      </c>
      <c r="O111" s="61">
        <f t="shared" si="48"/>
        <v>0</v>
      </c>
      <c r="P111" s="61">
        <f t="shared" si="48"/>
        <v>0</v>
      </c>
      <c r="Q111" s="61">
        <f t="shared" si="48"/>
        <v>0</v>
      </c>
      <c r="R111" s="97">
        <f t="shared" si="28"/>
        <v>0</v>
      </c>
      <c r="S111" s="77">
        <f t="shared" si="29"/>
        <v>0</v>
      </c>
    </row>
    <row r="112" spans="1:19" s="64" customFormat="1" ht="14.25" x14ac:dyDescent="0.2">
      <c r="A112" s="57">
        <v>3</v>
      </c>
      <c r="B112" s="58">
        <v>2</v>
      </c>
      <c r="C112" s="58"/>
      <c r="D112" s="59"/>
      <c r="E112" s="59"/>
      <c r="F112" s="101">
        <v>20</v>
      </c>
      <c r="G112" s="101"/>
      <c r="H112" s="65" t="s">
        <v>164</v>
      </c>
      <c r="I112" s="61">
        <f>+I114</f>
        <v>2336102000</v>
      </c>
      <c r="J112" s="61">
        <f t="shared" ref="J112:Q115" si="49">+J114</f>
        <v>9307179</v>
      </c>
      <c r="K112" s="61">
        <f t="shared" si="49"/>
        <v>9307179</v>
      </c>
      <c r="L112" s="61">
        <f t="shared" si="49"/>
        <v>9307179</v>
      </c>
      <c r="M112" s="61">
        <f t="shared" si="49"/>
        <v>9307179</v>
      </c>
      <c r="N112" s="61">
        <f t="shared" si="49"/>
        <v>0</v>
      </c>
      <c r="O112" s="61">
        <f t="shared" si="49"/>
        <v>0</v>
      </c>
      <c r="P112" s="61">
        <f t="shared" si="49"/>
        <v>0</v>
      </c>
      <c r="Q112" s="61">
        <f t="shared" si="49"/>
        <v>0</v>
      </c>
      <c r="R112" s="97">
        <f t="shared" si="28"/>
        <v>3.9840636239342293E-3</v>
      </c>
      <c r="S112" s="77">
        <f t="shared" si="29"/>
        <v>0</v>
      </c>
    </row>
    <row r="113" spans="1:19" s="64" customFormat="1" ht="14.25" x14ac:dyDescent="0.2">
      <c r="A113" s="57">
        <v>3</v>
      </c>
      <c r="B113" s="58">
        <v>2</v>
      </c>
      <c r="C113" s="58"/>
      <c r="D113" s="59"/>
      <c r="E113" s="59"/>
      <c r="F113" s="101">
        <v>21</v>
      </c>
      <c r="G113" s="101"/>
      <c r="H113" s="65" t="s">
        <v>164</v>
      </c>
      <c r="I113" s="61">
        <f>+I115</f>
        <v>477042347000</v>
      </c>
      <c r="J113" s="61">
        <f t="shared" si="49"/>
        <v>0</v>
      </c>
      <c r="K113" s="61">
        <f t="shared" si="49"/>
        <v>0</v>
      </c>
      <c r="L113" s="61">
        <f t="shared" si="49"/>
        <v>0</v>
      </c>
      <c r="M113" s="61">
        <f t="shared" si="49"/>
        <v>0</v>
      </c>
      <c r="N113" s="61">
        <f t="shared" si="49"/>
        <v>0</v>
      </c>
      <c r="O113" s="61">
        <f t="shared" si="49"/>
        <v>0</v>
      </c>
      <c r="P113" s="61">
        <f t="shared" si="49"/>
        <v>0</v>
      </c>
      <c r="Q113" s="61">
        <f t="shared" si="49"/>
        <v>0</v>
      </c>
      <c r="R113" s="97">
        <f t="shared" si="28"/>
        <v>0</v>
      </c>
      <c r="S113" s="77">
        <f t="shared" si="29"/>
        <v>0</v>
      </c>
    </row>
    <row r="114" spans="1:19" s="64" customFormat="1" ht="14.25" x14ac:dyDescent="0.2">
      <c r="A114" s="57">
        <v>3</v>
      </c>
      <c r="B114" s="58">
        <v>2</v>
      </c>
      <c r="C114" s="58">
        <v>1</v>
      </c>
      <c r="D114" s="102"/>
      <c r="E114" s="102"/>
      <c r="F114" s="101">
        <v>20</v>
      </c>
      <c r="G114" s="101"/>
      <c r="H114" s="103" t="s">
        <v>165</v>
      </c>
      <c r="I114" s="104">
        <f>+I116</f>
        <v>2336102000</v>
      </c>
      <c r="J114" s="104">
        <f t="shared" si="49"/>
        <v>9307179</v>
      </c>
      <c r="K114" s="104">
        <f t="shared" si="49"/>
        <v>9307179</v>
      </c>
      <c r="L114" s="104">
        <f t="shared" si="49"/>
        <v>9307179</v>
      </c>
      <c r="M114" s="104">
        <f t="shared" si="49"/>
        <v>9307179</v>
      </c>
      <c r="N114" s="104">
        <f t="shared" si="49"/>
        <v>0</v>
      </c>
      <c r="O114" s="104">
        <f t="shared" si="49"/>
        <v>0</v>
      </c>
      <c r="P114" s="104">
        <f t="shared" si="49"/>
        <v>0</v>
      </c>
      <c r="Q114" s="104">
        <f t="shared" si="49"/>
        <v>0</v>
      </c>
      <c r="R114" s="62">
        <f t="shared" si="28"/>
        <v>3.9840636239342293E-3</v>
      </c>
      <c r="S114" s="77">
        <f t="shared" si="29"/>
        <v>0</v>
      </c>
    </row>
    <row r="115" spans="1:19" s="64" customFormat="1" ht="14.25" x14ac:dyDescent="0.2">
      <c r="A115" s="57">
        <v>3</v>
      </c>
      <c r="B115" s="58">
        <v>2</v>
      </c>
      <c r="C115" s="58">
        <v>1</v>
      </c>
      <c r="D115" s="102"/>
      <c r="E115" s="102"/>
      <c r="F115" s="101">
        <v>21</v>
      </c>
      <c r="G115" s="101"/>
      <c r="H115" s="103" t="s">
        <v>165</v>
      </c>
      <c r="I115" s="104">
        <f>+I117</f>
        <v>477042347000</v>
      </c>
      <c r="J115" s="104">
        <f t="shared" si="49"/>
        <v>0</v>
      </c>
      <c r="K115" s="104">
        <f t="shared" si="49"/>
        <v>0</v>
      </c>
      <c r="L115" s="104">
        <f t="shared" si="49"/>
        <v>0</v>
      </c>
      <c r="M115" s="104">
        <f t="shared" si="49"/>
        <v>0</v>
      </c>
      <c r="N115" s="104">
        <f t="shared" si="49"/>
        <v>0</v>
      </c>
      <c r="O115" s="104">
        <f t="shared" si="49"/>
        <v>0</v>
      </c>
      <c r="P115" s="104">
        <f t="shared" si="49"/>
        <v>0</v>
      </c>
      <c r="Q115" s="104">
        <f t="shared" si="49"/>
        <v>0</v>
      </c>
      <c r="R115" s="62">
        <f t="shared" si="28"/>
        <v>0</v>
      </c>
      <c r="S115" s="77">
        <f t="shared" si="29"/>
        <v>0</v>
      </c>
    </row>
    <row r="116" spans="1:19" s="74" customFormat="1" ht="14.25" x14ac:dyDescent="0.2">
      <c r="A116" s="105">
        <v>3</v>
      </c>
      <c r="B116" s="68">
        <v>2</v>
      </c>
      <c r="C116" s="68">
        <v>1</v>
      </c>
      <c r="D116" s="68">
        <v>1</v>
      </c>
      <c r="E116" s="106" t="s">
        <v>166</v>
      </c>
      <c r="F116" s="68">
        <v>20</v>
      </c>
      <c r="G116" s="68" t="s">
        <v>373</v>
      </c>
      <c r="H116" s="107" t="s">
        <v>167</v>
      </c>
      <c r="I116" s="71">
        <v>2336102000</v>
      </c>
      <c r="J116" s="71">
        <v>9307179</v>
      </c>
      <c r="K116" s="71">
        <v>9307179</v>
      </c>
      <c r="L116" s="71">
        <v>9307179</v>
      </c>
      <c r="M116" s="71">
        <v>9307179</v>
      </c>
      <c r="N116" s="71">
        <v>0</v>
      </c>
      <c r="O116" s="71">
        <v>0</v>
      </c>
      <c r="P116" s="71">
        <v>0</v>
      </c>
      <c r="Q116" s="71">
        <v>0</v>
      </c>
      <c r="R116" s="72">
        <f t="shared" si="28"/>
        <v>3.9840636239342293E-3</v>
      </c>
      <c r="S116" s="73">
        <f t="shared" si="29"/>
        <v>0</v>
      </c>
    </row>
    <row r="117" spans="1:19" s="94" customFormat="1" ht="14.25" x14ac:dyDescent="0.2">
      <c r="A117" s="108">
        <v>3</v>
      </c>
      <c r="B117" s="89">
        <v>2</v>
      </c>
      <c r="C117" s="89">
        <v>1</v>
      </c>
      <c r="D117" s="109">
        <v>17</v>
      </c>
      <c r="E117" s="109" t="s">
        <v>166</v>
      </c>
      <c r="F117" s="110">
        <v>21</v>
      </c>
      <c r="G117" s="110" t="s">
        <v>374</v>
      </c>
      <c r="H117" s="111" t="s">
        <v>168</v>
      </c>
      <c r="I117" s="71">
        <v>477042347000</v>
      </c>
      <c r="J117" s="71">
        <v>0</v>
      </c>
      <c r="K117" s="71">
        <v>0</v>
      </c>
      <c r="L117" s="71">
        <v>0</v>
      </c>
      <c r="M117" s="71">
        <v>0</v>
      </c>
      <c r="N117" s="91"/>
      <c r="O117" s="91"/>
      <c r="P117" s="71">
        <v>0</v>
      </c>
      <c r="Q117" s="71">
        <v>0</v>
      </c>
      <c r="R117" s="92">
        <f t="shared" si="28"/>
        <v>0</v>
      </c>
      <c r="S117" s="93">
        <f t="shared" si="29"/>
        <v>0</v>
      </c>
    </row>
    <row r="118" spans="1:19" s="64" customFormat="1" ht="14.25" x14ac:dyDescent="0.2">
      <c r="A118" s="112">
        <v>3</v>
      </c>
      <c r="B118" s="75">
        <v>6</v>
      </c>
      <c r="C118" s="58"/>
      <c r="D118" s="59"/>
      <c r="E118" s="59"/>
      <c r="F118" s="101">
        <v>20</v>
      </c>
      <c r="G118" s="101"/>
      <c r="H118" s="65" t="s">
        <v>169</v>
      </c>
      <c r="I118" s="61">
        <f>+I119</f>
        <v>3219883000</v>
      </c>
      <c r="J118" s="61">
        <f t="shared" ref="J118:Q118" si="50">+J119</f>
        <v>1172063279</v>
      </c>
      <c r="K118" s="61">
        <f t="shared" si="50"/>
        <v>1172063279</v>
      </c>
      <c r="L118" s="61">
        <f t="shared" si="50"/>
        <v>12063279</v>
      </c>
      <c r="M118" s="61">
        <f t="shared" si="50"/>
        <v>12063279</v>
      </c>
      <c r="N118" s="61">
        <f t="shared" si="50"/>
        <v>0</v>
      </c>
      <c r="O118" s="61">
        <f t="shared" si="50"/>
        <v>0</v>
      </c>
      <c r="P118" s="61">
        <f t="shared" si="50"/>
        <v>0</v>
      </c>
      <c r="Q118" s="61">
        <f t="shared" si="50"/>
        <v>0</v>
      </c>
      <c r="R118" s="97">
        <f t="shared" si="28"/>
        <v>3.7464960683354022E-3</v>
      </c>
      <c r="S118" s="77">
        <f t="shared" si="29"/>
        <v>0</v>
      </c>
    </row>
    <row r="119" spans="1:19" s="64" customFormat="1" ht="14.25" x14ac:dyDescent="0.2">
      <c r="A119" s="112">
        <v>3</v>
      </c>
      <c r="B119" s="75">
        <v>6</v>
      </c>
      <c r="C119" s="58">
        <v>1</v>
      </c>
      <c r="D119" s="59"/>
      <c r="E119" s="59"/>
      <c r="F119" s="101">
        <v>20</v>
      </c>
      <c r="G119" s="101"/>
      <c r="H119" s="65" t="s">
        <v>170</v>
      </c>
      <c r="I119" s="61">
        <f t="shared" ref="I119:Q119" si="51">+I121</f>
        <v>3219883000</v>
      </c>
      <c r="J119" s="61">
        <f t="shared" si="51"/>
        <v>1172063279</v>
      </c>
      <c r="K119" s="61">
        <f t="shared" si="51"/>
        <v>1172063279</v>
      </c>
      <c r="L119" s="61">
        <f t="shared" si="51"/>
        <v>12063279</v>
      </c>
      <c r="M119" s="61">
        <f t="shared" si="51"/>
        <v>12063279</v>
      </c>
      <c r="N119" s="61">
        <f t="shared" si="51"/>
        <v>0</v>
      </c>
      <c r="O119" s="61">
        <f t="shared" si="51"/>
        <v>0</v>
      </c>
      <c r="P119" s="61">
        <f t="shared" si="51"/>
        <v>0</v>
      </c>
      <c r="Q119" s="61">
        <f t="shared" si="51"/>
        <v>0</v>
      </c>
      <c r="R119" s="97">
        <f t="shared" si="28"/>
        <v>3.7464960683354022E-3</v>
      </c>
      <c r="S119" s="77">
        <f t="shared" si="29"/>
        <v>0</v>
      </c>
    </row>
    <row r="120" spans="1:19" s="64" customFormat="1" ht="14.25" x14ac:dyDescent="0.2">
      <c r="A120" s="112">
        <v>3</v>
      </c>
      <c r="B120" s="75">
        <v>6</v>
      </c>
      <c r="C120" s="58">
        <v>1</v>
      </c>
      <c r="D120" s="59"/>
      <c r="E120" s="59"/>
      <c r="F120" s="101">
        <v>21</v>
      </c>
      <c r="G120" s="101"/>
      <c r="H120" s="65" t="s">
        <v>170</v>
      </c>
      <c r="I120" s="61">
        <v>0</v>
      </c>
      <c r="J120" s="61">
        <f t="shared" ref="J120:Q120" si="52">+J121</f>
        <v>1172063279</v>
      </c>
      <c r="K120" s="61">
        <f t="shared" si="52"/>
        <v>1172063279</v>
      </c>
      <c r="L120" s="61">
        <f t="shared" si="52"/>
        <v>12063279</v>
      </c>
      <c r="M120" s="61">
        <f t="shared" si="52"/>
        <v>12063279</v>
      </c>
      <c r="N120" s="61">
        <f t="shared" si="52"/>
        <v>0</v>
      </c>
      <c r="O120" s="61">
        <f t="shared" si="52"/>
        <v>0</v>
      </c>
      <c r="P120" s="61">
        <f t="shared" si="52"/>
        <v>0</v>
      </c>
      <c r="Q120" s="61">
        <f t="shared" si="52"/>
        <v>0</v>
      </c>
      <c r="R120" s="72">
        <f t="shared" si="28"/>
        <v>0</v>
      </c>
      <c r="S120" s="73">
        <f t="shared" si="29"/>
        <v>0</v>
      </c>
    </row>
    <row r="121" spans="1:19" s="64" customFormat="1" ht="14.25" x14ac:dyDescent="0.2">
      <c r="A121" s="66">
        <v>3</v>
      </c>
      <c r="B121" s="67">
        <v>6</v>
      </c>
      <c r="C121" s="67">
        <v>1</v>
      </c>
      <c r="D121" s="68">
        <v>1</v>
      </c>
      <c r="E121" s="59"/>
      <c r="F121" s="101">
        <v>20</v>
      </c>
      <c r="G121" s="114" t="s">
        <v>375</v>
      </c>
      <c r="H121" s="70" t="s">
        <v>170</v>
      </c>
      <c r="I121" s="71">
        <v>3219883000</v>
      </c>
      <c r="J121" s="71">
        <v>1172063279</v>
      </c>
      <c r="K121" s="71">
        <v>1172063279</v>
      </c>
      <c r="L121" s="71">
        <v>12063279</v>
      </c>
      <c r="M121" s="71">
        <v>12063279</v>
      </c>
      <c r="N121" s="71">
        <v>0</v>
      </c>
      <c r="O121" s="71">
        <v>0</v>
      </c>
      <c r="P121" s="71">
        <v>0</v>
      </c>
      <c r="Q121" s="71">
        <v>0</v>
      </c>
      <c r="R121" s="72">
        <f t="shared" si="28"/>
        <v>3.7464960683354022E-3</v>
      </c>
      <c r="S121" s="73">
        <f t="shared" si="29"/>
        <v>0</v>
      </c>
    </row>
    <row r="122" spans="1:19" s="64" customFormat="1" ht="14.25" x14ac:dyDescent="0.2">
      <c r="A122" s="57">
        <v>5</v>
      </c>
      <c r="B122" s="58"/>
      <c r="C122" s="58"/>
      <c r="D122" s="102"/>
      <c r="E122" s="102"/>
      <c r="F122" s="101"/>
      <c r="G122" s="101"/>
      <c r="H122" s="103" t="s">
        <v>35</v>
      </c>
      <c r="I122" s="61">
        <f t="shared" ref="I122:Q124" si="53">+I123</f>
        <v>79924532000</v>
      </c>
      <c r="J122" s="61">
        <f t="shared" si="53"/>
        <v>24084533840</v>
      </c>
      <c r="K122" s="61">
        <f t="shared" si="53"/>
        <v>24084533840</v>
      </c>
      <c r="L122" s="61">
        <f t="shared" si="53"/>
        <v>21267318508</v>
      </c>
      <c r="M122" s="61">
        <f t="shared" si="53"/>
        <v>21267318508</v>
      </c>
      <c r="N122" s="61">
        <f t="shared" si="53"/>
        <v>49615774</v>
      </c>
      <c r="O122" s="61">
        <f t="shared" si="53"/>
        <v>49615774</v>
      </c>
      <c r="P122" s="61">
        <f t="shared" si="53"/>
        <v>27700608</v>
      </c>
      <c r="Q122" s="61">
        <f t="shared" si="53"/>
        <v>27700608</v>
      </c>
      <c r="R122" s="97">
        <f t="shared" si="28"/>
        <v>0.26609249970960103</v>
      </c>
      <c r="S122" s="77">
        <f t="shared" si="29"/>
        <v>6.2078279044536667E-4</v>
      </c>
    </row>
    <row r="123" spans="1:19" s="64" customFormat="1" ht="14.25" x14ac:dyDescent="0.2">
      <c r="A123" s="112">
        <v>5</v>
      </c>
      <c r="B123" s="75">
        <v>1</v>
      </c>
      <c r="C123" s="58"/>
      <c r="D123" s="102"/>
      <c r="E123" s="102"/>
      <c r="F123" s="116"/>
      <c r="G123" s="116"/>
      <c r="H123" s="117" t="s">
        <v>36</v>
      </c>
      <c r="I123" s="61">
        <f t="shared" si="53"/>
        <v>79924532000</v>
      </c>
      <c r="J123" s="61">
        <f t="shared" si="53"/>
        <v>24084533840</v>
      </c>
      <c r="K123" s="61">
        <f t="shared" si="53"/>
        <v>24084533840</v>
      </c>
      <c r="L123" s="61">
        <f t="shared" si="53"/>
        <v>21267318508</v>
      </c>
      <c r="M123" s="61">
        <f t="shared" si="53"/>
        <v>21267318508</v>
      </c>
      <c r="N123" s="61">
        <f t="shared" si="53"/>
        <v>49615774</v>
      </c>
      <c r="O123" s="61">
        <f t="shared" si="53"/>
        <v>49615774</v>
      </c>
      <c r="P123" s="61">
        <f t="shared" si="53"/>
        <v>27700608</v>
      </c>
      <c r="Q123" s="61">
        <f t="shared" si="53"/>
        <v>27700608</v>
      </c>
      <c r="R123" s="97">
        <f t="shared" si="28"/>
        <v>0.26609249970960103</v>
      </c>
      <c r="S123" s="77">
        <f t="shared" si="29"/>
        <v>6.2078279044536667E-4</v>
      </c>
    </row>
    <row r="124" spans="1:19" s="74" customFormat="1" ht="14.25" x14ac:dyDescent="0.2">
      <c r="A124" s="66">
        <v>5</v>
      </c>
      <c r="B124" s="67">
        <v>1</v>
      </c>
      <c r="C124" s="67">
        <v>2</v>
      </c>
      <c r="D124" s="106"/>
      <c r="E124" s="106"/>
      <c r="F124" s="118">
        <v>20</v>
      </c>
      <c r="G124" s="118"/>
      <c r="H124" s="117" t="s">
        <v>37</v>
      </c>
      <c r="I124" s="61">
        <f t="shared" si="53"/>
        <v>79924532000</v>
      </c>
      <c r="J124" s="61">
        <f t="shared" si="53"/>
        <v>24084533840</v>
      </c>
      <c r="K124" s="61">
        <f t="shared" si="53"/>
        <v>24084533840</v>
      </c>
      <c r="L124" s="61">
        <f t="shared" si="53"/>
        <v>21267318508</v>
      </c>
      <c r="M124" s="61">
        <f t="shared" si="53"/>
        <v>21267318508</v>
      </c>
      <c r="N124" s="61">
        <f t="shared" si="53"/>
        <v>49615774</v>
      </c>
      <c r="O124" s="61">
        <f t="shared" si="53"/>
        <v>49615774</v>
      </c>
      <c r="P124" s="61">
        <f t="shared" si="53"/>
        <v>27700608</v>
      </c>
      <c r="Q124" s="61">
        <f t="shared" si="53"/>
        <v>27700608</v>
      </c>
      <c r="R124" s="97">
        <f t="shared" si="28"/>
        <v>0.26609249970960103</v>
      </c>
      <c r="S124" s="77">
        <f t="shared" si="29"/>
        <v>6.2078279044536667E-4</v>
      </c>
    </row>
    <row r="125" spans="1:19" s="74" customFormat="1" ht="14.25" x14ac:dyDescent="0.2">
      <c r="A125" s="66">
        <v>5</v>
      </c>
      <c r="B125" s="67">
        <v>1</v>
      </c>
      <c r="C125" s="67">
        <v>2</v>
      </c>
      <c r="D125" s="106">
        <v>1</v>
      </c>
      <c r="E125" s="106"/>
      <c r="F125" s="118">
        <v>20</v>
      </c>
      <c r="G125" s="118"/>
      <c r="H125" s="117" t="s">
        <v>37</v>
      </c>
      <c r="I125" s="61">
        <f t="shared" ref="I125:Q125" si="54">SUM(I126:I135)</f>
        <v>79924532000</v>
      </c>
      <c r="J125" s="61">
        <f t="shared" si="54"/>
        <v>24084533840</v>
      </c>
      <c r="K125" s="61">
        <f t="shared" si="54"/>
        <v>24084533840</v>
      </c>
      <c r="L125" s="61">
        <f t="shared" si="54"/>
        <v>21267318508</v>
      </c>
      <c r="M125" s="61">
        <f t="shared" si="54"/>
        <v>21267318508</v>
      </c>
      <c r="N125" s="61">
        <f t="shared" si="54"/>
        <v>49615774</v>
      </c>
      <c r="O125" s="61">
        <f t="shared" si="54"/>
        <v>49615774</v>
      </c>
      <c r="P125" s="61">
        <f t="shared" si="54"/>
        <v>27700608</v>
      </c>
      <c r="Q125" s="61">
        <f t="shared" si="54"/>
        <v>27700608</v>
      </c>
      <c r="R125" s="97">
        <f t="shared" si="28"/>
        <v>0.26609249970960103</v>
      </c>
      <c r="S125" s="77">
        <f t="shared" si="29"/>
        <v>6.2078279044536667E-4</v>
      </c>
    </row>
    <row r="126" spans="1:19" s="74" customFormat="1" ht="14.25" x14ac:dyDescent="0.2">
      <c r="A126" s="66">
        <v>5</v>
      </c>
      <c r="B126" s="67">
        <v>1</v>
      </c>
      <c r="C126" s="67">
        <v>2</v>
      </c>
      <c r="D126" s="106">
        <v>1</v>
      </c>
      <c r="E126" s="106">
        <v>6</v>
      </c>
      <c r="F126" s="118">
        <v>20</v>
      </c>
      <c r="G126" s="118" t="s">
        <v>376</v>
      </c>
      <c r="H126" s="119" t="s">
        <v>31</v>
      </c>
      <c r="I126" s="71">
        <v>37268490490</v>
      </c>
      <c r="J126" s="71">
        <v>18493226188</v>
      </c>
      <c r="K126" s="71">
        <v>18493226188</v>
      </c>
      <c r="L126" s="71">
        <v>17772376612</v>
      </c>
      <c r="M126" s="71">
        <v>17772376612</v>
      </c>
      <c r="N126" s="71">
        <v>19390757</v>
      </c>
      <c r="O126" s="71">
        <v>19390757</v>
      </c>
      <c r="P126" s="71">
        <v>0</v>
      </c>
      <c r="Q126" s="71">
        <v>0</v>
      </c>
      <c r="R126" s="72">
        <f t="shared" si="28"/>
        <v>0.47687406649240976</v>
      </c>
      <c r="S126" s="73">
        <f t="shared" si="29"/>
        <v>5.2029896422027045E-4</v>
      </c>
    </row>
    <row r="127" spans="1:19" s="74" customFormat="1" ht="18" customHeight="1" x14ac:dyDescent="0.2">
      <c r="A127" s="66">
        <v>5</v>
      </c>
      <c r="B127" s="67">
        <v>1</v>
      </c>
      <c r="C127" s="67">
        <v>2</v>
      </c>
      <c r="D127" s="106">
        <v>1</v>
      </c>
      <c r="E127" s="106">
        <v>7</v>
      </c>
      <c r="F127" s="118">
        <v>20</v>
      </c>
      <c r="G127" s="118" t="s">
        <v>377</v>
      </c>
      <c r="H127" s="119" t="s">
        <v>171</v>
      </c>
      <c r="I127" s="71">
        <v>22918562296</v>
      </c>
      <c r="J127" s="71">
        <v>3362849042</v>
      </c>
      <c r="K127" s="71">
        <v>3362849042</v>
      </c>
      <c r="L127" s="71">
        <v>2962768042</v>
      </c>
      <c r="M127" s="71">
        <v>2962768042</v>
      </c>
      <c r="N127" s="71">
        <v>0</v>
      </c>
      <c r="O127" s="71">
        <v>0</v>
      </c>
      <c r="P127" s="71">
        <v>0</v>
      </c>
      <c r="Q127" s="71">
        <v>0</v>
      </c>
      <c r="R127" s="72">
        <f t="shared" si="28"/>
        <v>0.12927373033853415</v>
      </c>
      <c r="S127" s="73">
        <f t="shared" si="29"/>
        <v>0</v>
      </c>
    </row>
    <row r="128" spans="1:19" s="74" customFormat="1" ht="18" customHeight="1" x14ac:dyDescent="0.2">
      <c r="A128" s="66">
        <v>5</v>
      </c>
      <c r="B128" s="67">
        <v>1</v>
      </c>
      <c r="C128" s="67">
        <v>2</v>
      </c>
      <c r="D128" s="106">
        <v>1</v>
      </c>
      <c r="E128" s="106">
        <v>8</v>
      </c>
      <c r="F128" s="118">
        <v>20</v>
      </c>
      <c r="G128" s="118" t="s">
        <v>378</v>
      </c>
      <c r="H128" s="119" t="s">
        <v>379</v>
      </c>
      <c r="I128" s="71">
        <v>4473566976</v>
      </c>
      <c r="J128" s="71">
        <v>17822976</v>
      </c>
      <c r="K128" s="71">
        <v>17822976</v>
      </c>
      <c r="L128" s="71">
        <v>17822976</v>
      </c>
      <c r="M128" s="71">
        <v>17822976</v>
      </c>
      <c r="N128" s="71">
        <v>0</v>
      </c>
      <c r="O128" s="71">
        <v>0</v>
      </c>
      <c r="P128" s="71">
        <v>0</v>
      </c>
      <c r="Q128" s="71">
        <v>0</v>
      </c>
      <c r="R128" s="72">
        <f t="shared" si="28"/>
        <v>3.9840637450199202E-3</v>
      </c>
      <c r="S128" s="73">
        <f t="shared" si="29"/>
        <v>0</v>
      </c>
    </row>
    <row r="129" spans="1:19" s="74" customFormat="1" ht="18" customHeight="1" x14ac:dyDescent="0.2">
      <c r="A129" s="66">
        <v>5</v>
      </c>
      <c r="B129" s="67">
        <v>1</v>
      </c>
      <c r="C129" s="67">
        <v>2</v>
      </c>
      <c r="D129" s="106">
        <v>1</v>
      </c>
      <c r="E129" s="106">
        <v>9</v>
      </c>
      <c r="F129" s="118">
        <v>20</v>
      </c>
      <c r="G129" s="118" t="s">
        <v>380</v>
      </c>
      <c r="H129" s="119" t="s">
        <v>213</v>
      </c>
      <c r="I129" s="71">
        <v>5670492800</v>
      </c>
      <c r="J129" s="71">
        <v>122591605</v>
      </c>
      <c r="K129" s="71">
        <v>122591605</v>
      </c>
      <c r="L129" s="71">
        <v>122591605</v>
      </c>
      <c r="M129" s="71">
        <v>122591605</v>
      </c>
      <c r="N129" s="71">
        <v>4378205</v>
      </c>
      <c r="O129" s="71">
        <v>4378205</v>
      </c>
      <c r="P129" s="71">
        <v>4378205</v>
      </c>
      <c r="Q129" s="71">
        <v>4378205</v>
      </c>
      <c r="R129" s="72"/>
      <c r="S129" s="73"/>
    </row>
    <row r="130" spans="1:19" s="74" customFormat="1" ht="18" customHeight="1" x14ac:dyDescent="0.2">
      <c r="A130" s="66">
        <v>5</v>
      </c>
      <c r="B130" s="67">
        <v>1</v>
      </c>
      <c r="C130" s="67">
        <v>2</v>
      </c>
      <c r="D130" s="106">
        <v>1</v>
      </c>
      <c r="E130" s="106">
        <v>11</v>
      </c>
      <c r="F130" s="118">
        <v>20</v>
      </c>
      <c r="G130" s="118" t="s">
        <v>381</v>
      </c>
      <c r="H130" s="119" t="s">
        <v>34</v>
      </c>
      <c r="I130" s="71">
        <v>150600000</v>
      </c>
      <c r="J130" s="71">
        <v>150600000</v>
      </c>
      <c r="K130" s="71">
        <v>150600000</v>
      </c>
      <c r="L130" s="71">
        <v>150600000</v>
      </c>
      <c r="M130" s="71">
        <v>150600000</v>
      </c>
      <c r="N130" s="71">
        <v>76270</v>
      </c>
      <c r="O130" s="71">
        <v>76270</v>
      </c>
      <c r="P130" s="71">
        <v>76270</v>
      </c>
      <c r="Q130" s="71">
        <v>76270</v>
      </c>
      <c r="R130" s="72"/>
      <c r="S130" s="73"/>
    </row>
    <row r="131" spans="1:19" s="74" customFormat="1" ht="14.25" x14ac:dyDescent="0.2">
      <c r="A131" s="66">
        <v>5</v>
      </c>
      <c r="B131" s="67">
        <v>1</v>
      </c>
      <c r="C131" s="67">
        <v>2</v>
      </c>
      <c r="D131" s="106">
        <v>1</v>
      </c>
      <c r="E131" s="106">
        <v>12</v>
      </c>
      <c r="F131" s="118">
        <v>20</v>
      </c>
      <c r="G131" s="118" t="s">
        <v>382</v>
      </c>
      <c r="H131" s="119" t="s">
        <v>172</v>
      </c>
      <c r="I131" s="71">
        <v>4862572800</v>
      </c>
      <c r="J131" s="71">
        <v>19372800</v>
      </c>
      <c r="K131" s="71">
        <v>19372800</v>
      </c>
      <c r="L131" s="71">
        <v>19372800</v>
      </c>
      <c r="M131" s="71">
        <v>19372800</v>
      </c>
      <c r="N131" s="71">
        <v>0</v>
      </c>
      <c r="O131" s="71">
        <v>0</v>
      </c>
      <c r="P131" s="71">
        <v>0</v>
      </c>
      <c r="Q131" s="71">
        <v>0</v>
      </c>
      <c r="R131" s="72"/>
      <c r="S131" s="73"/>
    </row>
    <row r="132" spans="1:19" s="74" customFormat="1" ht="14.25" x14ac:dyDescent="0.2">
      <c r="A132" s="66">
        <v>5</v>
      </c>
      <c r="B132" s="67">
        <v>1</v>
      </c>
      <c r="C132" s="67">
        <v>2</v>
      </c>
      <c r="D132" s="106">
        <v>1</v>
      </c>
      <c r="E132" s="106">
        <v>14</v>
      </c>
      <c r="F132" s="118">
        <v>20</v>
      </c>
      <c r="G132" s="118" t="s">
        <v>383</v>
      </c>
      <c r="H132" s="119" t="s">
        <v>129</v>
      </c>
      <c r="I132" s="71">
        <v>1458771840</v>
      </c>
      <c r="J132" s="71">
        <v>5811840</v>
      </c>
      <c r="K132" s="71">
        <v>5811840</v>
      </c>
      <c r="L132" s="71">
        <v>5811840</v>
      </c>
      <c r="M132" s="71">
        <v>5811840</v>
      </c>
      <c r="N132" s="71">
        <v>0</v>
      </c>
      <c r="O132" s="71">
        <v>0</v>
      </c>
      <c r="P132" s="71">
        <v>0</v>
      </c>
      <c r="Q132" s="71">
        <v>0</v>
      </c>
      <c r="R132" s="72"/>
      <c r="S132" s="73"/>
    </row>
    <row r="133" spans="1:19" s="74" customFormat="1" ht="14.25" x14ac:dyDescent="0.2">
      <c r="A133" s="66">
        <v>5</v>
      </c>
      <c r="B133" s="67">
        <v>1</v>
      </c>
      <c r="C133" s="67">
        <v>2</v>
      </c>
      <c r="D133" s="106">
        <v>1</v>
      </c>
      <c r="E133" s="106">
        <v>15</v>
      </c>
      <c r="F133" s="118">
        <v>20</v>
      </c>
      <c r="G133" s="118" t="s">
        <v>384</v>
      </c>
      <c r="H133" s="119" t="s">
        <v>214</v>
      </c>
      <c r="I133" s="71">
        <v>486257280</v>
      </c>
      <c r="J133" s="71">
        <v>1937280</v>
      </c>
      <c r="K133" s="71">
        <v>1937280</v>
      </c>
      <c r="L133" s="71">
        <v>1937280</v>
      </c>
      <c r="M133" s="71">
        <v>1937280</v>
      </c>
      <c r="N133" s="71">
        <v>0</v>
      </c>
      <c r="O133" s="71">
        <v>0</v>
      </c>
      <c r="P133" s="71">
        <v>0</v>
      </c>
      <c r="Q133" s="71">
        <v>0</v>
      </c>
      <c r="R133" s="72"/>
      <c r="S133" s="73"/>
    </row>
    <row r="134" spans="1:19" s="74" customFormat="1" ht="14.25" x14ac:dyDescent="0.2">
      <c r="A134" s="66">
        <v>5</v>
      </c>
      <c r="B134" s="67">
        <v>1</v>
      </c>
      <c r="C134" s="67">
        <v>2</v>
      </c>
      <c r="D134" s="106">
        <v>1</v>
      </c>
      <c r="E134" s="106">
        <v>21</v>
      </c>
      <c r="F134" s="118">
        <v>20</v>
      </c>
      <c r="G134" s="118"/>
      <c r="H134" s="119" t="s">
        <v>114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2">
        <f t="shared" si="28"/>
        <v>0</v>
      </c>
      <c r="S134" s="73">
        <f t="shared" si="29"/>
        <v>0</v>
      </c>
    </row>
    <row r="135" spans="1:19" s="74" customFormat="1" ht="14.25" x14ac:dyDescent="0.2">
      <c r="A135" s="66">
        <v>5</v>
      </c>
      <c r="B135" s="67">
        <v>1</v>
      </c>
      <c r="C135" s="67">
        <v>2</v>
      </c>
      <c r="D135" s="106">
        <v>1</v>
      </c>
      <c r="E135" s="106">
        <v>24</v>
      </c>
      <c r="F135" s="118">
        <v>20</v>
      </c>
      <c r="G135" s="118" t="s">
        <v>385</v>
      </c>
      <c r="H135" s="119" t="s">
        <v>173</v>
      </c>
      <c r="I135" s="71">
        <v>2635217518</v>
      </c>
      <c r="J135" s="71">
        <v>1910322109</v>
      </c>
      <c r="K135" s="71">
        <v>1910322109</v>
      </c>
      <c r="L135" s="71">
        <v>214037353</v>
      </c>
      <c r="M135" s="71">
        <v>214037353</v>
      </c>
      <c r="N135" s="71">
        <v>25770542</v>
      </c>
      <c r="O135" s="71">
        <v>25770542</v>
      </c>
      <c r="P135" s="71">
        <v>23246133</v>
      </c>
      <c r="Q135" s="71">
        <v>23246133</v>
      </c>
      <c r="R135" s="72">
        <f t="shared" si="28"/>
        <v>8.1221892135281415E-2</v>
      </c>
      <c r="S135" s="73">
        <f t="shared" si="29"/>
        <v>9.7792845653054735E-3</v>
      </c>
    </row>
    <row r="136" spans="1:19" s="123" customFormat="1" ht="14.25" x14ac:dyDescent="0.2">
      <c r="A136" s="514" t="s">
        <v>39</v>
      </c>
      <c r="B136" s="515"/>
      <c r="C136" s="515"/>
      <c r="D136" s="515"/>
      <c r="E136" s="515"/>
      <c r="F136" s="515"/>
      <c r="G136" s="515"/>
      <c r="H136" s="516"/>
      <c r="I136" s="120">
        <f>+I137+I140+I143+I146</f>
        <v>441007000000</v>
      </c>
      <c r="J136" s="120">
        <f>+J137+J140+J143+J146</f>
        <v>20596563959</v>
      </c>
      <c r="K136" s="120">
        <f>+K137+K140+K143+K146</f>
        <v>20596563959</v>
      </c>
      <c r="L136" s="120">
        <f t="shared" ref="L136:Q136" si="55">+L137+L140+L143+L146</f>
        <v>20498045907</v>
      </c>
      <c r="M136" s="120">
        <f t="shared" si="55"/>
        <v>20498045907</v>
      </c>
      <c r="N136" s="120">
        <f t="shared" si="55"/>
        <v>1481948</v>
      </c>
      <c r="O136" s="120">
        <f t="shared" si="55"/>
        <v>1481948</v>
      </c>
      <c r="P136" s="120">
        <f t="shared" si="55"/>
        <v>0</v>
      </c>
      <c r="Q136" s="120">
        <f t="shared" si="55"/>
        <v>0</v>
      </c>
      <c r="R136" s="121">
        <f>IFERROR((M136/J136),0)</f>
        <v>0.99521677245796369</v>
      </c>
      <c r="S136" s="122">
        <f>IFERROR((O136/J136),0)</f>
        <v>7.1951224629020655E-5</v>
      </c>
    </row>
    <row r="137" spans="1:19" s="123" customFormat="1" ht="24" x14ac:dyDescent="0.2">
      <c r="A137" s="57">
        <v>111</v>
      </c>
      <c r="B137" s="58"/>
      <c r="C137" s="58"/>
      <c r="D137" s="102"/>
      <c r="E137" s="102"/>
      <c r="F137" s="101"/>
      <c r="G137" s="101"/>
      <c r="H137" s="116" t="s">
        <v>181</v>
      </c>
      <c r="I137" s="80">
        <f>I138</f>
        <v>14800000000</v>
      </c>
      <c r="J137" s="80">
        <f>J138</f>
        <v>0</v>
      </c>
      <c r="K137" s="80">
        <f>K138</f>
        <v>0</v>
      </c>
      <c r="L137" s="80">
        <f t="shared" ref="L137:Q137" si="56">L138</f>
        <v>0</v>
      </c>
      <c r="M137" s="80">
        <f t="shared" si="56"/>
        <v>0</v>
      </c>
      <c r="N137" s="80">
        <f t="shared" si="56"/>
        <v>0</v>
      </c>
      <c r="O137" s="80">
        <f t="shared" si="56"/>
        <v>0</v>
      </c>
      <c r="P137" s="80">
        <f t="shared" si="56"/>
        <v>0</v>
      </c>
      <c r="Q137" s="80">
        <f t="shared" si="56"/>
        <v>0</v>
      </c>
      <c r="R137" s="129">
        <f t="shared" ref="R137:R139" si="57">IFERROR((M137/I137),0)</f>
        <v>0</v>
      </c>
      <c r="S137" s="86">
        <f t="shared" ref="S137:S139" si="58">IFERROR((O137/I137),0)</f>
        <v>0</v>
      </c>
    </row>
    <row r="138" spans="1:19" s="123" customFormat="1" ht="24" x14ac:dyDescent="0.2">
      <c r="A138" s="57">
        <v>111</v>
      </c>
      <c r="B138" s="75">
        <v>506</v>
      </c>
      <c r="C138" s="58"/>
      <c r="D138" s="102"/>
      <c r="E138" s="102"/>
      <c r="F138" s="101"/>
      <c r="G138" s="101"/>
      <c r="H138" s="116" t="s">
        <v>42</v>
      </c>
      <c r="I138" s="80">
        <f>+I139</f>
        <v>14800000000</v>
      </c>
      <c r="J138" s="80">
        <f>+J139</f>
        <v>0</v>
      </c>
      <c r="K138" s="80">
        <f>+K139</f>
        <v>0</v>
      </c>
      <c r="L138" s="80">
        <f t="shared" ref="L138:Q138" si="59">+L139</f>
        <v>0</v>
      </c>
      <c r="M138" s="80">
        <f t="shared" si="59"/>
        <v>0</v>
      </c>
      <c r="N138" s="80">
        <f t="shared" si="59"/>
        <v>0</v>
      </c>
      <c r="O138" s="80">
        <f t="shared" si="59"/>
        <v>0</v>
      </c>
      <c r="P138" s="80">
        <f t="shared" si="59"/>
        <v>0</v>
      </c>
      <c r="Q138" s="80">
        <f t="shared" si="59"/>
        <v>0</v>
      </c>
      <c r="R138" s="129">
        <f t="shared" si="57"/>
        <v>0</v>
      </c>
      <c r="S138" s="86">
        <f t="shared" si="58"/>
        <v>0</v>
      </c>
    </row>
    <row r="139" spans="1:19" s="123" customFormat="1" ht="48" x14ac:dyDescent="0.2">
      <c r="A139" s="66">
        <v>111</v>
      </c>
      <c r="B139" s="68">
        <v>506</v>
      </c>
      <c r="C139" s="68">
        <v>1</v>
      </c>
      <c r="D139" s="106"/>
      <c r="E139" s="106"/>
      <c r="F139" s="124">
        <v>20</v>
      </c>
      <c r="G139" s="124"/>
      <c r="H139" s="125" t="s">
        <v>386</v>
      </c>
      <c r="I139" s="126">
        <v>14800000000</v>
      </c>
      <c r="J139" s="126">
        <v>0</v>
      </c>
      <c r="K139" s="126">
        <v>0</v>
      </c>
      <c r="L139" s="126">
        <v>0</v>
      </c>
      <c r="M139" s="126">
        <v>0</v>
      </c>
      <c r="N139" s="126"/>
      <c r="O139" s="126"/>
      <c r="P139" s="126"/>
      <c r="Q139" s="126"/>
      <c r="R139" s="127">
        <f t="shared" si="57"/>
        <v>0</v>
      </c>
      <c r="S139" s="130">
        <f t="shared" si="58"/>
        <v>0</v>
      </c>
    </row>
    <row r="140" spans="1:19" s="83" customFormat="1" ht="49.5" customHeight="1" x14ac:dyDescent="0.25">
      <c r="A140" s="57">
        <v>213</v>
      </c>
      <c r="B140" s="58"/>
      <c r="C140" s="58"/>
      <c r="D140" s="102"/>
      <c r="E140" s="102"/>
      <c r="F140" s="101"/>
      <c r="G140" s="101"/>
      <c r="H140" s="116" t="s">
        <v>41</v>
      </c>
      <c r="I140" s="80">
        <f>I141</f>
        <v>20248600000</v>
      </c>
      <c r="J140" s="80">
        <f t="shared" ref="J140:Q140" si="60">J141</f>
        <v>0</v>
      </c>
      <c r="K140" s="80">
        <f t="shared" si="60"/>
        <v>0</v>
      </c>
      <c r="L140" s="80">
        <f t="shared" si="60"/>
        <v>0</v>
      </c>
      <c r="M140" s="80">
        <f t="shared" si="60"/>
        <v>0</v>
      </c>
      <c r="N140" s="80">
        <f t="shared" si="60"/>
        <v>0</v>
      </c>
      <c r="O140" s="80">
        <f t="shared" si="60"/>
        <v>0</v>
      </c>
      <c r="P140" s="80">
        <f t="shared" si="60"/>
        <v>0</v>
      </c>
      <c r="Q140" s="80">
        <f t="shared" si="60"/>
        <v>0</v>
      </c>
      <c r="R140" s="129">
        <f t="shared" si="28"/>
        <v>0</v>
      </c>
      <c r="S140" s="86">
        <f t="shared" si="29"/>
        <v>0</v>
      </c>
    </row>
    <row r="141" spans="1:19" s="83" customFormat="1" ht="24" x14ac:dyDescent="0.25">
      <c r="A141" s="57">
        <v>213</v>
      </c>
      <c r="B141" s="75">
        <v>506</v>
      </c>
      <c r="C141" s="58"/>
      <c r="D141" s="102"/>
      <c r="E141" s="102"/>
      <c r="F141" s="101"/>
      <c r="G141" s="101"/>
      <c r="H141" s="116" t="s">
        <v>42</v>
      </c>
      <c r="I141" s="80">
        <f>+I142</f>
        <v>20248600000</v>
      </c>
      <c r="J141" s="80">
        <f>+J142</f>
        <v>0</v>
      </c>
      <c r="K141" s="80">
        <f>+K142</f>
        <v>0</v>
      </c>
      <c r="L141" s="80">
        <f t="shared" ref="L141:Q141" si="61">+L142</f>
        <v>0</v>
      </c>
      <c r="M141" s="80">
        <f t="shared" si="61"/>
        <v>0</v>
      </c>
      <c r="N141" s="80">
        <f t="shared" si="61"/>
        <v>0</v>
      </c>
      <c r="O141" s="80">
        <f t="shared" si="61"/>
        <v>0</v>
      </c>
      <c r="P141" s="80">
        <f t="shared" si="61"/>
        <v>0</v>
      </c>
      <c r="Q141" s="80">
        <f t="shared" si="61"/>
        <v>0</v>
      </c>
      <c r="R141" s="129">
        <f t="shared" si="28"/>
        <v>0</v>
      </c>
      <c r="S141" s="86">
        <f t="shared" si="29"/>
        <v>0</v>
      </c>
    </row>
    <row r="142" spans="1:19" s="128" customFormat="1" ht="36" x14ac:dyDescent="0.25">
      <c r="A142" s="66">
        <v>213</v>
      </c>
      <c r="B142" s="68">
        <v>506</v>
      </c>
      <c r="C142" s="68">
        <v>1</v>
      </c>
      <c r="D142" s="106"/>
      <c r="E142" s="106"/>
      <c r="F142" s="124">
        <v>20</v>
      </c>
      <c r="G142" s="124"/>
      <c r="H142" s="125" t="s">
        <v>43</v>
      </c>
      <c r="I142" s="126">
        <v>20248600000</v>
      </c>
      <c r="J142" s="126"/>
      <c r="K142" s="126"/>
      <c r="L142" s="126"/>
      <c r="M142" s="126"/>
      <c r="N142" s="126"/>
      <c r="O142" s="126"/>
      <c r="P142" s="126"/>
      <c r="Q142" s="126"/>
      <c r="R142" s="127">
        <f t="shared" ref="R142:R151" si="62">IFERROR((M142/I142),0)</f>
        <v>0</v>
      </c>
      <c r="S142" s="130">
        <f t="shared" ref="S142:S151" si="63">IFERROR((O142/I142),0)</f>
        <v>0</v>
      </c>
    </row>
    <row r="143" spans="1:19" s="83" customFormat="1" ht="18" customHeight="1" x14ac:dyDescent="0.25">
      <c r="A143" s="112">
        <v>310</v>
      </c>
      <c r="B143" s="58"/>
      <c r="C143" s="58"/>
      <c r="D143" s="102"/>
      <c r="E143" s="102"/>
      <c r="F143" s="101"/>
      <c r="G143" s="101"/>
      <c r="H143" s="116" t="s">
        <v>44</v>
      </c>
      <c r="I143" s="80">
        <f t="shared" ref="I143:Q143" si="64">I144</f>
        <v>8600000000</v>
      </c>
      <c r="J143" s="80">
        <f t="shared" si="64"/>
        <v>548928844</v>
      </c>
      <c r="K143" s="80">
        <f t="shared" si="64"/>
        <v>548928844</v>
      </c>
      <c r="L143" s="80">
        <f t="shared" si="64"/>
        <v>450410792</v>
      </c>
      <c r="M143" s="80">
        <f t="shared" si="64"/>
        <v>450410792</v>
      </c>
      <c r="N143" s="80">
        <f t="shared" si="64"/>
        <v>1481948</v>
      </c>
      <c r="O143" s="80">
        <f t="shared" si="64"/>
        <v>1481948</v>
      </c>
      <c r="P143" s="80">
        <f t="shared" si="64"/>
        <v>0</v>
      </c>
      <c r="Q143" s="80">
        <f t="shared" si="64"/>
        <v>0</v>
      </c>
      <c r="R143" s="81">
        <f t="shared" si="62"/>
        <v>5.2373347906976744E-2</v>
      </c>
      <c r="S143" s="82">
        <f t="shared" si="63"/>
        <v>1.7231953488372093E-4</v>
      </c>
    </row>
    <row r="144" spans="1:19" s="83" customFormat="1" ht="24" x14ac:dyDescent="0.25">
      <c r="A144" s="112">
        <v>310</v>
      </c>
      <c r="B144" s="75">
        <v>506</v>
      </c>
      <c r="C144" s="58"/>
      <c r="D144" s="102"/>
      <c r="E144" s="102"/>
      <c r="F144" s="101"/>
      <c r="G144" s="101"/>
      <c r="H144" s="116" t="s">
        <v>42</v>
      </c>
      <c r="I144" s="80">
        <f>+I145</f>
        <v>8600000000</v>
      </c>
      <c r="J144" s="80">
        <f t="shared" ref="J144:Q144" si="65">+J145</f>
        <v>548928844</v>
      </c>
      <c r="K144" s="80">
        <f t="shared" si="65"/>
        <v>548928844</v>
      </c>
      <c r="L144" s="80">
        <f t="shared" si="65"/>
        <v>450410792</v>
      </c>
      <c r="M144" s="80">
        <f t="shared" si="65"/>
        <v>450410792</v>
      </c>
      <c r="N144" s="80">
        <f t="shared" si="65"/>
        <v>1481948</v>
      </c>
      <c r="O144" s="80">
        <f t="shared" si="65"/>
        <v>1481948</v>
      </c>
      <c r="P144" s="80">
        <f t="shared" si="65"/>
        <v>0</v>
      </c>
      <c r="Q144" s="80">
        <f t="shared" si="65"/>
        <v>0</v>
      </c>
      <c r="R144" s="81">
        <f t="shared" si="62"/>
        <v>5.2373347906976744E-2</v>
      </c>
      <c r="S144" s="82">
        <f t="shared" si="63"/>
        <v>1.7231953488372093E-4</v>
      </c>
    </row>
    <row r="145" spans="1:19" s="128" customFormat="1" ht="27.75" customHeight="1" x14ac:dyDescent="0.25">
      <c r="A145" s="105">
        <v>310</v>
      </c>
      <c r="B145" s="68">
        <v>506</v>
      </c>
      <c r="C145" s="68">
        <v>1</v>
      </c>
      <c r="D145" s="106"/>
      <c r="E145" s="106"/>
      <c r="F145" s="124">
        <v>20</v>
      </c>
      <c r="G145" s="124"/>
      <c r="H145" s="125" t="s">
        <v>45</v>
      </c>
      <c r="I145" s="126">
        <v>8600000000</v>
      </c>
      <c r="J145" s="126">
        <v>548928844</v>
      </c>
      <c r="K145" s="126">
        <v>548928844</v>
      </c>
      <c r="L145" s="126">
        <v>450410792</v>
      </c>
      <c r="M145" s="126">
        <v>450410792</v>
      </c>
      <c r="N145" s="126">
        <v>1481948</v>
      </c>
      <c r="O145" s="126">
        <v>1481948</v>
      </c>
      <c r="P145" s="126"/>
      <c r="Q145" s="126"/>
      <c r="R145" s="127">
        <f t="shared" si="62"/>
        <v>5.2373347906976744E-2</v>
      </c>
      <c r="S145" s="130">
        <f t="shared" si="63"/>
        <v>1.7231953488372093E-4</v>
      </c>
    </row>
    <row r="146" spans="1:19" s="83" customFormat="1" ht="14.25" customHeight="1" x14ac:dyDescent="0.25">
      <c r="A146" s="112">
        <v>410</v>
      </c>
      <c r="B146" s="58"/>
      <c r="C146" s="59"/>
      <c r="D146" s="59"/>
      <c r="E146" s="59"/>
      <c r="F146" s="59"/>
      <c r="G146" s="59"/>
      <c r="H146" s="79" t="s">
        <v>46</v>
      </c>
      <c r="I146" s="80">
        <f>+I147</f>
        <v>397358400000</v>
      </c>
      <c r="J146" s="80">
        <f>+J147</f>
        <v>20047635115</v>
      </c>
      <c r="K146" s="80">
        <f>+K147</f>
        <v>20047635115</v>
      </c>
      <c r="L146" s="80">
        <f t="shared" ref="L146:Q146" si="66">+L147</f>
        <v>20047635115</v>
      </c>
      <c r="M146" s="80">
        <f t="shared" si="66"/>
        <v>20047635115</v>
      </c>
      <c r="N146" s="80">
        <f t="shared" si="66"/>
        <v>0</v>
      </c>
      <c r="O146" s="80">
        <f t="shared" si="66"/>
        <v>0</v>
      </c>
      <c r="P146" s="80">
        <f t="shared" si="66"/>
        <v>0</v>
      </c>
      <c r="Q146" s="80">
        <f t="shared" si="66"/>
        <v>0</v>
      </c>
      <c r="R146" s="129">
        <f t="shared" si="62"/>
        <v>5.0452274609017952E-2</v>
      </c>
      <c r="S146" s="86">
        <f t="shared" si="63"/>
        <v>0</v>
      </c>
    </row>
    <row r="147" spans="1:19" s="83" customFormat="1" ht="24" x14ac:dyDescent="0.25">
      <c r="A147" s="112">
        <v>410</v>
      </c>
      <c r="B147" s="75">
        <v>506</v>
      </c>
      <c r="C147" s="59"/>
      <c r="D147" s="59"/>
      <c r="E147" s="59"/>
      <c r="F147" s="59"/>
      <c r="G147" s="59"/>
      <c r="H147" s="116" t="s">
        <v>42</v>
      </c>
      <c r="I147" s="80">
        <f>SUM(I148:I150)</f>
        <v>397358400000</v>
      </c>
      <c r="J147" s="80">
        <f>SUM(J148:J150)</f>
        <v>20047635115</v>
      </c>
      <c r="K147" s="80">
        <f>SUM(K148:K150)</f>
        <v>20047635115</v>
      </c>
      <c r="L147" s="80">
        <f t="shared" ref="L147:Q147" si="67">SUM(L148:L150)</f>
        <v>20047635115</v>
      </c>
      <c r="M147" s="80">
        <f t="shared" si="67"/>
        <v>20047635115</v>
      </c>
      <c r="N147" s="80">
        <f t="shared" si="67"/>
        <v>0</v>
      </c>
      <c r="O147" s="80">
        <f t="shared" si="67"/>
        <v>0</v>
      </c>
      <c r="P147" s="80">
        <f t="shared" si="67"/>
        <v>0</v>
      </c>
      <c r="Q147" s="80">
        <f t="shared" si="67"/>
        <v>0</v>
      </c>
      <c r="R147" s="129">
        <f t="shared" si="62"/>
        <v>5.0452274609017952E-2</v>
      </c>
      <c r="S147" s="86">
        <f t="shared" si="63"/>
        <v>0</v>
      </c>
    </row>
    <row r="148" spans="1:19" s="128" customFormat="1" ht="24" x14ac:dyDescent="0.25">
      <c r="A148" s="68">
        <v>410</v>
      </c>
      <c r="B148" s="68">
        <v>506</v>
      </c>
      <c r="C148" s="68">
        <v>1</v>
      </c>
      <c r="D148" s="69"/>
      <c r="E148" s="69"/>
      <c r="F148" s="69">
        <v>20</v>
      </c>
      <c r="G148" s="69"/>
      <c r="H148" s="131" t="s">
        <v>47</v>
      </c>
      <c r="I148" s="126">
        <v>349062400000</v>
      </c>
      <c r="J148" s="126"/>
      <c r="K148" s="126"/>
      <c r="L148" s="126"/>
      <c r="M148" s="126"/>
      <c r="N148" s="126"/>
      <c r="O148" s="126"/>
      <c r="P148" s="126"/>
      <c r="Q148" s="126"/>
      <c r="R148" s="127">
        <f t="shared" si="62"/>
        <v>0</v>
      </c>
      <c r="S148" s="130">
        <f t="shared" si="63"/>
        <v>0</v>
      </c>
    </row>
    <row r="149" spans="1:19" s="128" customFormat="1" ht="14.25" x14ac:dyDescent="0.25">
      <c r="A149" s="68">
        <v>410</v>
      </c>
      <c r="B149" s="68">
        <v>506</v>
      </c>
      <c r="C149" s="68">
        <v>3</v>
      </c>
      <c r="D149" s="69"/>
      <c r="E149" s="69"/>
      <c r="F149" s="69">
        <v>20</v>
      </c>
      <c r="G149" s="69"/>
      <c r="H149" s="131" t="s">
        <v>174</v>
      </c>
      <c r="I149" s="126">
        <v>40440000000</v>
      </c>
      <c r="J149" s="126">
        <v>20016336310</v>
      </c>
      <c r="K149" s="126">
        <v>20016336310</v>
      </c>
      <c r="L149" s="126">
        <v>20016336310</v>
      </c>
      <c r="M149" s="126">
        <v>20016336310</v>
      </c>
      <c r="N149" s="126"/>
      <c r="O149" s="126"/>
      <c r="P149" s="126"/>
      <c r="Q149" s="126"/>
      <c r="R149" s="127">
        <f t="shared" si="62"/>
        <v>0.49496380588526212</v>
      </c>
      <c r="S149" s="130">
        <f t="shared" si="63"/>
        <v>0</v>
      </c>
    </row>
    <row r="150" spans="1:19" s="128" customFormat="1" ht="24.75" thickBot="1" x14ac:dyDescent="0.3">
      <c r="A150" s="68">
        <v>410</v>
      </c>
      <c r="B150" s="68">
        <v>506</v>
      </c>
      <c r="C150" s="68">
        <v>5</v>
      </c>
      <c r="D150" s="69"/>
      <c r="E150" s="69"/>
      <c r="F150" s="69">
        <v>20</v>
      </c>
      <c r="G150" s="69"/>
      <c r="H150" s="131" t="s">
        <v>387</v>
      </c>
      <c r="I150" s="126">
        <v>7856000000</v>
      </c>
      <c r="J150" s="126">
        <v>31298805</v>
      </c>
      <c r="K150" s="126">
        <v>31298805</v>
      </c>
      <c r="L150" s="126">
        <v>31298805</v>
      </c>
      <c r="M150" s="126">
        <v>31298805</v>
      </c>
      <c r="N150" s="126"/>
      <c r="O150" s="126"/>
      <c r="P150" s="126"/>
      <c r="Q150" s="126"/>
      <c r="R150" s="127">
        <f t="shared" si="62"/>
        <v>3.9840637729124237E-3</v>
      </c>
      <c r="S150" s="130">
        <f t="shared" si="63"/>
        <v>0</v>
      </c>
    </row>
    <row r="151" spans="1:19" s="146" customFormat="1" ht="15.75" thickBot="1" x14ac:dyDescent="0.3">
      <c r="A151" s="517" t="s">
        <v>48</v>
      </c>
      <c r="B151" s="518"/>
      <c r="C151" s="518"/>
      <c r="D151" s="518"/>
      <c r="E151" s="518"/>
      <c r="F151" s="518"/>
      <c r="G151" s="518"/>
      <c r="H151" s="519"/>
      <c r="I151" s="143">
        <f>+I8+I136</f>
        <v>1039749524000</v>
      </c>
      <c r="J151" s="143">
        <f t="shared" ref="J151:Q151" si="68">+J8+J136</f>
        <v>71601459784.73999</v>
      </c>
      <c r="K151" s="143">
        <f t="shared" si="68"/>
        <v>71596437679.73999</v>
      </c>
      <c r="L151" s="143">
        <f t="shared" si="68"/>
        <v>48713986680.739998</v>
      </c>
      <c r="M151" s="143">
        <f t="shared" si="68"/>
        <v>48713986680.739998</v>
      </c>
      <c r="N151" s="143">
        <f t="shared" si="68"/>
        <v>1907898720.1900001</v>
      </c>
      <c r="O151" s="143">
        <f t="shared" si="68"/>
        <v>1907898720.1900001</v>
      </c>
      <c r="P151" s="143">
        <f t="shared" si="68"/>
        <v>1652148033.1900001</v>
      </c>
      <c r="Q151" s="143">
        <f t="shared" si="68"/>
        <v>1652148033.1900001</v>
      </c>
      <c r="R151" s="144">
        <f t="shared" si="62"/>
        <v>4.685165566927444E-2</v>
      </c>
      <c r="S151" s="145">
        <f t="shared" si="63"/>
        <v>1.834959936168242E-3</v>
      </c>
    </row>
    <row r="152" spans="1:19" x14ac:dyDescent="0.2">
      <c r="I152" s="181"/>
      <c r="J152" s="181"/>
      <c r="K152" s="181"/>
      <c r="L152" s="181"/>
      <c r="M152" s="181"/>
      <c r="N152" s="181"/>
      <c r="O152" s="181"/>
      <c r="P152" s="181"/>
      <c r="Q152" s="181"/>
    </row>
    <row r="153" spans="1:19" x14ac:dyDescent="0.2">
      <c r="I153" s="181"/>
      <c r="J153" s="181"/>
      <c r="K153" s="181"/>
      <c r="L153" s="181"/>
      <c r="M153" s="181"/>
      <c r="N153" s="181"/>
      <c r="O153" s="181"/>
      <c r="P153" s="181"/>
      <c r="Q153" s="181"/>
    </row>
    <row r="154" spans="1:19" x14ac:dyDescent="0.2">
      <c r="I154" s="181"/>
      <c r="J154" s="181"/>
      <c r="K154" s="181"/>
      <c r="L154" s="181"/>
      <c r="M154" s="181"/>
      <c r="N154" s="181"/>
      <c r="O154" s="181"/>
      <c r="P154" s="181"/>
      <c r="Q154" s="181"/>
    </row>
    <row r="155" spans="1:19" x14ac:dyDescent="0.2">
      <c r="I155" s="181"/>
      <c r="J155" s="181"/>
      <c r="K155" s="181"/>
      <c r="L155" s="181"/>
      <c r="M155" s="181"/>
      <c r="N155" s="181"/>
      <c r="O155" s="181"/>
      <c r="P155" s="181"/>
      <c r="Q155" s="181"/>
    </row>
    <row r="156" spans="1:19" x14ac:dyDescent="0.2">
      <c r="I156" s="181"/>
      <c r="J156" s="181"/>
      <c r="K156" s="181"/>
      <c r="L156" s="181"/>
      <c r="M156" s="181"/>
      <c r="N156" s="181"/>
      <c r="O156" s="181"/>
      <c r="P156" s="181"/>
      <c r="Q156" s="181"/>
    </row>
    <row r="157" spans="1:19" x14ac:dyDescent="0.2"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spans="1:19" x14ac:dyDescent="0.2">
      <c r="I158" s="181"/>
      <c r="J158" s="181"/>
      <c r="K158" s="181"/>
      <c r="L158" s="181"/>
      <c r="M158" s="181"/>
      <c r="N158" s="181"/>
      <c r="O158" s="181"/>
      <c r="P158" s="181"/>
      <c r="Q158" s="181"/>
    </row>
    <row r="159" spans="1:19" x14ac:dyDescent="0.2">
      <c r="I159" s="181"/>
      <c r="J159" s="181"/>
      <c r="K159" s="181"/>
      <c r="L159" s="181"/>
      <c r="M159" s="181"/>
      <c r="N159" s="181"/>
      <c r="O159" s="181"/>
      <c r="P159" s="181"/>
      <c r="Q159" s="181"/>
    </row>
    <row r="160" spans="1:19" x14ac:dyDescent="0.2">
      <c r="A160" s="157"/>
      <c r="B160" s="157"/>
      <c r="C160" s="157"/>
      <c r="D160" s="157"/>
      <c r="E160" s="157"/>
      <c r="F160" s="157"/>
      <c r="G160" s="157"/>
      <c r="H160" s="157"/>
      <c r="I160" s="181"/>
      <c r="J160" s="181"/>
      <c r="K160" s="181"/>
      <c r="L160" s="181"/>
      <c r="M160" s="181"/>
      <c r="N160" s="181"/>
      <c r="O160" s="181"/>
      <c r="P160" s="181"/>
      <c r="Q160" s="181"/>
    </row>
    <row r="161" spans="1:17" x14ac:dyDescent="0.2">
      <c r="A161" s="157"/>
      <c r="B161" s="157"/>
      <c r="C161" s="157"/>
      <c r="D161" s="157"/>
      <c r="E161" s="157"/>
      <c r="F161" s="157"/>
      <c r="G161" s="157"/>
      <c r="H161" s="157"/>
      <c r="I161" s="181"/>
      <c r="J161" s="181"/>
      <c r="K161" s="181"/>
      <c r="L161" s="181"/>
      <c r="M161" s="181"/>
      <c r="N161" s="181"/>
      <c r="O161" s="181"/>
      <c r="P161" s="181"/>
      <c r="Q161" s="181"/>
    </row>
  </sheetData>
  <mergeCells count="23">
    <mergeCell ref="A136:H136"/>
    <mergeCell ref="A151:H151"/>
    <mergeCell ref="N4:N7"/>
    <mergeCell ref="O4:O7"/>
    <mergeCell ref="P4:P7"/>
    <mergeCell ref="A4:H4"/>
    <mergeCell ref="I4:I7"/>
    <mergeCell ref="J4:J7"/>
    <mergeCell ref="K4:K7"/>
    <mergeCell ref="L4:L7"/>
    <mergeCell ref="M4:M7"/>
    <mergeCell ref="H5:H7"/>
    <mergeCell ref="A6:A7"/>
    <mergeCell ref="B6:B7"/>
    <mergeCell ref="C6:C7"/>
    <mergeCell ref="A1:S1"/>
    <mergeCell ref="A2:S2"/>
    <mergeCell ref="A3:S3"/>
    <mergeCell ref="D6:D7"/>
    <mergeCell ref="A8:H8"/>
    <mergeCell ref="Q4:Q7"/>
    <mergeCell ref="R4:R7"/>
    <mergeCell ref="S4:S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9551579-87DF-453C-9677-1108C7BD85A3}"/>
</file>

<file path=customXml/itemProps2.xml><?xml version="1.0" encoding="utf-8"?>
<ds:datastoreItem xmlns:ds="http://schemas.openxmlformats.org/officeDocument/2006/customXml" ds:itemID="{0C7D53E8-F71A-4D52-AD03-ECED313BD934}"/>
</file>

<file path=customXml/itemProps3.xml><?xml version="1.0" encoding="utf-8"?>
<ds:datastoreItem xmlns:ds="http://schemas.openxmlformats.org/officeDocument/2006/customXml" ds:itemID="{5E3B9DB5-5B46-4517-B6F2-3F1E68C96C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Hoja1</vt:lpstr>
      <vt:lpstr>VIGENCIA SIIF</vt:lpstr>
      <vt:lpstr>RESERVA SIIF</vt:lpstr>
      <vt:lpstr>CXP SIIF</vt:lpstr>
      <vt:lpstr>VIGENCIA  SIIF</vt:lpstr>
      <vt:lpstr>'CXP SIIF'!Área_de_impresión</vt:lpstr>
      <vt:lpstr>'VIGENCIA SIIF'!Área_de_impresión</vt:lpstr>
      <vt:lpstr>'CXP SIIF'!Títulos_a_imprimir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Enero (Gastos)</dc:title>
  <dc:creator>Windows User</dc:creator>
  <cp:lastModifiedBy>Carolina Peña Mugno</cp:lastModifiedBy>
  <dcterms:created xsi:type="dcterms:W3CDTF">2014-01-22T22:03:49Z</dcterms:created>
  <dcterms:modified xsi:type="dcterms:W3CDTF">2015-02-25T15:24:44Z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