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7520" windowHeight="9435"/>
  </bookViews>
  <sheets>
    <sheet name="VIGENCIA SIIF" sheetId="3" r:id="rId1"/>
  </sheets>
  <externalReferences>
    <externalReference r:id="rId2"/>
  </externalReferences>
  <definedNames>
    <definedName name="_xlnm.Print_Area" localSheetId="0">'VIGENCIA SIIF'!$A$1:$R$147</definedName>
    <definedName name="_xlnm.Print_Titles" localSheetId="0">'VIGENCIA SIIF'!$1:$7</definedName>
  </definedNames>
  <calcPr calcId="145621"/>
</workbook>
</file>

<file path=xl/calcChain.xml><?xml version="1.0" encoding="utf-8"?>
<calcChain xmlns="http://schemas.openxmlformats.org/spreadsheetml/2006/main">
  <c r="I111" i="3"/>
  <c r="J111"/>
  <c r="K111"/>
  <c r="L111"/>
  <c r="M111"/>
  <c r="N111"/>
  <c r="O111"/>
  <c r="P111"/>
  <c r="H111"/>
  <c r="Q132"/>
  <c r="R132"/>
  <c r="I120"/>
  <c r="J120"/>
  <c r="K120"/>
  <c r="L120"/>
  <c r="M120"/>
  <c r="N120"/>
  <c r="O120"/>
  <c r="P120"/>
  <c r="H120"/>
  <c r="P33"/>
  <c r="O33"/>
  <c r="N33"/>
  <c r="M33"/>
  <c r="L33"/>
  <c r="K33"/>
  <c r="J33"/>
  <c r="I33"/>
  <c r="H33"/>
  <c r="R14"/>
  <c r="R13"/>
  <c r="R12"/>
  <c r="Q14"/>
  <c r="Q13"/>
  <c r="Q12"/>
  <c r="R145" l="1"/>
  <c r="Q145"/>
  <c r="P144"/>
  <c r="O144"/>
  <c r="N144"/>
  <c r="M144"/>
  <c r="L144"/>
  <c r="K144"/>
  <c r="J144"/>
  <c r="I144"/>
  <c r="H144"/>
  <c r="R143"/>
  <c r="Q143"/>
  <c r="R142"/>
  <c r="Q142"/>
  <c r="P141"/>
  <c r="P140" s="1"/>
  <c r="O141"/>
  <c r="O140" s="1"/>
  <c r="N141"/>
  <c r="N140" s="1"/>
  <c r="M141"/>
  <c r="M140" s="1"/>
  <c r="L141"/>
  <c r="L140" s="1"/>
  <c r="K141"/>
  <c r="K140" s="1"/>
  <c r="J141"/>
  <c r="J140" s="1"/>
  <c r="I141"/>
  <c r="I140" s="1"/>
  <c r="H141"/>
  <c r="H140" s="1"/>
  <c r="R139"/>
  <c r="Q139"/>
  <c r="P138"/>
  <c r="P137" s="1"/>
  <c r="O138"/>
  <c r="O137" s="1"/>
  <c r="N138"/>
  <c r="N137" s="1"/>
  <c r="M138"/>
  <c r="M137" s="1"/>
  <c r="L138"/>
  <c r="K138"/>
  <c r="K137" s="1"/>
  <c r="J138"/>
  <c r="J137" s="1"/>
  <c r="I138"/>
  <c r="I137" s="1"/>
  <c r="H138"/>
  <c r="H137" s="1"/>
  <c r="R136"/>
  <c r="Q136"/>
  <c r="P135"/>
  <c r="P134" s="1"/>
  <c r="O135"/>
  <c r="N135"/>
  <c r="N134" s="1"/>
  <c r="M135"/>
  <c r="M134" s="1"/>
  <c r="L135"/>
  <c r="L134" s="1"/>
  <c r="K135"/>
  <c r="K134" s="1"/>
  <c r="J135"/>
  <c r="J134" s="1"/>
  <c r="I135"/>
  <c r="I134" s="1"/>
  <c r="H135"/>
  <c r="H134" s="1"/>
  <c r="O134"/>
  <c r="R131"/>
  <c r="Q131"/>
  <c r="R128"/>
  <c r="Q128"/>
  <c r="R127"/>
  <c r="Q127"/>
  <c r="R126"/>
  <c r="Q126"/>
  <c r="P125"/>
  <c r="P124" s="1"/>
  <c r="P123" s="1"/>
  <c r="P122" s="1"/>
  <c r="O125"/>
  <c r="O124" s="1"/>
  <c r="O123" s="1"/>
  <c r="O122" s="1"/>
  <c r="N125"/>
  <c r="N124" s="1"/>
  <c r="N123" s="1"/>
  <c r="N122" s="1"/>
  <c r="M125"/>
  <c r="M124" s="1"/>
  <c r="M123" s="1"/>
  <c r="M122" s="1"/>
  <c r="L125"/>
  <c r="L124" s="1"/>
  <c r="L123" s="1"/>
  <c r="L122" s="1"/>
  <c r="K125"/>
  <c r="K124" s="1"/>
  <c r="K123" s="1"/>
  <c r="K122" s="1"/>
  <c r="J125"/>
  <c r="J124" s="1"/>
  <c r="J123" s="1"/>
  <c r="J122" s="1"/>
  <c r="I125"/>
  <c r="I124" s="1"/>
  <c r="I123" s="1"/>
  <c r="I122" s="1"/>
  <c r="H125"/>
  <c r="H124" s="1"/>
  <c r="H123" s="1"/>
  <c r="H122" s="1"/>
  <c r="R121"/>
  <c r="Q121"/>
  <c r="P119"/>
  <c r="P118" s="1"/>
  <c r="O119"/>
  <c r="O118" s="1"/>
  <c r="N119"/>
  <c r="M119"/>
  <c r="M118" s="1"/>
  <c r="L119"/>
  <c r="K119"/>
  <c r="K118" s="1"/>
  <c r="J119"/>
  <c r="J118" s="1"/>
  <c r="I119"/>
  <c r="I118" s="1"/>
  <c r="H119"/>
  <c r="H118" s="1"/>
  <c r="R117"/>
  <c r="Q117"/>
  <c r="R116"/>
  <c r="Q116"/>
  <c r="P115"/>
  <c r="P113" s="1"/>
  <c r="O115"/>
  <c r="O113" s="1"/>
  <c r="N115"/>
  <c r="M115"/>
  <c r="M113" s="1"/>
  <c r="L115"/>
  <c r="K115"/>
  <c r="K113" s="1"/>
  <c r="J115"/>
  <c r="J113" s="1"/>
  <c r="I115"/>
  <c r="I113" s="1"/>
  <c r="H115"/>
  <c r="H113" s="1"/>
  <c r="P114"/>
  <c r="P112" s="1"/>
  <c r="O114"/>
  <c r="O112" s="1"/>
  <c r="N114"/>
  <c r="N112" s="1"/>
  <c r="M114"/>
  <c r="M112" s="1"/>
  <c r="L114"/>
  <c r="K114"/>
  <c r="K112" s="1"/>
  <c r="J114"/>
  <c r="J112" s="1"/>
  <c r="I114"/>
  <c r="I112" s="1"/>
  <c r="H114"/>
  <c r="H112" s="1"/>
  <c r="R109"/>
  <c r="Q109"/>
  <c r="P108"/>
  <c r="O108"/>
  <c r="N108"/>
  <c r="M108"/>
  <c r="L108"/>
  <c r="K108"/>
  <c r="J108"/>
  <c r="I108"/>
  <c r="H108"/>
  <c r="R107"/>
  <c r="Q107"/>
  <c r="R106"/>
  <c r="Q106"/>
  <c r="R105"/>
  <c r="Q105"/>
  <c r="R104"/>
  <c r="Q104"/>
  <c r="R103"/>
  <c r="Q103"/>
  <c r="P102"/>
  <c r="O102"/>
  <c r="N102"/>
  <c r="M102"/>
  <c r="L102"/>
  <c r="K102"/>
  <c r="J102"/>
  <c r="I102"/>
  <c r="H102"/>
  <c r="R101"/>
  <c r="Q101"/>
  <c r="R100"/>
  <c r="Q100"/>
  <c r="P99"/>
  <c r="O99"/>
  <c r="N99"/>
  <c r="M99"/>
  <c r="L99"/>
  <c r="K99"/>
  <c r="J99"/>
  <c r="I99"/>
  <c r="H99"/>
  <c r="R98"/>
  <c r="Q98"/>
  <c r="P97"/>
  <c r="O97"/>
  <c r="N97"/>
  <c r="M97"/>
  <c r="L97"/>
  <c r="K97"/>
  <c r="J97"/>
  <c r="I97"/>
  <c r="H97"/>
  <c r="R96"/>
  <c r="Q96"/>
  <c r="R95"/>
  <c r="Q95"/>
  <c r="P94"/>
  <c r="O94"/>
  <c r="N94"/>
  <c r="M94"/>
  <c r="L94"/>
  <c r="K94"/>
  <c r="J94"/>
  <c r="I94"/>
  <c r="H94"/>
  <c r="R93"/>
  <c r="Q93"/>
  <c r="R92"/>
  <c r="Q92"/>
  <c r="P91"/>
  <c r="O91"/>
  <c r="N91"/>
  <c r="M91"/>
  <c r="L91"/>
  <c r="K91"/>
  <c r="J91"/>
  <c r="I91"/>
  <c r="H91"/>
  <c r="R90"/>
  <c r="Q90"/>
  <c r="R89"/>
  <c r="Q89"/>
  <c r="R88"/>
  <c r="Q88"/>
  <c r="R87"/>
  <c r="Q87"/>
  <c r="R86"/>
  <c r="Q86"/>
  <c r="P85"/>
  <c r="O85"/>
  <c r="N85"/>
  <c r="M85"/>
  <c r="L85"/>
  <c r="K85"/>
  <c r="J85"/>
  <c r="I85"/>
  <c r="H85"/>
  <c r="R84"/>
  <c r="Q84"/>
  <c r="R83"/>
  <c r="Q83"/>
  <c r="P82"/>
  <c r="O82"/>
  <c r="N82"/>
  <c r="M82"/>
  <c r="L82"/>
  <c r="K82"/>
  <c r="J82"/>
  <c r="I82"/>
  <c r="H82"/>
  <c r="Q82" s="1"/>
  <c r="R81"/>
  <c r="Q81"/>
  <c r="R80"/>
  <c r="Q80"/>
  <c r="R79"/>
  <c r="Q79"/>
  <c r="R78"/>
  <c r="Q78"/>
  <c r="R77"/>
  <c r="Q77"/>
  <c r="P76"/>
  <c r="O76"/>
  <c r="N76"/>
  <c r="M76"/>
  <c r="L76"/>
  <c r="K76"/>
  <c r="J76"/>
  <c r="I76"/>
  <c r="H76"/>
  <c r="R75"/>
  <c r="Q75"/>
  <c r="R74"/>
  <c r="Q74"/>
  <c r="R73"/>
  <c r="Q73"/>
  <c r="R72"/>
  <c r="Q72"/>
  <c r="R71"/>
  <c r="Q71"/>
  <c r="R70"/>
  <c r="Q70"/>
  <c r="R69"/>
  <c r="Q69"/>
  <c r="R68"/>
  <c r="Q68"/>
  <c r="P67"/>
  <c r="O67"/>
  <c r="N67"/>
  <c r="M67"/>
  <c r="L67"/>
  <c r="K67"/>
  <c r="J67"/>
  <c r="I67"/>
  <c r="H67"/>
  <c r="R66"/>
  <c r="Q66"/>
  <c r="R65"/>
  <c r="Q65"/>
  <c r="R64"/>
  <c r="Q64"/>
  <c r="R63"/>
  <c r="Q63"/>
  <c r="R62"/>
  <c r="Q62"/>
  <c r="P61"/>
  <c r="O61"/>
  <c r="N61"/>
  <c r="M61"/>
  <c r="L61"/>
  <c r="K61"/>
  <c r="J61"/>
  <c r="I61"/>
  <c r="H61"/>
  <c r="R60"/>
  <c r="Q60"/>
  <c r="P59"/>
  <c r="O59"/>
  <c r="N59"/>
  <c r="M59"/>
  <c r="L59"/>
  <c r="K59"/>
  <c r="J59"/>
  <c r="I59"/>
  <c r="H59"/>
  <c r="R58"/>
  <c r="Q58"/>
  <c r="P57"/>
  <c r="O57"/>
  <c r="O56" s="1"/>
  <c r="N57"/>
  <c r="M57"/>
  <c r="M56" s="1"/>
  <c r="L57"/>
  <c r="K57"/>
  <c r="K56" s="1"/>
  <c r="J57"/>
  <c r="I57"/>
  <c r="I56" s="1"/>
  <c r="H57"/>
  <c r="R55"/>
  <c r="Q55"/>
  <c r="P54"/>
  <c r="O54"/>
  <c r="N54"/>
  <c r="M54"/>
  <c r="L54"/>
  <c r="K54"/>
  <c r="J54"/>
  <c r="I54"/>
  <c r="H54"/>
  <c r="R53"/>
  <c r="Q53"/>
  <c r="R52"/>
  <c r="Q52"/>
  <c r="R51"/>
  <c r="Q51"/>
  <c r="R50"/>
  <c r="Q50"/>
  <c r="P49"/>
  <c r="O49"/>
  <c r="N49"/>
  <c r="M49"/>
  <c r="L49"/>
  <c r="K49"/>
  <c r="J49"/>
  <c r="I49"/>
  <c r="H49"/>
  <c r="R46"/>
  <c r="Q46"/>
  <c r="R45"/>
  <c r="Q45"/>
  <c r="R44"/>
  <c r="Q44"/>
  <c r="R43"/>
  <c r="Q43"/>
  <c r="P42"/>
  <c r="O42"/>
  <c r="N42"/>
  <c r="M42"/>
  <c r="L42"/>
  <c r="K42"/>
  <c r="J42"/>
  <c r="I42"/>
  <c r="H42"/>
  <c r="R41"/>
  <c r="Q41"/>
  <c r="R40"/>
  <c r="Q40"/>
  <c r="R39"/>
  <c r="Q39"/>
  <c r="R38"/>
  <c r="Q38"/>
  <c r="P37"/>
  <c r="O37"/>
  <c r="N37"/>
  <c r="M37"/>
  <c r="L37"/>
  <c r="K37"/>
  <c r="J37"/>
  <c r="I37"/>
  <c r="H37"/>
  <c r="R35"/>
  <c r="Q35"/>
  <c r="R34"/>
  <c r="Q34"/>
  <c r="Q33"/>
  <c r="P32"/>
  <c r="O32"/>
  <c r="N32"/>
  <c r="M32"/>
  <c r="L32"/>
  <c r="K32"/>
  <c r="J32"/>
  <c r="I32"/>
  <c r="H32"/>
  <c r="R31"/>
  <c r="Q31"/>
  <c r="R30"/>
  <c r="Q30"/>
  <c r="P29"/>
  <c r="O29"/>
  <c r="N29"/>
  <c r="M29"/>
  <c r="L29"/>
  <c r="K29"/>
  <c r="J29"/>
  <c r="I29"/>
  <c r="H29"/>
  <c r="R28"/>
  <c r="Q28"/>
  <c r="P27"/>
  <c r="O27"/>
  <c r="N27"/>
  <c r="M27"/>
  <c r="L27"/>
  <c r="K27"/>
  <c r="J27"/>
  <c r="I27"/>
  <c r="H27"/>
  <c r="R26"/>
  <c r="Q26"/>
  <c r="R25"/>
  <c r="Q25"/>
  <c r="R24"/>
  <c r="Q24"/>
  <c r="R23"/>
  <c r="Q23"/>
  <c r="R22"/>
  <c r="Q22"/>
  <c r="R21"/>
  <c r="Q21"/>
  <c r="R20"/>
  <c r="Q20"/>
  <c r="R19"/>
  <c r="Q19"/>
  <c r="P18"/>
  <c r="O18"/>
  <c r="N18"/>
  <c r="M18"/>
  <c r="L18"/>
  <c r="K18"/>
  <c r="J18"/>
  <c r="I18"/>
  <c r="H18"/>
  <c r="R17"/>
  <c r="Q17"/>
  <c r="R16"/>
  <c r="Q16"/>
  <c r="P15"/>
  <c r="O15"/>
  <c r="N15"/>
  <c r="M15"/>
  <c r="L15"/>
  <c r="K15"/>
  <c r="J15"/>
  <c r="I15"/>
  <c r="H15"/>
  <c r="P11"/>
  <c r="O11"/>
  <c r="N11"/>
  <c r="M11"/>
  <c r="L11"/>
  <c r="K11"/>
  <c r="J11"/>
  <c r="I11"/>
  <c r="H11"/>
  <c r="J56" l="1"/>
  <c r="N56"/>
  <c r="H56"/>
  <c r="L56"/>
  <c r="P56"/>
  <c r="J133"/>
  <c r="N133"/>
  <c r="I133"/>
  <c r="M133"/>
  <c r="O133"/>
  <c r="H133"/>
  <c r="P133"/>
  <c r="K133"/>
  <c r="Q144"/>
  <c r="R125"/>
  <c r="M110"/>
  <c r="R99"/>
  <c r="R144"/>
  <c r="O48"/>
  <c r="L36"/>
  <c r="P36"/>
  <c r="Q125"/>
  <c r="R18"/>
  <c r="R112"/>
  <c r="R108"/>
  <c r="R61"/>
  <c r="R59"/>
  <c r="Q59"/>
  <c r="R67"/>
  <c r="R82"/>
  <c r="Q97"/>
  <c r="Q99"/>
  <c r="H110"/>
  <c r="P110"/>
  <c r="Q61"/>
  <c r="Q94"/>
  <c r="O110"/>
  <c r="Q120"/>
  <c r="K48"/>
  <c r="R42"/>
  <c r="I110"/>
  <c r="J36"/>
  <c r="Q49"/>
  <c r="R32"/>
  <c r="Q42"/>
  <c r="J48"/>
  <c r="R49"/>
  <c r="R97"/>
  <c r="Q108"/>
  <c r="Q102"/>
  <c r="Q115"/>
  <c r="Q57"/>
  <c r="L113"/>
  <c r="Q113" s="1"/>
  <c r="Q29"/>
  <c r="R33"/>
  <c r="Q37"/>
  <c r="K36"/>
  <c r="H48"/>
  <c r="P48"/>
  <c r="Q67"/>
  <c r="R102"/>
  <c r="R115"/>
  <c r="Q138"/>
  <c r="R29"/>
  <c r="Q18"/>
  <c r="L10"/>
  <c r="I10"/>
  <c r="M10"/>
  <c r="Q15"/>
  <c r="Q134"/>
  <c r="P10"/>
  <c r="P9" s="1"/>
  <c r="Q11"/>
  <c r="N36"/>
  <c r="Q85"/>
  <c r="O36"/>
  <c r="N48"/>
  <c r="I48"/>
  <c r="M48"/>
  <c r="R94"/>
  <c r="R137"/>
  <c r="R140"/>
  <c r="H10"/>
  <c r="Q135"/>
  <c r="Q140"/>
  <c r="R15"/>
  <c r="R27"/>
  <c r="R37"/>
  <c r="H36"/>
  <c r="L48"/>
  <c r="Q48" s="1"/>
  <c r="R54"/>
  <c r="N113"/>
  <c r="R113" s="1"/>
  <c r="Q124"/>
  <c r="R124"/>
  <c r="L137"/>
  <c r="Q137" s="1"/>
  <c r="Q141"/>
  <c r="Q32"/>
  <c r="R122"/>
  <c r="J10"/>
  <c r="J9" s="1"/>
  <c r="N10"/>
  <c r="N9" s="1"/>
  <c r="R11"/>
  <c r="M47"/>
  <c r="R76"/>
  <c r="Q123"/>
  <c r="R123"/>
  <c r="R57"/>
  <c r="Q76"/>
  <c r="L112"/>
  <c r="Q114"/>
  <c r="Q91"/>
  <c r="K10"/>
  <c r="O10"/>
  <c r="O9" s="1"/>
  <c r="Q27"/>
  <c r="Q54"/>
  <c r="R85"/>
  <c r="K110"/>
  <c r="R119"/>
  <c r="N118"/>
  <c r="R118" s="1"/>
  <c r="R138"/>
  <c r="R141"/>
  <c r="J110"/>
  <c r="Q119"/>
  <c r="L118"/>
  <c r="Q118" s="1"/>
  <c r="R120"/>
  <c r="I36"/>
  <c r="M36"/>
  <c r="R91"/>
  <c r="R114"/>
  <c r="Q122"/>
  <c r="R134"/>
  <c r="R135"/>
  <c r="K9" l="1"/>
  <c r="I9"/>
  <c r="L9"/>
  <c r="Q9" s="1"/>
  <c r="L133"/>
  <c r="Q133" s="1"/>
  <c r="H9"/>
  <c r="M9"/>
  <c r="M8" s="1"/>
  <c r="M146" s="1"/>
  <c r="M147" s="1"/>
  <c r="R133"/>
  <c r="K47"/>
  <c r="Q111"/>
  <c r="O47"/>
  <c r="O8" s="1"/>
  <c r="O146" s="1"/>
  <c r="O147" s="1"/>
  <c r="Q36"/>
  <c r="R56"/>
  <c r="J47"/>
  <c r="P47"/>
  <c r="P8" s="1"/>
  <c r="P146" s="1"/>
  <c r="P147" s="1"/>
  <c r="R48"/>
  <c r="I47"/>
  <c r="L47"/>
  <c r="N47"/>
  <c r="N110"/>
  <c r="R110" s="1"/>
  <c r="R111"/>
  <c r="Q10"/>
  <c r="R36"/>
  <c r="Q56"/>
  <c r="R10"/>
  <c r="H47"/>
  <c r="Q112"/>
  <c r="L110"/>
  <c r="Q110" s="1"/>
  <c r="K8" l="1"/>
  <c r="K146" s="1"/>
  <c r="K147" s="1"/>
  <c r="J8"/>
  <c r="J146" s="1"/>
  <c r="J147" s="1"/>
  <c r="I8"/>
  <c r="I146" s="1"/>
  <c r="I147" s="1"/>
  <c r="H8"/>
  <c r="H146" s="1"/>
  <c r="H147" s="1"/>
  <c r="R47"/>
  <c r="R9"/>
  <c r="N8"/>
  <c r="L8"/>
  <c r="Q47"/>
  <c r="Q8" l="1"/>
  <c r="L146"/>
  <c r="L147" s="1"/>
  <c r="Q147" s="1"/>
  <c r="N146"/>
  <c r="N147" s="1"/>
  <c r="R147" s="1"/>
  <c r="R8"/>
  <c r="R146" l="1"/>
  <c r="Q146"/>
</calcChain>
</file>

<file path=xl/sharedStrings.xml><?xml version="1.0" encoding="utf-8"?>
<sst xmlns="http://schemas.openxmlformats.org/spreadsheetml/2006/main" count="188" uniqueCount="157">
  <si>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</si>
  <si>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</si>
  <si>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</si>
  <si>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</si>
  <si>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</si>
  <si>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</si>
  <si>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</si>
  <si>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</si>
  <si>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</si>
  <si>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</si>
  <si>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</si>
  <si>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</si>
  <si>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</si>
  <si>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</si>
  <si>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</si>
  <si>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</si>
  <si>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</si>
  <si>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</si>
  <si>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</si>
  <si>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</si>
  <si>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</si>
  <si>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</si>
  <si>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</si>
  <si>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</si>
  <si>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</si>
  <si>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</si>
  <si>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</si>
  <si>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</si>
  <si>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</si>
  <si>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</si>
  <si>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</si>
  <si>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</si>
  <si>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</si>
  <si>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</si>
  <si>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</si>
  <si>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</si>
  <si>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</si>
  <si>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</si>
  <si>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</si>
  <si>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</si>
  <si>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</si>
  <si>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</si>
  <si>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</si>
  <si>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</si>
  <si>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</si>
  <si>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</si>
  <si>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</si>
  <si>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</si>
  <si>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</si>
  <si>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</si>
  <si>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</si>
  <si>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</si>
  <si>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</si>
  <si>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</si>
  <si>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</si>
  <si>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</si>
  <si>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</si>
  <si>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</si>
  <si>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</si>
  <si>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</si>
  <si>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</si>
  <si>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</si>
  <si>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</si>
  <si>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</si>
  <si>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</si>
  <si>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</si>
  <si>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</si>
  <si>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21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</si>
  <si>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</si>
  <si>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</si>
  <si>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</si>
  <si>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</si>
  <si>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</si>
  <si>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</si>
  <si>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</si>
  <si>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</si>
  <si>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</si>
  <si>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</si>
  <si>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</si>
  <si>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</si>
  <si>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</si>
  <si>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</si>
  <si>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</si>
  <si>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</si>
  <si>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</si>
  <si>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</si>
  <si>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</si>
  <si>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</si>
  <si>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</si>
  <si>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</si>
  <si>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</si>
  <si>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</si>
  <si>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</si>
  <si>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</si>
  <si>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</si>
  <si>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</si>
  <si>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</si>
  <si>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</si>
  <si>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</si>
  <si>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</si>
  <si>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</si>
  <si>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</si>
  <si>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</si>
  <si>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</si>
  <si>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</si>
  <si>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</si>
  <si>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</si>
  <si>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</si>
  <si>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</si>
  <si>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</si>
  <si>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</si>
  <si>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</si>
  <si>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</si>
  <si>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</si>
  <si>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</si>
  <si>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</si>
  <si>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</si>
  <si>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Gas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</si>
  <si>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</si>
  <si>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</si>
  <si>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</si>
  <si>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</si>
  <si>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</si>
  <si>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</si>
  <si>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</si>
  <si>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</si>
  <si>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</si>
  <si>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</si>
  <si>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</si>
  <si>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</si>
  <si>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</si>
  <si>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</si>
  <si>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</si>
  <si>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</si>
  <si>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</si>
  <si>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</si>
  <si>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</si>
  <si>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</si>
  <si>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</si>
  <si>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</si>
  <si>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</si>
  <si>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</si>
  <si>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</si>
  <si>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</si>
  <si>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</si>
  <si>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Organización de Eventos</t>
  </si>
  <si>
    <t>Servicios</t>
  </si>
  <si>
    <t>Arrendamiento</t>
  </si>
  <si>
    <t>ANALISIS Y GESTION DEL ENTORNO</t>
  </si>
  <si>
    <t>FORMACION DEL CAPITAL HUMANO</t>
  </si>
  <si>
    <t>ENERO</t>
  </si>
  <si>
    <t>EJECUCION PRESUPUESTAL DE GASTOS VIGENCIA 2014</t>
  </si>
  <si>
    <t>Bonificación de dirección</t>
  </si>
  <si>
    <t>Fondos Administradores de Pensiones Públicos</t>
  </si>
  <si>
    <t>Otros Impuestos</t>
  </si>
  <si>
    <t>Energía</t>
  </si>
  <si>
    <t>Telefonía Móvil Celular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</si>
</sst>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0"/>
      <name val="Calibri"/>
      <family val="2"/>
      <scheme val="minor"/>
    </font>
    <font>
      <i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2" applyFont="1" applyFill="1"/>
    <xf numFmtId="49" fontId="5" fillId="0" borderId="10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/>
    </xf>
    <xf numFmtId="49" fontId="2" fillId="0" borderId="10" xfId="2" applyNumberFormat="1" applyFont="1" applyFill="1" applyBorder="1" applyAlignment="1">
      <alignment horizontal="center" vertical="center"/>
    </xf>
    <xf numFmtId="0" fontId="6" fillId="0" borderId="0" xfId="2" applyFont="1" applyFill="1"/>
    <xf numFmtId="49" fontId="5" fillId="0" borderId="11" xfId="2" applyNumberFormat="1" applyFont="1" applyFill="1" applyBorder="1" applyAlignment="1">
      <alignment horizontal="center" vertical="center"/>
    </xf>
    <xf numFmtId="49" fontId="2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38" fontId="2" fillId="0" borderId="13" xfId="2" applyNumberFormat="1" applyFont="1" applyFill="1" applyBorder="1" applyAlignment="1"/>
    <xf numFmtId="10" fontId="2" fillId="0" borderId="13" xfId="3" applyNumberFormat="1" applyFont="1" applyFill="1" applyBorder="1" applyAlignment="1"/>
    <xf numFmtId="10" fontId="2" fillId="0" borderId="23" xfId="3" applyNumberFormat="1" applyFont="1" applyFill="1" applyBorder="1" applyAlignment="1"/>
    <xf numFmtId="0" fontId="7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left" wrapText="1"/>
    </xf>
    <xf numFmtId="38" fontId="2" fillId="0" borderId="15" xfId="2" applyNumberFormat="1" applyFont="1" applyFill="1" applyBorder="1"/>
    <xf numFmtId="10" fontId="2" fillId="0" borderId="15" xfId="3" applyNumberFormat="1" applyFont="1" applyFill="1" applyBorder="1" applyAlignment="1"/>
    <xf numFmtId="10" fontId="2" fillId="0" borderId="25" xfId="3" applyNumberFormat="1" applyFont="1" applyFill="1" applyBorder="1" applyAlignment="1"/>
    <xf numFmtId="0" fontId="7" fillId="0" borderId="0" xfId="2" applyFont="1" applyFill="1"/>
    <xf numFmtId="49" fontId="4" fillId="0" borderId="15" xfId="2" applyNumberFormat="1" applyFont="1" applyFill="1" applyBorder="1" applyAlignment="1">
      <alignment wrapText="1"/>
    </xf>
    <xf numFmtId="1" fontId="8" fillId="0" borderId="16" xfId="2" applyNumberFormat="1" applyFont="1" applyFill="1" applyBorder="1" applyAlignment="1">
      <alignment horizontal="center" vertical="center"/>
    </xf>
    <xf numFmtId="1" fontId="8" fillId="0" borderId="15" xfId="2" applyNumberFormat="1" applyFont="1" applyFill="1" applyBorder="1" applyAlignment="1">
      <alignment horizontal="center" vertical="center"/>
    </xf>
    <xf numFmtId="0" fontId="8" fillId="0" borderId="15" xfId="2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wrapText="1"/>
    </xf>
    <xf numFmtId="38" fontId="3" fillId="0" borderId="15" xfId="2" applyNumberFormat="1" applyFont="1" applyFill="1" applyBorder="1"/>
    <xf numFmtId="10" fontId="3" fillId="0" borderId="15" xfId="2" applyNumberFormat="1" applyFont="1" applyFill="1" applyBorder="1" applyAlignment="1">
      <alignment horizontal="right"/>
    </xf>
    <xf numFmtId="10" fontId="3" fillId="0" borderId="25" xfId="3" applyNumberFormat="1" applyFont="1" applyFill="1" applyBorder="1" applyAlignment="1"/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2" fillId="0" borderId="15" xfId="2" applyNumberFormat="1" applyFont="1" applyFill="1" applyBorder="1"/>
    <xf numFmtId="10" fontId="2" fillId="0" borderId="25" xfId="3" applyNumberFormat="1" applyFont="1" applyFill="1" applyBorder="1"/>
    <xf numFmtId="49" fontId="8" fillId="0" borderId="15" xfId="2" applyNumberFormat="1" applyFont="1" applyFill="1" applyBorder="1" applyAlignment="1">
      <alignment horizontal="left" wrapText="1"/>
    </xf>
    <xf numFmtId="49" fontId="4" fillId="0" borderId="15" xfId="2" applyNumberFormat="1" applyFont="1" applyFill="1" applyBorder="1" applyAlignment="1">
      <alignment horizontal="left" vertical="center" wrapText="1"/>
    </xf>
    <xf numFmtId="38" fontId="2" fillId="0" borderId="15" xfId="2" applyNumberFormat="1" applyFont="1" applyFill="1" applyBorder="1" applyAlignment="1">
      <alignment vertical="center"/>
    </xf>
    <xf numFmtId="10" fontId="2" fillId="0" borderId="15" xfId="2" applyNumberFormat="1" applyFont="1" applyFill="1" applyBorder="1" applyAlignment="1">
      <alignment horizontal="right" vertical="center"/>
    </xf>
    <xf numFmtId="10" fontId="2" fillId="0" borderId="25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0" fontId="3" fillId="0" borderId="25" xfId="2" applyNumberFormat="1" applyFont="1" applyFill="1" applyBorder="1" applyAlignment="1">
      <alignment horizontal="right"/>
    </xf>
    <xf numFmtId="10" fontId="2" fillId="0" borderId="15" xfId="2" applyNumberFormat="1" applyFont="1" applyFill="1" applyBorder="1" applyAlignment="1">
      <alignment vertical="center"/>
    </xf>
    <xf numFmtId="10" fontId="2" fillId="0" borderId="25" xfId="3" applyNumberFormat="1" applyFont="1" applyFill="1" applyBorder="1" applyAlignment="1">
      <alignment vertical="center"/>
    </xf>
    <xf numFmtId="0" fontId="10" fillId="0" borderId="15" xfId="2" applyNumberFormat="1" applyFont="1" applyFill="1" applyBorder="1" applyAlignment="1">
      <alignment horizontal="center" vertical="center"/>
    </xf>
    <xf numFmtId="38" fontId="1" fillId="0" borderId="15" xfId="2" applyNumberFormat="1" applyFont="1" applyFill="1" applyBorder="1"/>
    <xf numFmtId="10" fontId="11" fillId="0" borderId="15" xfId="2" applyNumberFormat="1" applyFont="1" applyFill="1" applyBorder="1" applyAlignment="1">
      <alignment horizontal="right"/>
    </xf>
    <xf numFmtId="10" fontId="11" fillId="0" borderId="25" xfId="3" applyNumberFormat="1" applyFont="1" applyFill="1" applyBorder="1" applyAlignment="1"/>
    <xf numFmtId="0" fontId="12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0" fontId="2" fillId="0" borderId="15" xfId="2" applyNumberFormat="1" applyFont="1" applyFill="1" applyBorder="1" applyAlignment="1">
      <alignment horizontal="right"/>
    </xf>
    <xf numFmtId="10" fontId="2" fillId="0" borderId="15" xfId="3" applyNumberFormat="1" applyFont="1" applyFill="1" applyBorder="1"/>
    <xf numFmtId="9" fontId="2" fillId="0" borderId="15" xfId="3" applyFont="1" applyFill="1" applyBorder="1"/>
    <xf numFmtId="3" fontId="2" fillId="0" borderId="15" xfId="2" applyNumberFormat="1" applyFont="1" applyFill="1" applyBorder="1" applyAlignment="1">
      <alignment wrapText="1"/>
    </xf>
    <xf numFmtId="10" fontId="2" fillId="0" borderId="25" xfId="2" applyNumberFormat="1" applyFont="1" applyFill="1" applyBorder="1" applyAlignment="1">
      <alignment horizontal="right"/>
    </xf>
    <xf numFmtId="164" fontId="4" fillId="0" borderId="15" xfId="2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wrapText="1"/>
    </xf>
    <xf numFmtId="38" fontId="2" fillId="0" borderId="15" xfId="2" applyNumberFormat="1" applyFont="1" applyFill="1" applyBorder="1" applyAlignment="1"/>
    <xf numFmtId="0" fontId="8" fillId="0" borderId="16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wrapText="1"/>
    </xf>
    <xf numFmtId="0" fontId="10" fillId="0" borderId="16" xfId="2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164" fontId="10" fillId="0" borderId="15" xfId="2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wrapText="1"/>
    </xf>
    <xf numFmtId="0" fontId="4" fillId="0" borderId="16" xfId="2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40" fontId="4" fillId="0" borderId="15" xfId="2" applyNumberFormat="1" applyFont="1" applyFill="1" applyBorder="1"/>
    <xf numFmtId="0" fontId="8" fillId="0" borderId="15" xfId="2" applyFont="1" applyFill="1" applyBorder="1" applyAlignment="1">
      <alignment horizontal="center" vertical="center" wrapText="1"/>
    </xf>
    <xf numFmtId="40" fontId="8" fillId="0" borderId="15" xfId="2" applyNumberFormat="1" applyFont="1" applyFill="1" applyBorder="1"/>
    <xf numFmtId="38" fontId="2" fillId="0" borderId="15" xfId="2" applyNumberFormat="1" applyFont="1" applyFill="1" applyBorder="1" applyAlignment="1">
      <alignment horizontal="right"/>
    </xf>
    <xf numFmtId="10" fontId="2" fillId="0" borderId="15" xfId="3" applyNumberFormat="1" applyFont="1" applyFill="1" applyBorder="1" applyAlignment="1">
      <alignment horizontal="right"/>
    </xf>
    <xf numFmtId="10" fontId="2" fillId="0" borderId="25" xfId="3" applyNumberFormat="1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164" fontId="8" fillId="0" borderId="15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vertical="center" wrapText="1"/>
    </xf>
    <xf numFmtId="38" fontId="3" fillId="0" borderId="15" xfId="2" applyNumberFormat="1" applyFont="1" applyFill="1" applyBorder="1" applyAlignment="1">
      <alignment vertical="center"/>
    </xf>
    <xf numFmtId="10" fontId="3" fillId="0" borderId="15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2" fillId="0" borderId="15" xfId="3" applyNumberFormat="1" applyFont="1" applyFill="1" applyBorder="1" applyAlignment="1">
      <alignment vertical="center"/>
    </xf>
    <xf numFmtId="10" fontId="3" fillId="0" borderId="25" xfId="3" applyNumberFormat="1" applyFont="1" applyFill="1" applyBorder="1" applyAlignment="1">
      <alignment vertical="center"/>
    </xf>
    <xf numFmtId="49" fontId="8" fillId="0" borderId="15" xfId="2" applyNumberFormat="1" applyFont="1" applyFill="1" applyBorder="1" applyAlignment="1">
      <alignment horizontal="left" vertical="center" wrapText="1"/>
    </xf>
    <xf numFmtId="0" fontId="4" fillId="0" borderId="24" xfId="2" applyNumberFormat="1" applyFont="1" applyFill="1" applyBorder="1" applyAlignment="1">
      <alignment horizontal="center" vertical="center"/>
    </xf>
    <xf numFmtId="1" fontId="4" fillId="0" borderId="30" xfId="2" applyNumberFormat="1" applyFont="1" applyFill="1" applyBorder="1" applyAlignment="1">
      <alignment horizontal="center" vertical="center"/>
    </xf>
    <xf numFmtId="49" fontId="8" fillId="0" borderId="30" xfId="2" applyNumberFormat="1" applyFont="1" applyFill="1" applyBorder="1" applyAlignment="1">
      <alignment horizontal="center" vertical="center"/>
    </xf>
    <xf numFmtId="49" fontId="4" fillId="0" borderId="30" xfId="2" applyNumberFormat="1" applyFont="1" applyFill="1" applyBorder="1" applyAlignment="1">
      <alignment horizontal="left" vertical="center" wrapText="1"/>
    </xf>
    <xf numFmtId="38" fontId="2" fillId="0" borderId="30" xfId="2" applyNumberFormat="1" applyFont="1" applyFill="1" applyBorder="1" applyAlignment="1">
      <alignment vertical="center"/>
    </xf>
    <xf numFmtId="10" fontId="2" fillId="0" borderId="30" xfId="3" applyNumberFormat="1" applyFont="1" applyFill="1" applyBorder="1" applyAlignment="1">
      <alignment vertical="center"/>
    </xf>
    <xf numFmtId="0" fontId="8" fillId="0" borderId="20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49" fontId="8" fillId="0" borderId="20" xfId="2" applyNumberFormat="1" applyFont="1" applyFill="1" applyBorder="1" applyAlignment="1">
      <alignment horizontal="center" vertical="center"/>
    </xf>
    <xf numFmtId="49" fontId="8" fillId="0" borderId="20" xfId="2" applyNumberFormat="1" applyFont="1" applyFill="1" applyBorder="1" applyAlignment="1">
      <alignment horizontal="left" vertical="center" wrapText="1"/>
    </xf>
    <xf numFmtId="38" fontId="3" fillId="0" borderId="20" xfId="2" applyNumberFormat="1" applyFont="1" applyFill="1" applyBorder="1" applyAlignment="1">
      <alignment vertical="center"/>
    </xf>
    <xf numFmtId="38" fontId="2" fillId="0" borderId="21" xfId="2" applyNumberFormat="1" applyFont="1" applyFill="1" applyBorder="1" applyAlignment="1">
      <alignment horizontal="right" vertical="center"/>
    </xf>
    <xf numFmtId="10" fontId="2" fillId="0" borderId="7" xfId="2" applyNumberFormat="1" applyFont="1" applyFill="1" applyBorder="1" applyAlignment="1">
      <alignment horizontal="right" vertical="center"/>
    </xf>
    <xf numFmtId="10" fontId="2" fillId="0" borderId="21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4" fillId="0" borderId="0" xfId="2" applyFont="1" applyFill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4" fontId="6" fillId="0" borderId="0" xfId="2" applyNumberFormat="1" applyFont="1" applyFill="1"/>
    <xf numFmtId="4" fontId="8" fillId="0" borderId="0" xfId="2" applyNumberFormat="1" applyFont="1" applyFill="1"/>
    <xf numFmtId="167" fontId="15" fillId="0" borderId="0" xfId="1" applyNumberFormat="1" applyFont="1" applyFill="1" applyBorder="1" applyAlignment="1"/>
    <xf numFmtId="4" fontId="15" fillId="0" borderId="0" xfId="1" applyNumberFormat="1" applyFont="1" applyFill="1" applyBorder="1" applyAlignment="1"/>
    <xf numFmtId="4" fontId="15" fillId="0" borderId="0" xfId="1" applyNumberFormat="1" applyFont="1" applyFill="1" applyBorder="1"/>
    <xf numFmtId="4" fontId="15" fillId="0" borderId="0" xfId="3" applyNumberFormat="1" applyFont="1" applyFill="1" applyBorder="1"/>
    <xf numFmtId="0" fontId="16" fillId="0" borderId="0" xfId="2" applyFont="1" applyFill="1" applyBorder="1"/>
    <xf numFmtId="0" fontId="16" fillId="0" borderId="5" xfId="2" applyFont="1" applyFill="1" applyBorder="1"/>
    <xf numFmtId="49" fontId="5" fillId="0" borderId="4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4" fillId="0" borderId="28" xfId="2" applyNumberFormat="1" applyFont="1" applyFill="1" applyBorder="1" applyAlignment="1">
      <alignment horizontal="center" wrapText="1"/>
    </xf>
    <xf numFmtId="49" fontId="4" fillId="0" borderId="29" xfId="2" applyNumberFormat="1" applyFont="1" applyFill="1" applyBorder="1" applyAlignment="1">
      <alignment horizontal="center" wrapText="1"/>
    </xf>
    <xf numFmtId="49" fontId="4" fillId="0" borderId="14" xfId="2" applyNumberFormat="1" applyFont="1" applyFill="1" applyBorder="1" applyAlignment="1">
      <alignment horizontal="center" wrapText="1"/>
    </xf>
    <xf numFmtId="0" fontId="4" fillId="0" borderId="18" xfId="2" applyFont="1" applyFill="1" applyBorder="1" applyAlignment="1">
      <alignment horizontal="center" wrapText="1"/>
    </xf>
    <xf numFmtId="0" fontId="4" fillId="0" borderId="19" xfId="2" applyFont="1" applyFill="1" applyBorder="1" applyAlignment="1">
      <alignment horizontal="center" wrapText="1"/>
    </xf>
    <xf numFmtId="0" fontId="4" fillId="0" borderId="17" xfId="2" applyFont="1" applyFill="1" applyBorder="1" applyAlignment="1">
      <alignment horizont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165" fontId="2" fillId="0" borderId="10" xfId="2" applyNumberFormat="1" applyFont="1" applyFill="1" applyBorder="1" applyAlignment="1">
      <alignment horizontal="center" vertical="center" wrapText="1"/>
    </xf>
    <xf numFmtId="165" fontId="2" fillId="0" borderId="11" xfId="2" applyNumberFormat="1" applyFont="1" applyFill="1" applyBorder="1" applyAlignment="1">
      <alignment horizontal="center" vertical="center" wrapText="1"/>
    </xf>
    <xf numFmtId="165" fontId="2" fillId="0" borderId="12" xfId="2" applyNumberFormat="1" applyFont="1" applyFill="1" applyBorder="1" applyAlignment="1">
      <alignment horizontal="center" vertical="center" wrapText="1"/>
    </xf>
    <xf numFmtId="165" fontId="2" fillId="0" borderId="10" xfId="2" applyNumberFormat="1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center" vertical="center"/>
    </xf>
    <xf numFmtId="165" fontId="2" fillId="0" borderId="22" xfId="2" applyNumberFormat="1" applyFont="1" applyFill="1" applyBorder="1" applyAlignment="1">
      <alignment horizontal="center" vertical="center" wrapText="1"/>
    </xf>
    <xf numFmtId="165" fontId="2" fillId="0" borderId="24" xfId="2" applyNumberFormat="1" applyFont="1" applyFill="1" applyBorder="1" applyAlignment="1">
      <alignment horizontal="center" vertical="center" wrapText="1"/>
    </xf>
    <xf numFmtId="165" fontId="2" fillId="0" borderId="26" xfId="2" applyNumberFormat="1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49" fontId="2" fillId="0" borderId="10" xfId="2" applyNumberFormat="1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horizontal="center"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11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%20MAYORES%20ENERO-xlsx%20(2).zip\EJ%20GASTOS%20ZBOX%20AL%2031%20DE%20ENERO%202014%20(V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9">
          <cell r="C189">
            <v>542580294002</v>
          </cell>
          <cell r="D189">
            <v>114811076357</v>
          </cell>
          <cell r="E189">
            <v>114811076357</v>
          </cell>
          <cell r="F189">
            <v>50432917040.889999</v>
          </cell>
          <cell r="G189">
            <v>50432917040.889999</v>
          </cell>
          <cell r="H189">
            <v>4680605137.75</v>
          </cell>
          <cell r="I189">
            <v>4680605137.75</v>
          </cell>
          <cell r="J189">
            <v>1723759416.1299999</v>
          </cell>
          <cell r="K189">
            <v>1723759416.1299999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60"/>
  <sheetViews>
    <sheetView showGridLines="0" tabSelected="1" zoomScale="85" zoomScaleNormal="85" workbookViewId="0">
      <pane xSplit="7" ySplit="7" topLeftCell="H121" activePane="bottomRight" state="frozen"/>
      <selection activeCell="N7" sqref="N7"/>
      <selection pane="topRight" activeCell="N7" sqref="N7"/>
      <selection pane="bottomLeft" activeCell="N7" sqref="N7"/>
      <selection pane="bottomRight" activeCell="G135" sqref="G135"/>
    </sheetView>
  </sheetViews>
  <sheetFormatPr baseColWidth="10" defaultColWidth="11.42578125" defaultRowHeight="15"/>
  <cols>
    <col min="1" max="1" width="4.7109375" style="105" customWidth="1"/>
    <col min="2" max="2" width="5.28515625" style="105" customWidth="1"/>
    <col min="3" max="3" width="2.85546875" style="105" customWidth="1"/>
    <col min="4" max="4" width="3.7109375" style="105" customWidth="1"/>
    <col min="5" max="5" width="6" style="105" customWidth="1"/>
    <col min="6" max="6" width="4" style="105" customWidth="1"/>
    <col min="7" max="7" width="40.140625" style="106" customWidth="1"/>
    <col min="8" max="8" width="16.42578125" style="104" customWidth="1"/>
    <col min="9" max="9" width="15.28515625" style="104" hidden="1" customWidth="1"/>
    <col min="10" max="10" width="17.140625" style="104" customWidth="1"/>
    <col min="11" max="11" width="17.28515625" style="104" hidden="1" customWidth="1"/>
    <col min="12" max="12" width="16.42578125" style="104" customWidth="1"/>
    <col min="13" max="13" width="20" style="104" hidden="1" customWidth="1"/>
    <col min="14" max="14" width="16.28515625" style="104" customWidth="1"/>
    <col min="15" max="15" width="15.5703125" style="104" hidden="1" customWidth="1"/>
    <col min="16" max="16" width="15.140625" style="104" customWidth="1"/>
    <col min="17" max="17" width="12.42578125" style="104" bestFit="1" customWidth="1"/>
    <col min="18" max="18" width="12.7109375" style="104" customWidth="1"/>
    <col min="19" max="16384" width="11.42578125" style="104"/>
  </cols>
  <sheetData>
    <row r="1" spans="1:18" s="1" customForma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</row>
    <row r="2" spans="1:18" s="1" customFormat="1">
      <c r="A2" s="151" t="s">
        <v>151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</row>
    <row r="3" spans="1:18" s="1" customFormat="1" ht="15.75" thickBot="1">
      <c r="A3" s="154" t="s">
        <v>150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s="1" customFormat="1" ht="15.75" customHeight="1" thickBot="1">
      <c r="A4" s="138" t="s">
        <v>1</v>
      </c>
      <c r="B4" s="139"/>
      <c r="C4" s="139"/>
      <c r="D4" s="139"/>
      <c r="E4" s="139"/>
      <c r="F4" s="139"/>
      <c r="G4" s="140"/>
      <c r="H4" s="126" t="s">
        <v>34</v>
      </c>
      <c r="I4" s="129" t="s">
        <v>35</v>
      </c>
      <c r="J4" s="126" t="s">
        <v>36</v>
      </c>
      <c r="K4" s="126" t="s">
        <v>37</v>
      </c>
      <c r="L4" s="126" t="s">
        <v>38</v>
      </c>
      <c r="M4" s="126" t="s">
        <v>39</v>
      </c>
      <c r="N4" s="126" t="s">
        <v>40</v>
      </c>
      <c r="O4" s="129" t="s">
        <v>41</v>
      </c>
      <c r="P4" s="132" t="s">
        <v>2</v>
      </c>
      <c r="Q4" s="132" t="s">
        <v>42</v>
      </c>
      <c r="R4" s="135" t="s">
        <v>43</v>
      </c>
    </row>
    <row r="5" spans="1:18" s="7" customFormat="1">
      <c r="A5" s="2" t="s">
        <v>3</v>
      </c>
      <c r="B5" s="3" t="s">
        <v>4</v>
      </c>
      <c r="C5" s="2" t="s">
        <v>5</v>
      </c>
      <c r="D5" s="4" t="s">
        <v>6</v>
      </c>
      <c r="E5" s="5" t="s">
        <v>44</v>
      </c>
      <c r="F5" s="6" t="s">
        <v>7</v>
      </c>
      <c r="G5" s="141" t="s">
        <v>8</v>
      </c>
      <c r="H5" s="127"/>
      <c r="I5" s="130"/>
      <c r="J5" s="127"/>
      <c r="K5" s="127"/>
      <c r="L5" s="127"/>
      <c r="M5" s="127"/>
      <c r="N5" s="127"/>
      <c r="O5" s="130"/>
      <c r="P5" s="133"/>
      <c r="Q5" s="133"/>
      <c r="R5" s="136"/>
    </row>
    <row r="6" spans="1:18" s="7" customFormat="1">
      <c r="A6" s="144" t="s">
        <v>9</v>
      </c>
      <c r="B6" s="146" t="s">
        <v>10</v>
      </c>
      <c r="C6" s="144" t="s">
        <v>11</v>
      </c>
      <c r="D6" s="115" t="s">
        <v>12</v>
      </c>
      <c r="E6" s="8"/>
      <c r="F6" s="9" t="s">
        <v>13</v>
      </c>
      <c r="G6" s="142"/>
      <c r="H6" s="127"/>
      <c r="I6" s="130"/>
      <c r="J6" s="127"/>
      <c r="K6" s="127"/>
      <c r="L6" s="127"/>
      <c r="M6" s="127"/>
      <c r="N6" s="127"/>
      <c r="O6" s="130"/>
      <c r="P6" s="133"/>
      <c r="Q6" s="133"/>
      <c r="R6" s="136"/>
    </row>
    <row r="7" spans="1:18" s="7" customFormat="1" ht="15.75" thickBot="1">
      <c r="A7" s="145"/>
      <c r="B7" s="147"/>
      <c r="C7" s="145"/>
      <c r="D7" s="116"/>
      <c r="E7" s="10"/>
      <c r="F7" s="11" t="s">
        <v>14</v>
      </c>
      <c r="G7" s="143"/>
      <c r="H7" s="128"/>
      <c r="I7" s="131"/>
      <c r="J7" s="128"/>
      <c r="K7" s="128"/>
      <c r="L7" s="128"/>
      <c r="M7" s="128"/>
      <c r="N7" s="128"/>
      <c r="O7" s="131"/>
      <c r="P7" s="134"/>
      <c r="Q7" s="134"/>
      <c r="R7" s="137"/>
    </row>
    <row r="8" spans="1:18" s="15" customFormat="1" ht="14.25">
      <c r="A8" s="117" t="s">
        <v>15</v>
      </c>
      <c r="B8" s="118"/>
      <c r="C8" s="118"/>
      <c r="D8" s="118"/>
      <c r="E8" s="118"/>
      <c r="F8" s="118"/>
      <c r="G8" s="119"/>
      <c r="H8" s="12">
        <f>+H9+H47+H110+H111+H122</f>
        <v>258044294002</v>
      </c>
      <c r="I8" s="12">
        <f t="shared" ref="I8:P8" si="0">I9+I47+I110+I122+I111</f>
        <v>41922652687</v>
      </c>
      <c r="J8" s="12">
        <f t="shared" si="0"/>
        <v>41922652687</v>
      </c>
      <c r="K8" s="12">
        <f t="shared" si="0"/>
        <v>23224847242.889999</v>
      </c>
      <c r="L8" s="12">
        <f t="shared" si="0"/>
        <v>23224847242.889999</v>
      </c>
      <c r="M8" s="12">
        <f t="shared" si="0"/>
        <v>1386866367.0599999</v>
      </c>
      <c r="N8" s="12">
        <f t="shared" si="0"/>
        <v>1386866367.0599999</v>
      </c>
      <c r="O8" s="12">
        <f t="shared" si="0"/>
        <v>1381131263.0599999</v>
      </c>
      <c r="P8" s="12">
        <f t="shared" si="0"/>
        <v>1381131263.0599999</v>
      </c>
      <c r="Q8" s="13">
        <f>IFERROR((L8/H8),0)</f>
        <v>9.0003335794396566E-2</v>
      </c>
      <c r="R8" s="14">
        <f>IFERROR((N8/H8),0)</f>
        <v>5.3745283243862426E-3</v>
      </c>
    </row>
    <row r="9" spans="1:18" s="23" customFormat="1" ht="14.25">
      <c r="A9" s="16">
        <v>1</v>
      </c>
      <c r="B9" s="17"/>
      <c r="C9" s="17"/>
      <c r="D9" s="18"/>
      <c r="E9" s="18"/>
      <c r="F9" s="18"/>
      <c r="G9" s="19" t="s">
        <v>16</v>
      </c>
      <c r="H9" s="20">
        <f>+H10+H32+H36</f>
        <v>25692784001</v>
      </c>
      <c r="I9" s="20">
        <f t="shared" ref="I9:P9" si="1">+I10+I32+I36</f>
        <v>20381829309</v>
      </c>
      <c r="J9" s="20">
        <f t="shared" si="1"/>
        <v>20381829309</v>
      </c>
      <c r="K9" s="20">
        <f t="shared" si="1"/>
        <v>2726725737</v>
      </c>
      <c r="L9" s="20">
        <f t="shared" si="1"/>
        <v>2726725737</v>
      </c>
      <c r="M9" s="20">
        <f t="shared" si="1"/>
        <v>1266130628</v>
      </c>
      <c r="N9" s="20">
        <f t="shared" si="1"/>
        <v>1266130628</v>
      </c>
      <c r="O9" s="20">
        <f t="shared" si="1"/>
        <v>1266130628</v>
      </c>
      <c r="P9" s="20">
        <f t="shared" si="1"/>
        <v>1266130628</v>
      </c>
      <c r="Q9" s="21">
        <f t="shared" ref="Q9:Q72" si="2">IFERROR((L9/H9),0)</f>
        <v>0.10612807615141559</v>
      </c>
      <c r="R9" s="22">
        <f t="shared" ref="R9:R72" si="3">IFERROR((N9/H9),0)</f>
        <v>4.9279619832195698E-2</v>
      </c>
    </row>
    <row r="10" spans="1:18" s="23" customFormat="1" ht="26.25" customHeight="1">
      <c r="A10" s="16">
        <v>1</v>
      </c>
      <c r="B10" s="17">
        <v>0</v>
      </c>
      <c r="C10" s="17">
        <v>1</v>
      </c>
      <c r="D10" s="18"/>
      <c r="E10" s="18"/>
      <c r="F10" s="18"/>
      <c r="G10" s="24" t="s">
        <v>45</v>
      </c>
      <c r="H10" s="20">
        <f t="shared" ref="H10:P10" si="4">+H11+H15+H18+H27+H29</f>
        <v>18084268000</v>
      </c>
      <c r="I10" s="20">
        <f t="shared" si="4"/>
        <v>13952488732</v>
      </c>
      <c r="J10" s="20">
        <f t="shared" si="4"/>
        <v>13952488732</v>
      </c>
      <c r="K10" s="20">
        <f t="shared" si="4"/>
        <v>1019922855</v>
      </c>
      <c r="L10" s="20">
        <f t="shared" si="4"/>
        <v>1019922855</v>
      </c>
      <c r="M10" s="20">
        <f t="shared" si="4"/>
        <v>916222225</v>
      </c>
      <c r="N10" s="20">
        <f t="shared" si="4"/>
        <v>916222225</v>
      </c>
      <c r="O10" s="20">
        <f t="shared" si="4"/>
        <v>916222225</v>
      </c>
      <c r="P10" s="20">
        <f t="shared" si="4"/>
        <v>916222225</v>
      </c>
      <c r="Q10" s="21">
        <f t="shared" si="2"/>
        <v>5.6398348830043882E-2</v>
      </c>
      <c r="R10" s="22">
        <f t="shared" si="3"/>
        <v>5.0664048166063451E-2</v>
      </c>
    </row>
    <row r="11" spans="1:18" s="23" customFormat="1" ht="14.25">
      <c r="A11" s="16">
        <v>1</v>
      </c>
      <c r="B11" s="17">
        <v>0</v>
      </c>
      <c r="C11" s="17">
        <v>1</v>
      </c>
      <c r="D11" s="18" t="s">
        <v>46</v>
      </c>
      <c r="E11" s="18"/>
      <c r="F11" s="18"/>
      <c r="G11" s="24" t="s">
        <v>47</v>
      </c>
      <c r="H11" s="20">
        <f t="shared" ref="H11:I11" si="5">SUM(H12:H14)</f>
        <v>10174254000</v>
      </c>
      <c r="I11" s="20">
        <f t="shared" si="5"/>
        <v>8210448724</v>
      </c>
      <c r="J11" s="20">
        <f t="shared" ref="J11:P11" si="6">SUM(J12:J14)</f>
        <v>8210448724</v>
      </c>
      <c r="K11" s="20">
        <f t="shared" si="6"/>
        <v>750730727</v>
      </c>
      <c r="L11" s="20">
        <f t="shared" si="6"/>
        <v>750730727</v>
      </c>
      <c r="M11" s="20">
        <f t="shared" si="6"/>
        <v>689685203</v>
      </c>
      <c r="N11" s="20">
        <f t="shared" si="6"/>
        <v>689685203</v>
      </c>
      <c r="O11" s="20">
        <f t="shared" si="6"/>
        <v>689685203</v>
      </c>
      <c r="P11" s="20">
        <f t="shared" si="6"/>
        <v>689685203</v>
      </c>
      <c r="Q11" s="21">
        <f t="shared" si="2"/>
        <v>7.3787299491441832E-2</v>
      </c>
      <c r="R11" s="22">
        <f t="shared" si="3"/>
        <v>6.7787299491441827E-2</v>
      </c>
    </row>
    <row r="12" spans="1:18" s="33" customFormat="1" ht="12.75" customHeight="1">
      <c r="A12" s="25">
        <v>1</v>
      </c>
      <c r="B12" s="26">
        <v>0</v>
      </c>
      <c r="C12" s="26">
        <v>1</v>
      </c>
      <c r="D12" s="27">
        <v>1</v>
      </c>
      <c r="E12" s="27">
        <v>1</v>
      </c>
      <c r="F12" s="28" t="s">
        <v>18</v>
      </c>
      <c r="G12" s="29" t="s">
        <v>48</v>
      </c>
      <c r="H12" s="30">
        <v>8872779501</v>
      </c>
      <c r="I12" s="30">
        <v>7151460278</v>
      </c>
      <c r="J12" s="30">
        <v>7151460278</v>
      </c>
      <c r="K12" s="30">
        <v>719706013</v>
      </c>
      <c r="L12" s="30">
        <v>719706013</v>
      </c>
      <c r="M12" s="30">
        <v>666469336</v>
      </c>
      <c r="N12" s="30">
        <v>666469336</v>
      </c>
      <c r="O12" s="30">
        <v>666469336</v>
      </c>
      <c r="P12" s="30">
        <v>666469336</v>
      </c>
      <c r="Q12" s="31">
        <f>+L12/H12</f>
        <v>8.1113929735195836E-2</v>
      </c>
      <c r="R12" s="32">
        <f>+N12/H12</f>
        <v>7.5113929735872068E-2</v>
      </c>
    </row>
    <row r="13" spans="1:18" s="33" customFormat="1" ht="14.25">
      <c r="A13" s="25">
        <v>1</v>
      </c>
      <c r="B13" s="26">
        <v>0</v>
      </c>
      <c r="C13" s="26">
        <v>1</v>
      </c>
      <c r="D13" s="27">
        <v>1</v>
      </c>
      <c r="E13" s="27">
        <v>2</v>
      </c>
      <c r="F13" s="28" t="s">
        <v>18</v>
      </c>
      <c r="G13" s="29" t="s">
        <v>49</v>
      </c>
      <c r="H13" s="30">
        <v>1291474499</v>
      </c>
      <c r="I13" s="30">
        <v>1048988446</v>
      </c>
      <c r="J13" s="30">
        <v>1048988446</v>
      </c>
      <c r="K13" s="30">
        <v>21112267</v>
      </c>
      <c r="L13" s="30">
        <v>21112267</v>
      </c>
      <c r="M13" s="30">
        <v>13303420</v>
      </c>
      <c r="N13" s="30">
        <v>13303420</v>
      </c>
      <c r="O13" s="30">
        <v>13303420</v>
      </c>
      <c r="P13" s="30">
        <v>13303420</v>
      </c>
      <c r="Q13" s="31">
        <f t="shared" ref="Q13:Q14" si="7">+L13/H13</f>
        <v>1.6347412989065918E-2</v>
      </c>
      <c r="R13" s="32">
        <f t="shared" ref="R13:R14" si="8">+N13/H13</f>
        <v>1.0300954459651316E-2</v>
      </c>
    </row>
    <row r="14" spans="1:18" s="33" customFormat="1" ht="14.25">
      <c r="A14" s="25">
        <v>1</v>
      </c>
      <c r="B14" s="26">
        <v>0</v>
      </c>
      <c r="C14" s="26">
        <v>1</v>
      </c>
      <c r="D14" s="27">
        <v>1</v>
      </c>
      <c r="E14" s="27">
        <v>4</v>
      </c>
      <c r="F14" s="28" t="s">
        <v>18</v>
      </c>
      <c r="G14" s="29" t="s">
        <v>50</v>
      </c>
      <c r="H14" s="30">
        <v>10000000</v>
      </c>
      <c r="I14" s="30">
        <v>10000000</v>
      </c>
      <c r="J14" s="30">
        <v>10000000</v>
      </c>
      <c r="K14" s="30">
        <v>9912447</v>
      </c>
      <c r="L14" s="30">
        <v>9912447</v>
      </c>
      <c r="M14" s="30">
        <v>9912447</v>
      </c>
      <c r="N14" s="30">
        <v>9912447</v>
      </c>
      <c r="O14" s="30">
        <v>9912447</v>
      </c>
      <c r="P14" s="30">
        <v>9912447</v>
      </c>
      <c r="Q14" s="31">
        <f t="shared" si="7"/>
        <v>0.99124469999999998</v>
      </c>
      <c r="R14" s="32">
        <f t="shared" si="8"/>
        <v>0.99124469999999998</v>
      </c>
    </row>
    <row r="15" spans="1:18" s="23" customFormat="1" ht="14.25">
      <c r="A15" s="16">
        <v>1</v>
      </c>
      <c r="B15" s="17">
        <v>0</v>
      </c>
      <c r="C15" s="17">
        <v>1</v>
      </c>
      <c r="D15" s="34">
        <v>4</v>
      </c>
      <c r="E15" s="18"/>
      <c r="F15" s="18"/>
      <c r="G15" s="24" t="s">
        <v>51</v>
      </c>
      <c r="H15" s="20">
        <f t="shared" ref="H15:P15" si="9">SUM(H16:H17)</f>
        <v>3633627000</v>
      </c>
      <c r="I15" s="20">
        <f t="shared" si="9"/>
        <v>2928703362</v>
      </c>
      <c r="J15" s="20">
        <f t="shared" si="9"/>
        <v>2928703362</v>
      </c>
      <c r="K15" s="20">
        <f t="shared" si="9"/>
        <v>152439412</v>
      </c>
      <c r="L15" s="20">
        <f t="shared" si="9"/>
        <v>152439412</v>
      </c>
      <c r="M15" s="20">
        <f t="shared" si="9"/>
        <v>130637650</v>
      </c>
      <c r="N15" s="20">
        <f t="shared" si="9"/>
        <v>130637650</v>
      </c>
      <c r="O15" s="20">
        <f t="shared" si="9"/>
        <v>130637650</v>
      </c>
      <c r="P15" s="20">
        <f t="shared" si="9"/>
        <v>130637650</v>
      </c>
      <c r="Q15" s="35">
        <f t="shared" si="2"/>
        <v>4.1952410635433965E-2</v>
      </c>
      <c r="R15" s="32">
        <f t="shared" si="3"/>
        <v>3.595241063543396E-2</v>
      </c>
    </row>
    <row r="16" spans="1:18" s="33" customFormat="1" ht="14.25">
      <c r="A16" s="25">
        <v>1</v>
      </c>
      <c r="B16" s="26">
        <v>0</v>
      </c>
      <c r="C16" s="26">
        <v>1</v>
      </c>
      <c r="D16" s="27">
        <v>4</v>
      </c>
      <c r="E16" s="27">
        <v>1</v>
      </c>
      <c r="F16" s="28" t="s">
        <v>18</v>
      </c>
      <c r="G16" s="29" t="s">
        <v>52</v>
      </c>
      <c r="H16" s="30">
        <v>3210265965</v>
      </c>
      <c r="I16" s="30">
        <v>2587474368</v>
      </c>
      <c r="J16" s="30">
        <v>2587474368</v>
      </c>
      <c r="K16" s="30">
        <v>115114297</v>
      </c>
      <c r="L16" s="30">
        <v>115114297</v>
      </c>
      <c r="M16" s="30">
        <v>95852701</v>
      </c>
      <c r="N16" s="30">
        <v>95852701</v>
      </c>
      <c r="O16" s="30">
        <v>95852701</v>
      </c>
      <c r="P16" s="30">
        <v>95852701</v>
      </c>
      <c r="Q16" s="31">
        <f t="shared" si="2"/>
        <v>3.5858180678808652E-2</v>
      </c>
      <c r="R16" s="32">
        <f t="shared" si="3"/>
        <v>2.9858180613393508E-2</v>
      </c>
    </row>
    <row r="17" spans="1:18" s="33" customFormat="1" ht="14.25">
      <c r="A17" s="25">
        <v>1</v>
      </c>
      <c r="B17" s="26">
        <v>0</v>
      </c>
      <c r="C17" s="26">
        <v>1</v>
      </c>
      <c r="D17" s="27">
        <v>4</v>
      </c>
      <c r="E17" s="27">
        <v>2</v>
      </c>
      <c r="F17" s="28" t="s">
        <v>18</v>
      </c>
      <c r="G17" s="29" t="s">
        <v>53</v>
      </c>
      <c r="H17" s="30">
        <v>423361035</v>
      </c>
      <c r="I17" s="30">
        <v>341228994</v>
      </c>
      <c r="J17" s="30">
        <v>341228994</v>
      </c>
      <c r="K17" s="30">
        <v>37325115</v>
      </c>
      <c r="L17" s="30">
        <v>37325115</v>
      </c>
      <c r="M17" s="30">
        <v>34784949</v>
      </c>
      <c r="N17" s="30">
        <v>34784949</v>
      </c>
      <c r="O17" s="30">
        <v>34784949</v>
      </c>
      <c r="P17" s="30">
        <v>34784949</v>
      </c>
      <c r="Q17" s="31">
        <f t="shared" si="2"/>
        <v>8.8163793817255767E-2</v>
      </c>
      <c r="R17" s="32">
        <f t="shared" si="3"/>
        <v>8.2163794313286298E-2</v>
      </c>
    </row>
    <row r="18" spans="1:18" s="23" customFormat="1" ht="14.25">
      <c r="A18" s="16">
        <v>1</v>
      </c>
      <c r="B18" s="17">
        <v>0</v>
      </c>
      <c r="C18" s="17">
        <v>1</v>
      </c>
      <c r="D18" s="34">
        <v>5</v>
      </c>
      <c r="E18" s="18"/>
      <c r="F18" s="18"/>
      <c r="G18" s="19" t="s">
        <v>54</v>
      </c>
      <c r="H18" s="20">
        <f>SUM(H19:H26)</f>
        <v>3240612000</v>
      </c>
      <c r="I18" s="20">
        <f t="shared" ref="I18:P18" si="10">SUM(I19:I26)</f>
        <v>2623970976</v>
      </c>
      <c r="J18" s="20">
        <f t="shared" si="10"/>
        <v>2623970976</v>
      </c>
      <c r="K18" s="20">
        <f t="shared" si="10"/>
        <v>94465413</v>
      </c>
      <c r="L18" s="20">
        <f t="shared" si="10"/>
        <v>94465413</v>
      </c>
      <c r="M18" s="20">
        <f t="shared" si="10"/>
        <v>75021739</v>
      </c>
      <c r="N18" s="20">
        <f t="shared" si="10"/>
        <v>75021739</v>
      </c>
      <c r="O18" s="20">
        <f t="shared" si="10"/>
        <v>75021739</v>
      </c>
      <c r="P18" s="20">
        <f t="shared" si="10"/>
        <v>75021739</v>
      </c>
      <c r="Q18" s="35">
        <f t="shared" si="2"/>
        <v>2.9150485463856828E-2</v>
      </c>
      <c r="R18" s="36">
        <f t="shared" si="3"/>
        <v>2.3150484846689454E-2</v>
      </c>
    </row>
    <row r="19" spans="1:18" s="33" customFormat="1" ht="14.25">
      <c r="A19" s="25">
        <v>1</v>
      </c>
      <c r="B19" s="26">
        <v>0</v>
      </c>
      <c r="C19" s="26">
        <v>1</v>
      </c>
      <c r="D19" s="27">
        <v>5</v>
      </c>
      <c r="E19" s="27">
        <v>2</v>
      </c>
      <c r="F19" s="28" t="s">
        <v>18</v>
      </c>
      <c r="G19" s="37" t="s">
        <v>55</v>
      </c>
      <c r="H19" s="30">
        <v>403325088</v>
      </c>
      <c r="I19" s="30">
        <v>325080021</v>
      </c>
      <c r="J19" s="30">
        <v>325080021</v>
      </c>
      <c r="K19" s="30">
        <v>36997200</v>
      </c>
      <c r="L19" s="30">
        <v>36997200</v>
      </c>
      <c r="M19" s="30">
        <v>34577249</v>
      </c>
      <c r="N19" s="30">
        <v>34577249</v>
      </c>
      <c r="O19" s="30">
        <v>34577249</v>
      </c>
      <c r="P19" s="30">
        <v>34577249</v>
      </c>
      <c r="Q19" s="31">
        <f t="shared" si="2"/>
        <v>9.1730470285052046E-2</v>
      </c>
      <c r="R19" s="32">
        <f t="shared" si="3"/>
        <v>8.5730469114780189E-2</v>
      </c>
    </row>
    <row r="20" spans="1:18" s="33" customFormat="1" ht="14.25">
      <c r="A20" s="25">
        <v>1</v>
      </c>
      <c r="B20" s="26">
        <v>0</v>
      </c>
      <c r="C20" s="26">
        <v>1</v>
      </c>
      <c r="D20" s="27">
        <v>5</v>
      </c>
      <c r="E20" s="27">
        <v>5</v>
      </c>
      <c r="F20" s="28" t="s">
        <v>18</v>
      </c>
      <c r="G20" s="37" t="s">
        <v>56</v>
      </c>
      <c r="H20" s="30">
        <v>59047594</v>
      </c>
      <c r="I20" s="30">
        <v>47592361</v>
      </c>
      <c r="J20" s="30">
        <v>47592361</v>
      </c>
      <c r="K20" s="30">
        <v>3035409</v>
      </c>
      <c r="L20" s="30">
        <v>3035409</v>
      </c>
      <c r="M20" s="30">
        <v>2681123</v>
      </c>
      <c r="N20" s="30">
        <v>2681123</v>
      </c>
      <c r="O20" s="30">
        <v>2681123</v>
      </c>
      <c r="P20" s="30">
        <v>2681123</v>
      </c>
      <c r="Q20" s="31">
        <f t="shared" si="2"/>
        <v>5.1406141967444093E-2</v>
      </c>
      <c r="R20" s="32">
        <f t="shared" si="3"/>
        <v>4.5406134583569992E-2</v>
      </c>
    </row>
    <row r="21" spans="1:18" s="33" customFormat="1" ht="14.25">
      <c r="A21" s="25">
        <v>1</v>
      </c>
      <c r="B21" s="26">
        <v>0</v>
      </c>
      <c r="C21" s="26">
        <v>1</v>
      </c>
      <c r="D21" s="27">
        <v>5</v>
      </c>
      <c r="E21" s="27">
        <v>12</v>
      </c>
      <c r="F21" s="28" t="s">
        <v>18</v>
      </c>
      <c r="G21" s="37" t="s">
        <v>57</v>
      </c>
      <c r="H21" s="30">
        <v>3002420</v>
      </c>
      <c r="I21" s="30">
        <v>2419951</v>
      </c>
      <c r="J21" s="30">
        <v>2419951</v>
      </c>
      <c r="K21" s="30">
        <v>18015</v>
      </c>
      <c r="L21" s="30">
        <v>18015</v>
      </c>
      <c r="M21" s="30">
        <v>0</v>
      </c>
      <c r="N21" s="30">
        <v>0</v>
      </c>
      <c r="O21" s="30">
        <v>0</v>
      </c>
      <c r="P21" s="30">
        <v>0</v>
      </c>
      <c r="Q21" s="31">
        <f t="shared" si="2"/>
        <v>6.0001598710373635E-3</v>
      </c>
      <c r="R21" s="32">
        <f t="shared" si="3"/>
        <v>0</v>
      </c>
    </row>
    <row r="22" spans="1:18" s="33" customFormat="1" ht="14.25">
      <c r="A22" s="25">
        <v>1</v>
      </c>
      <c r="B22" s="26">
        <v>0</v>
      </c>
      <c r="C22" s="26">
        <v>1</v>
      </c>
      <c r="D22" s="27">
        <v>5</v>
      </c>
      <c r="E22" s="27">
        <v>14</v>
      </c>
      <c r="F22" s="28" t="s">
        <v>18</v>
      </c>
      <c r="G22" s="37" t="s">
        <v>58</v>
      </c>
      <c r="H22" s="30">
        <v>590475936</v>
      </c>
      <c r="I22" s="30">
        <v>475923605</v>
      </c>
      <c r="J22" s="30">
        <v>475923605</v>
      </c>
      <c r="K22" s="30">
        <v>14536694</v>
      </c>
      <c r="L22" s="30">
        <v>14536694</v>
      </c>
      <c r="M22" s="30">
        <v>10993838</v>
      </c>
      <c r="N22" s="30">
        <v>10993838</v>
      </c>
      <c r="O22" s="30">
        <v>10993838</v>
      </c>
      <c r="P22" s="30">
        <v>10993838</v>
      </c>
      <c r="Q22" s="31">
        <f t="shared" si="2"/>
        <v>2.4618605287244084E-2</v>
      </c>
      <c r="R22" s="32">
        <f t="shared" si="3"/>
        <v>1.8618604636921224E-2</v>
      </c>
    </row>
    <row r="23" spans="1:18" s="33" customFormat="1" ht="14.25">
      <c r="A23" s="25">
        <v>1</v>
      </c>
      <c r="B23" s="26">
        <v>0</v>
      </c>
      <c r="C23" s="26">
        <v>1</v>
      </c>
      <c r="D23" s="27">
        <v>5</v>
      </c>
      <c r="E23" s="27">
        <v>15</v>
      </c>
      <c r="F23" s="28" t="s">
        <v>18</v>
      </c>
      <c r="G23" s="37" t="s">
        <v>59</v>
      </c>
      <c r="H23" s="30">
        <v>614495296</v>
      </c>
      <c r="I23" s="30">
        <v>495283209</v>
      </c>
      <c r="J23" s="30">
        <v>495283209</v>
      </c>
      <c r="K23" s="30">
        <v>28338729</v>
      </c>
      <c r="L23" s="30">
        <v>28338729</v>
      </c>
      <c r="M23" s="30">
        <v>24651757</v>
      </c>
      <c r="N23" s="30">
        <v>24651757</v>
      </c>
      <c r="O23" s="30">
        <v>24651757</v>
      </c>
      <c r="P23" s="30">
        <v>24651757</v>
      </c>
      <c r="Q23" s="31">
        <f t="shared" si="2"/>
        <v>4.6117080447105649E-2</v>
      </c>
      <c r="R23" s="32">
        <f t="shared" si="3"/>
        <v>4.011708008257886E-2</v>
      </c>
    </row>
    <row r="24" spans="1:18" s="33" customFormat="1" ht="14.25">
      <c r="A24" s="25">
        <v>1</v>
      </c>
      <c r="B24" s="26">
        <v>0</v>
      </c>
      <c r="C24" s="26">
        <v>1</v>
      </c>
      <c r="D24" s="27">
        <v>5</v>
      </c>
      <c r="E24" s="27">
        <v>16</v>
      </c>
      <c r="F24" s="28" t="s">
        <v>18</v>
      </c>
      <c r="G24" s="37" t="s">
        <v>60</v>
      </c>
      <c r="H24" s="30">
        <v>1281032539</v>
      </c>
      <c r="I24" s="30">
        <v>1032512226</v>
      </c>
      <c r="J24" s="30">
        <v>1032512226</v>
      </c>
      <c r="K24" s="30">
        <v>9803967</v>
      </c>
      <c r="L24" s="30">
        <v>9803967</v>
      </c>
      <c r="M24" s="30">
        <v>2117772</v>
      </c>
      <c r="N24" s="30">
        <v>2117772</v>
      </c>
      <c r="O24" s="30">
        <v>2117772</v>
      </c>
      <c r="P24" s="30">
        <v>2117772</v>
      </c>
      <c r="Q24" s="31">
        <f t="shared" si="2"/>
        <v>7.6531756231993731E-3</v>
      </c>
      <c r="R24" s="32">
        <f t="shared" si="3"/>
        <v>1.6531758058645222E-3</v>
      </c>
    </row>
    <row r="25" spans="1:18" s="33" customFormat="1" ht="14.25">
      <c r="A25" s="25">
        <v>1</v>
      </c>
      <c r="B25" s="26">
        <v>0</v>
      </c>
      <c r="C25" s="26">
        <v>1</v>
      </c>
      <c r="D25" s="27">
        <v>5</v>
      </c>
      <c r="E25" s="27">
        <v>47</v>
      </c>
      <c r="F25" s="28" t="s">
        <v>18</v>
      </c>
      <c r="G25" s="37" t="s">
        <v>61</v>
      </c>
      <c r="H25" s="30">
        <v>227183114</v>
      </c>
      <c r="I25" s="30">
        <v>183109590</v>
      </c>
      <c r="J25" s="30">
        <v>183109590</v>
      </c>
      <c r="K25" s="30">
        <v>1363099</v>
      </c>
      <c r="L25" s="30">
        <v>1363099</v>
      </c>
      <c r="M25" s="30">
        <v>0</v>
      </c>
      <c r="N25" s="30">
        <v>0</v>
      </c>
      <c r="O25" s="30">
        <v>0</v>
      </c>
      <c r="P25" s="30">
        <v>0</v>
      </c>
      <c r="Q25" s="31">
        <f t="shared" si="2"/>
        <v>6.0000013909484486E-3</v>
      </c>
      <c r="R25" s="32">
        <f t="shared" si="3"/>
        <v>0</v>
      </c>
    </row>
    <row r="26" spans="1:18" s="33" customFormat="1" ht="14.25">
      <c r="A26" s="25">
        <v>1</v>
      </c>
      <c r="B26" s="26">
        <v>0</v>
      </c>
      <c r="C26" s="26">
        <v>1</v>
      </c>
      <c r="D26" s="27">
        <v>5</v>
      </c>
      <c r="E26" s="27">
        <v>92</v>
      </c>
      <c r="F26" s="28" t="s">
        <v>18</v>
      </c>
      <c r="G26" s="37" t="s">
        <v>152</v>
      </c>
      <c r="H26" s="30">
        <v>62050013</v>
      </c>
      <c r="I26" s="30">
        <v>62050013</v>
      </c>
      <c r="J26" s="30">
        <v>62050013</v>
      </c>
      <c r="K26" s="30">
        <v>372300</v>
      </c>
      <c r="L26" s="30">
        <v>372300</v>
      </c>
      <c r="M26" s="30">
        <v>0</v>
      </c>
      <c r="N26" s="30">
        <v>0</v>
      </c>
      <c r="O26" s="30">
        <v>0</v>
      </c>
      <c r="P26" s="30">
        <v>0</v>
      </c>
      <c r="Q26" s="31">
        <f t="shared" si="2"/>
        <v>5.9999987429494982E-3</v>
      </c>
      <c r="R26" s="32">
        <f t="shared" si="3"/>
        <v>0</v>
      </c>
    </row>
    <row r="27" spans="1:18" s="42" customFormat="1" ht="24" customHeight="1">
      <c r="A27" s="16">
        <v>1</v>
      </c>
      <c r="B27" s="17">
        <v>0</v>
      </c>
      <c r="C27" s="17">
        <v>1</v>
      </c>
      <c r="D27" s="34">
        <v>8</v>
      </c>
      <c r="E27" s="18"/>
      <c r="F27" s="18"/>
      <c r="G27" s="38" t="s">
        <v>62</v>
      </c>
      <c r="H27" s="39">
        <f t="shared" ref="H27:P27" si="11">+H28</f>
        <v>800830000</v>
      </c>
      <c r="I27" s="39">
        <f t="shared" si="11"/>
        <v>0</v>
      </c>
      <c r="J27" s="39">
        <f t="shared" si="11"/>
        <v>0</v>
      </c>
      <c r="K27" s="39">
        <f t="shared" si="11"/>
        <v>0</v>
      </c>
      <c r="L27" s="39">
        <f t="shared" si="11"/>
        <v>0</v>
      </c>
      <c r="M27" s="39">
        <f t="shared" si="11"/>
        <v>0</v>
      </c>
      <c r="N27" s="39">
        <f t="shared" si="11"/>
        <v>0</v>
      </c>
      <c r="O27" s="39">
        <f t="shared" si="11"/>
        <v>0</v>
      </c>
      <c r="P27" s="39">
        <f t="shared" si="11"/>
        <v>0</v>
      </c>
      <c r="Q27" s="40">
        <f t="shared" si="2"/>
        <v>0</v>
      </c>
      <c r="R27" s="41">
        <f t="shared" si="3"/>
        <v>0</v>
      </c>
    </row>
    <row r="28" spans="1:18" s="33" customFormat="1" ht="14.25">
      <c r="A28" s="25">
        <v>1</v>
      </c>
      <c r="B28" s="26">
        <v>0</v>
      </c>
      <c r="C28" s="26">
        <v>1</v>
      </c>
      <c r="D28" s="27">
        <v>8</v>
      </c>
      <c r="E28" s="27">
        <v>1</v>
      </c>
      <c r="F28" s="28" t="s">
        <v>18</v>
      </c>
      <c r="G28" s="37" t="s">
        <v>63</v>
      </c>
      <c r="H28" s="30">
        <v>800830000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f t="shared" si="2"/>
        <v>0</v>
      </c>
      <c r="R28" s="43">
        <f t="shared" si="3"/>
        <v>0</v>
      </c>
    </row>
    <row r="29" spans="1:18" s="42" customFormat="1" ht="24">
      <c r="A29" s="16">
        <v>1</v>
      </c>
      <c r="B29" s="17">
        <v>0</v>
      </c>
      <c r="C29" s="17">
        <v>1</v>
      </c>
      <c r="D29" s="34">
        <v>9</v>
      </c>
      <c r="E29" s="18"/>
      <c r="F29" s="18"/>
      <c r="G29" s="38" t="s">
        <v>64</v>
      </c>
      <c r="H29" s="39">
        <f t="shared" ref="H29:P29" si="12">SUM(H30:H31)</f>
        <v>234945000</v>
      </c>
      <c r="I29" s="39">
        <f t="shared" si="12"/>
        <v>189365670</v>
      </c>
      <c r="J29" s="39">
        <f t="shared" si="12"/>
        <v>189365670</v>
      </c>
      <c r="K29" s="39">
        <f t="shared" si="12"/>
        <v>22287303</v>
      </c>
      <c r="L29" s="39">
        <f t="shared" si="12"/>
        <v>22287303</v>
      </c>
      <c r="M29" s="39">
        <f t="shared" si="12"/>
        <v>20877633</v>
      </c>
      <c r="N29" s="39">
        <f t="shared" si="12"/>
        <v>20877633</v>
      </c>
      <c r="O29" s="39">
        <f t="shared" si="12"/>
        <v>20877633</v>
      </c>
      <c r="P29" s="39">
        <f t="shared" si="12"/>
        <v>20877633</v>
      </c>
      <c r="Q29" s="44">
        <f t="shared" si="2"/>
        <v>9.4861788929323884E-2</v>
      </c>
      <c r="R29" s="45">
        <f t="shared" si="3"/>
        <v>8.8861788929323879E-2</v>
      </c>
    </row>
    <row r="30" spans="1:18" s="33" customFormat="1" ht="14.25">
      <c r="A30" s="25">
        <v>1</v>
      </c>
      <c r="B30" s="26">
        <v>0</v>
      </c>
      <c r="C30" s="26">
        <v>1</v>
      </c>
      <c r="D30" s="27">
        <v>9</v>
      </c>
      <c r="E30" s="27">
        <v>1</v>
      </c>
      <c r="F30" s="28" t="s">
        <v>18</v>
      </c>
      <c r="G30" s="29" t="s">
        <v>65</v>
      </c>
      <c r="H30" s="30">
        <v>55815663</v>
      </c>
      <c r="I30" s="30">
        <v>44987424</v>
      </c>
      <c r="J30" s="30">
        <v>44987424</v>
      </c>
      <c r="K30" s="30">
        <v>334894</v>
      </c>
      <c r="L30" s="30">
        <v>334894</v>
      </c>
      <c r="M30" s="30">
        <v>0</v>
      </c>
      <c r="N30" s="30">
        <v>0</v>
      </c>
      <c r="O30" s="30">
        <v>0</v>
      </c>
      <c r="P30" s="30">
        <v>0</v>
      </c>
      <c r="Q30" s="31">
        <f t="shared" si="2"/>
        <v>6.0000003941545945E-3</v>
      </c>
      <c r="R30" s="32">
        <f t="shared" si="3"/>
        <v>0</v>
      </c>
    </row>
    <row r="31" spans="1:18" s="33" customFormat="1" ht="14.25">
      <c r="A31" s="25">
        <v>1</v>
      </c>
      <c r="B31" s="26">
        <v>0</v>
      </c>
      <c r="C31" s="26">
        <v>1</v>
      </c>
      <c r="D31" s="27">
        <v>9</v>
      </c>
      <c r="E31" s="27">
        <v>3</v>
      </c>
      <c r="F31" s="28" t="s">
        <v>18</v>
      </c>
      <c r="G31" s="29" t="s">
        <v>66</v>
      </c>
      <c r="H31" s="30">
        <v>179129337</v>
      </c>
      <c r="I31" s="30">
        <v>144378246</v>
      </c>
      <c r="J31" s="30">
        <v>144378246</v>
      </c>
      <c r="K31" s="30">
        <v>21952409</v>
      </c>
      <c r="L31" s="30">
        <v>21952409</v>
      </c>
      <c r="M31" s="30">
        <v>20877633</v>
      </c>
      <c r="N31" s="30">
        <v>20877633</v>
      </c>
      <c r="O31" s="30">
        <v>20877633</v>
      </c>
      <c r="P31" s="30">
        <v>20877633</v>
      </c>
      <c r="Q31" s="31">
        <f t="shared" si="2"/>
        <v>0.1225506071068638</v>
      </c>
      <c r="R31" s="32">
        <f t="shared" si="3"/>
        <v>0.11655060722968008</v>
      </c>
    </row>
    <row r="32" spans="1:18" s="23" customFormat="1" ht="18.75" customHeight="1">
      <c r="A32" s="16">
        <v>1</v>
      </c>
      <c r="B32" s="17">
        <v>0</v>
      </c>
      <c r="C32" s="17">
        <v>2</v>
      </c>
      <c r="D32" s="18"/>
      <c r="E32" s="18"/>
      <c r="F32" s="34">
        <v>20</v>
      </c>
      <c r="G32" s="24" t="s">
        <v>17</v>
      </c>
      <c r="H32" s="20">
        <f t="shared" ref="H32:P32" si="13">H34+H35</f>
        <v>1776164000</v>
      </c>
      <c r="I32" s="20">
        <f t="shared" si="13"/>
        <v>1408464867</v>
      </c>
      <c r="J32" s="20">
        <f t="shared" si="13"/>
        <v>1408464867</v>
      </c>
      <c r="K32" s="20">
        <f t="shared" si="13"/>
        <v>1321900368</v>
      </c>
      <c r="L32" s="20">
        <f t="shared" si="13"/>
        <v>1321900368</v>
      </c>
      <c r="M32" s="20">
        <f t="shared" si="13"/>
        <v>0</v>
      </c>
      <c r="N32" s="20">
        <f t="shared" si="13"/>
        <v>0</v>
      </c>
      <c r="O32" s="20">
        <f t="shared" si="13"/>
        <v>0</v>
      </c>
      <c r="P32" s="20">
        <f t="shared" si="13"/>
        <v>0</v>
      </c>
      <c r="Q32" s="35">
        <f t="shared" si="2"/>
        <v>0.7442445449857108</v>
      </c>
      <c r="R32" s="36">
        <f t="shared" si="3"/>
        <v>0</v>
      </c>
    </row>
    <row r="33" spans="1:18" s="23" customFormat="1" ht="15" customHeight="1">
      <c r="A33" s="16">
        <v>1</v>
      </c>
      <c r="B33" s="17">
        <v>0</v>
      </c>
      <c r="C33" s="17">
        <v>2</v>
      </c>
      <c r="D33" s="18"/>
      <c r="E33" s="18"/>
      <c r="F33" s="18" t="s">
        <v>67</v>
      </c>
      <c r="G33" s="24" t="s">
        <v>17</v>
      </c>
      <c r="H33" s="20">
        <f>+H34+H35</f>
        <v>1776164000</v>
      </c>
      <c r="I33" s="20">
        <f t="shared" ref="I33:P33" si="14">+I34+I35</f>
        <v>1408464867</v>
      </c>
      <c r="J33" s="20">
        <f t="shared" si="14"/>
        <v>1408464867</v>
      </c>
      <c r="K33" s="20">
        <f t="shared" si="14"/>
        <v>1321900368</v>
      </c>
      <c r="L33" s="20">
        <f t="shared" si="14"/>
        <v>1321900368</v>
      </c>
      <c r="M33" s="20">
        <f t="shared" si="14"/>
        <v>0</v>
      </c>
      <c r="N33" s="20">
        <f t="shared" si="14"/>
        <v>0</v>
      </c>
      <c r="O33" s="20">
        <f t="shared" si="14"/>
        <v>0</v>
      </c>
      <c r="P33" s="20">
        <f t="shared" si="14"/>
        <v>0</v>
      </c>
      <c r="Q33" s="35">
        <f t="shared" si="2"/>
        <v>0.7442445449857108</v>
      </c>
      <c r="R33" s="36">
        <f t="shared" si="3"/>
        <v>0</v>
      </c>
    </row>
    <row r="34" spans="1:18" s="33" customFormat="1" ht="14.25">
      <c r="A34" s="25">
        <v>1</v>
      </c>
      <c r="B34" s="26">
        <v>0</v>
      </c>
      <c r="C34" s="26">
        <v>2</v>
      </c>
      <c r="D34" s="27">
        <v>12</v>
      </c>
      <c r="E34" s="28"/>
      <c r="F34" s="27">
        <v>20</v>
      </c>
      <c r="G34" s="29" t="s">
        <v>19</v>
      </c>
      <c r="H34" s="30">
        <v>1740362745</v>
      </c>
      <c r="I34" s="30">
        <v>1408250059</v>
      </c>
      <c r="J34" s="30">
        <v>1408250059</v>
      </c>
      <c r="K34" s="30">
        <v>1321685560</v>
      </c>
      <c r="L34" s="30">
        <v>1321685560</v>
      </c>
      <c r="M34" s="30">
        <v>0</v>
      </c>
      <c r="N34" s="30">
        <v>0</v>
      </c>
      <c r="O34" s="30">
        <v>0</v>
      </c>
      <c r="P34" s="30">
        <v>0</v>
      </c>
      <c r="Q34" s="31">
        <f t="shared" si="2"/>
        <v>0.75943108055901298</v>
      </c>
      <c r="R34" s="32">
        <f t="shared" si="3"/>
        <v>0</v>
      </c>
    </row>
    <row r="35" spans="1:18" s="33" customFormat="1" ht="14.25">
      <c r="A35" s="25">
        <v>1</v>
      </c>
      <c r="B35" s="26">
        <v>0</v>
      </c>
      <c r="C35" s="26">
        <v>2</v>
      </c>
      <c r="D35" s="27">
        <v>14</v>
      </c>
      <c r="E35" s="28"/>
      <c r="F35" s="27">
        <v>20</v>
      </c>
      <c r="G35" s="29" t="s">
        <v>68</v>
      </c>
      <c r="H35" s="30">
        <v>35801255</v>
      </c>
      <c r="I35" s="30">
        <v>214808</v>
      </c>
      <c r="J35" s="30">
        <v>214808</v>
      </c>
      <c r="K35" s="30">
        <v>214808</v>
      </c>
      <c r="L35" s="30">
        <v>214808</v>
      </c>
      <c r="M35" s="30">
        <v>0</v>
      </c>
      <c r="N35" s="30">
        <v>0</v>
      </c>
      <c r="O35" s="30">
        <v>0</v>
      </c>
      <c r="P35" s="30">
        <v>0</v>
      </c>
      <c r="Q35" s="31">
        <f t="shared" si="2"/>
        <v>6.000013128031406E-3</v>
      </c>
      <c r="R35" s="32">
        <f t="shared" si="3"/>
        <v>0</v>
      </c>
    </row>
    <row r="36" spans="1:18" s="42" customFormat="1" ht="27.75" customHeight="1">
      <c r="A36" s="16">
        <v>1</v>
      </c>
      <c r="B36" s="17">
        <v>0</v>
      </c>
      <c r="C36" s="17">
        <v>5</v>
      </c>
      <c r="D36" s="18"/>
      <c r="E36" s="18"/>
      <c r="F36" s="18"/>
      <c r="G36" s="51" t="s">
        <v>69</v>
      </c>
      <c r="H36" s="39">
        <f t="shared" ref="H36:P36" si="15">H37+H42+H45+H46</f>
        <v>5832352001</v>
      </c>
      <c r="I36" s="39">
        <f t="shared" si="15"/>
        <v>5020875710</v>
      </c>
      <c r="J36" s="39">
        <f t="shared" si="15"/>
        <v>5020875710</v>
      </c>
      <c r="K36" s="39">
        <f t="shared" si="15"/>
        <v>384902514</v>
      </c>
      <c r="L36" s="39">
        <f t="shared" si="15"/>
        <v>384902514</v>
      </c>
      <c r="M36" s="39">
        <f t="shared" si="15"/>
        <v>349908403</v>
      </c>
      <c r="N36" s="39">
        <f t="shared" si="15"/>
        <v>349908403</v>
      </c>
      <c r="O36" s="39">
        <f t="shared" si="15"/>
        <v>349908403</v>
      </c>
      <c r="P36" s="39">
        <f t="shared" si="15"/>
        <v>349908403</v>
      </c>
      <c r="Q36" s="44">
        <f t="shared" si="2"/>
        <v>6.5994390244965603E-2</v>
      </c>
      <c r="R36" s="45">
        <f t="shared" si="3"/>
        <v>5.9994390417451762E-2</v>
      </c>
    </row>
    <row r="37" spans="1:18" s="23" customFormat="1" ht="14.25">
      <c r="A37" s="16">
        <v>1</v>
      </c>
      <c r="B37" s="17">
        <v>0</v>
      </c>
      <c r="C37" s="17">
        <v>5</v>
      </c>
      <c r="D37" s="34">
        <v>1</v>
      </c>
      <c r="E37" s="18"/>
      <c r="F37" s="18"/>
      <c r="G37" s="24" t="s">
        <v>70</v>
      </c>
      <c r="H37" s="20">
        <f t="shared" ref="H37:O37" si="16">SUM(H38:H41)</f>
        <v>3347334959</v>
      </c>
      <c r="I37" s="20">
        <f t="shared" si="16"/>
        <v>2955871976</v>
      </c>
      <c r="J37" s="20">
        <f t="shared" si="16"/>
        <v>2955871976</v>
      </c>
      <c r="K37" s="20">
        <f t="shared" si="16"/>
        <v>222262559</v>
      </c>
      <c r="L37" s="20">
        <f t="shared" si="16"/>
        <v>222262559</v>
      </c>
      <c r="M37" s="20">
        <f t="shared" si="16"/>
        <v>200258550</v>
      </c>
      <c r="N37" s="20">
        <f t="shared" si="16"/>
        <v>200258550</v>
      </c>
      <c r="O37" s="20">
        <f t="shared" si="16"/>
        <v>200258550</v>
      </c>
      <c r="P37" s="20">
        <f t="shared" ref="P37" si="17">SUM(P38:P41)</f>
        <v>200258550</v>
      </c>
      <c r="Q37" s="35">
        <f t="shared" si="2"/>
        <v>6.6399855921918216E-2</v>
      </c>
      <c r="R37" s="36">
        <f t="shared" si="3"/>
        <v>5.9826265507598397E-2</v>
      </c>
    </row>
    <row r="38" spans="1:18" s="33" customFormat="1" ht="14.25">
      <c r="A38" s="25">
        <v>1</v>
      </c>
      <c r="B38" s="26">
        <v>0</v>
      </c>
      <c r="C38" s="26">
        <v>5</v>
      </c>
      <c r="D38" s="27">
        <v>1</v>
      </c>
      <c r="E38" s="27">
        <v>1</v>
      </c>
      <c r="F38" s="27">
        <v>20</v>
      </c>
      <c r="G38" s="29" t="s">
        <v>71</v>
      </c>
      <c r="H38" s="30">
        <v>515765832</v>
      </c>
      <c r="I38" s="30">
        <v>415707261</v>
      </c>
      <c r="J38" s="30">
        <v>415707261</v>
      </c>
      <c r="K38" s="30">
        <v>41390695</v>
      </c>
      <c r="L38" s="30">
        <v>41390695</v>
      </c>
      <c r="M38" s="30">
        <v>38296100</v>
      </c>
      <c r="N38" s="30">
        <v>38296100</v>
      </c>
      <c r="O38" s="30">
        <v>38296100</v>
      </c>
      <c r="P38" s="30">
        <v>38296100</v>
      </c>
      <c r="Q38" s="31">
        <f t="shared" si="2"/>
        <v>8.0250944192053419E-2</v>
      </c>
      <c r="R38" s="32">
        <f t="shared" si="3"/>
        <v>7.4250944176542502E-2</v>
      </c>
    </row>
    <row r="39" spans="1:18" s="33" customFormat="1" ht="14.25">
      <c r="A39" s="25">
        <v>1</v>
      </c>
      <c r="B39" s="26">
        <v>0</v>
      </c>
      <c r="C39" s="26">
        <v>5</v>
      </c>
      <c r="D39" s="27">
        <v>1</v>
      </c>
      <c r="E39" s="27">
        <v>3</v>
      </c>
      <c r="F39" s="27">
        <v>20</v>
      </c>
      <c r="G39" s="29" t="s">
        <v>72</v>
      </c>
      <c r="H39" s="30">
        <v>1355239409</v>
      </c>
      <c r="I39" s="30">
        <v>1350242963</v>
      </c>
      <c r="J39" s="30">
        <v>1350242963</v>
      </c>
      <c r="K39" s="30">
        <v>84795545</v>
      </c>
      <c r="L39" s="30">
        <v>84795545</v>
      </c>
      <c r="M39" s="30">
        <v>74744109</v>
      </c>
      <c r="N39" s="30">
        <v>74744109</v>
      </c>
      <c r="O39" s="30">
        <v>74744109</v>
      </c>
      <c r="P39" s="30">
        <v>74744109</v>
      </c>
      <c r="Q39" s="31">
        <f t="shared" si="2"/>
        <v>6.2568683021525087E-2</v>
      </c>
      <c r="R39" s="32">
        <f t="shared" si="3"/>
        <v>5.5151959501496463E-2</v>
      </c>
    </row>
    <row r="40" spans="1:18" s="33" customFormat="1" ht="11.25" customHeight="1">
      <c r="A40" s="25">
        <v>1</v>
      </c>
      <c r="B40" s="26">
        <v>0</v>
      </c>
      <c r="C40" s="26">
        <v>5</v>
      </c>
      <c r="D40" s="27">
        <v>1</v>
      </c>
      <c r="E40" s="27">
        <v>4</v>
      </c>
      <c r="F40" s="27">
        <v>20</v>
      </c>
      <c r="G40" s="29" t="s">
        <v>73</v>
      </c>
      <c r="H40" s="30">
        <v>1186461324</v>
      </c>
      <c r="I40" s="30">
        <v>956287827</v>
      </c>
      <c r="J40" s="30">
        <v>956287827</v>
      </c>
      <c r="K40" s="30">
        <v>81627036</v>
      </c>
      <c r="L40" s="30">
        <v>81627036</v>
      </c>
      <c r="M40" s="30">
        <v>74508268</v>
      </c>
      <c r="N40" s="30">
        <v>74508268</v>
      </c>
      <c r="O40" s="30">
        <v>74508268</v>
      </c>
      <c r="P40" s="30">
        <v>74508268</v>
      </c>
      <c r="Q40" s="31">
        <f t="shared" si="2"/>
        <v>6.879873313089134E-2</v>
      </c>
      <c r="R40" s="32">
        <f t="shared" si="3"/>
        <v>6.279873308369216E-2</v>
      </c>
    </row>
    <row r="41" spans="1:18" s="33" customFormat="1" ht="14.25">
      <c r="A41" s="25">
        <v>1</v>
      </c>
      <c r="B41" s="26">
        <v>0</v>
      </c>
      <c r="C41" s="26">
        <v>5</v>
      </c>
      <c r="D41" s="27">
        <v>1</v>
      </c>
      <c r="E41" s="27">
        <v>5</v>
      </c>
      <c r="F41" s="27">
        <v>20</v>
      </c>
      <c r="G41" s="29" t="s">
        <v>74</v>
      </c>
      <c r="H41" s="30">
        <v>289868394</v>
      </c>
      <c r="I41" s="30">
        <v>233633925</v>
      </c>
      <c r="J41" s="30">
        <v>233633925</v>
      </c>
      <c r="K41" s="30">
        <v>14449283</v>
      </c>
      <c r="L41" s="30">
        <v>14449283</v>
      </c>
      <c r="M41" s="30">
        <v>12710073</v>
      </c>
      <c r="N41" s="30">
        <v>12710073</v>
      </c>
      <c r="O41" s="30">
        <v>12710073</v>
      </c>
      <c r="P41" s="30">
        <v>12710073</v>
      </c>
      <c r="Q41" s="31">
        <f t="shared" si="2"/>
        <v>4.9847735382975211E-2</v>
      </c>
      <c r="R41" s="32">
        <f t="shared" si="3"/>
        <v>4.3847736638717501E-2</v>
      </c>
    </row>
    <row r="42" spans="1:18" s="23" customFormat="1" ht="14.25">
      <c r="A42" s="16">
        <v>1</v>
      </c>
      <c r="B42" s="17">
        <v>0</v>
      </c>
      <c r="C42" s="17">
        <v>5</v>
      </c>
      <c r="D42" s="34">
        <v>2</v>
      </c>
      <c r="E42" s="18"/>
      <c r="F42" s="18"/>
      <c r="G42" s="24" t="s">
        <v>75</v>
      </c>
      <c r="H42" s="20">
        <f>+H43+H44</f>
        <v>1713367385</v>
      </c>
      <c r="I42" s="20">
        <f t="shared" ref="I42:P42" si="18">+I43+I44</f>
        <v>1443054111</v>
      </c>
      <c r="J42" s="20">
        <f t="shared" si="18"/>
        <v>1443054111</v>
      </c>
      <c r="K42" s="20">
        <f t="shared" si="18"/>
        <v>110140957</v>
      </c>
      <c r="L42" s="20">
        <f t="shared" si="18"/>
        <v>110140957</v>
      </c>
      <c r="M42" s="20">
        <f t="shared" si="18"/>
        <v>101780753</v>
      </c>
      <c r="N42" s="20">
        <f t="shared" si="18"/>
        <v>101780753</v>
      </c>
      <c r="O42" s="20">
        <f t="shared" si="18"/>
        <v>101780753</v>
      </c>
      <c r="P42" s="20">
        <f t="shared" si="18"/>
        <v>101780753</v>
      </c>
      <c r="Q42" s="35">
        <f t="shared" si="2"/>
        <v>6.4283327653047395E-2</v>
      </c>
      <c r="R42" s="36">
        <f t="shared" si="3"/>
        <v>5.940392813068518E-2</v>
      </c>
    </row>
    <row r="43" spans="1:18" s="33" customFormat="1" ht="14.25">
      <c r="A43" s="25">
        <v>1</v>
      </c>
      <c r="B43" s="26">
        <v>0</v>
      </c>
      <c r="C43" s="26">
        <v>5</v>
      </c>
      <c r="D43" s="27">
        <v>2</v>
      </c>
      <c r="E43" s="27">
        <v>2</v>
      </c>
      <c r="F43" s="27">
        <v>20</v>
      </c>
      <c r="G43" s="29" t="s">
        <v>76</v>
      </c>
      <c r="H43" s="30">
        <v>1393367384</v>
      </c>
      <c r="I43" s="30">
        <v>1123054111</v>
      </c>
      <c r="J43" s="30">
        <v>1123054111</v>
      </c>
      <c r="K43" s="30">
        <v>85249426</v>
      </c>
      <c r="L43" s="30">
        <v>85249426</v>
      </c>
      <c r="M43" s="30">
        <v>76889222</v>
      </c>
      <c r="N43" s="30">
        <v>76889222</v>
      </c>
      <c r="O43" s="30">
        <v>76889222</v>
      </c>
      <c r="P43" s="30">
        <v>76889222</v>
      </c>
      <c r="Q43" s="31">
        <f t="shared" si="2"/>
        <v>6.1182303374484617E-2</v>
      </c>
      <c r="R43" s="32">
        <f t="shared" si="3"/>
        <v>5.5182303592661103E-2</v>
      </c>
    </row>
    <row r="44" spans="1:18" s="33" customFormat="1" ht="13.5" customHeight="1">
      <c r="A44" s="25">
        <v>1</v>
      </c>
      <c r="B44" s="26">
        <v>0</v>
      </c>
      <c r="C44" s="26">
        <v>5</v>
      </c>
      <c r="D44" s="27">
        <v>2</v>
      </c>
      <c r="E44" s="27">
        <v>3</v>
      </c>
      <c r="F44" s="27">
        <v>20</v>
      </c>
      <c r="G44" s="29" t="s">
        <v>153</v>
      </c>
      <c r="H44" s="30">
        <v>320000001</v>
      </c>
      <c r="I44" s="30">
        <v>320000000</v>
      </c>
      <c r="J44" s="30">
        <v>320000000</v>
      </c>
      <c r="K44" s="30">
        <v>24891531</v>
      </c>
      <c r="L44" s="30">
        <v>24891531</v>
      </c>
      <c r="M44" s="30">
        <v>24891531</v>
      </c>
      <c r="N44" s="30">
        <v>24891531</v>
      </c>
      <c r="O44" s="30">
        <v>24891531</v>
      </c>
      <c r="P44" s="30">
        <v>24891531</v>
      </c>
      <c r="Q44" s="31">
        <f t="shared" si="2"/>
        <v>7.7786034131918647E-2</v>
      </c>
      <c r="R44" s="32">
        <f t="shared" si="3"/>
        <v>7.7786034131918647E-2</v>
      </c>
    </row>
    <row r="45" spans="1:18" s="23" customFormat="1" ht="14.25">
      <c r="A45" s="16">
        <v>1</v>
      </c>
      <c r="B45" s="17">
        <v>0</v>
      </c>
      <c r="C45" s="17">
        <v>5</v>
      </c>
      <c r="D45" s="34">
        <v>6</v>
      </c>
      <c r="E45" s="18"/>
      <c r="F45" s="34">
        <v>20</v>
      </c>
      <c r="G45" s="24" t="s">
        <v>77</v>
      </c>
      <c r="H45" s="20">
        <v>462789884</v>
      </c>
      <c r="I45" s="20">
        <v>373008646</v>
      </c>
      <c r="J45" s="20">
        <v>373008646</v>
      </c>
      <c r="K45" s="20">
        <v>31497539</v>
      </c>
      <c r="L45" s="20">
        <v>31497539</v>
      </c>
      <c r="M45" s="20">
        <v>28720800</v>
      </c>
      <c r="N45" s="20">
        <v>28720800</v>
      </c>
      <c r="O45" s="20">
        <v>28720800</v>
      </c>
      <c r="P45" s="20">
        <v>28720800</v>
      </c>
      <c r="Q45" s="52">
        <f t="shared" si="2"/>
        <v>6.8060128557174776E-2</v>
      </c>
      <c r="R45" s="22">
        <f t="shared" si="3"/>
        <v>6.2060129214060351E-2</v>
      </c>
    </row>
    <row r="46" spans="1:18" s="23" customFormat="1" ht="14.25">
      <c r="A46" s="16">
        <v>1</v>
      </c>
      <c r="B46" s="17">
        <v>0</v>
      </c>
      <c r="C46" s="17">
        <v>5</v>
      </c>
      <c r="D46" s="34">
        <v>7</v>
      </c>
      <c r="E46" s="18"/>
      <c r="F46" s="34">
        <v>20</v>
      </c>
      <c r="G46" s="24" t="s">
        <v>78</v>
      </c>
      <c r="H46" s="20">
        <v>308859773</v>
      </c>
      <c r="I46" s="20">
        <v>248940977</v>
      </c>
      <c r="J46" s="20">
        <v>248940977</v>
      </c>
      <c r="K46" s="20">
        <v>21001459</v>
      </c>
      <c r="L46" s="20">
        <v>21001459</v>
      </c>
      <c r="M46" s="20">
        <v>19148300</v>
      </c>
      <c r="N46" s="20">
        <v>19148300</v>
      </c>
      <c r="O46" s="20">
        <v>19148300</v>
      </c>
      <c r="P46" s="20">
        <v>19148300</v>
      </c>
      <c r="Q46" s="52">
        <f t="shared" si="2"/>
        <v>6.7996744270093085E-2</v>
      </c>
      <c r="R46" s="22">
        <f t="shared" si="3"/>
        <v>6.1996743098040159E-2</v>
      </c>
    </row>
    <row r="47" spans="1:18" s="23" customFormat="1" ht="14.25">
      <c r="A47" s="16">
        <v>2</v>
      </c>
      <c r="B47" s="17"/>
      <c r="C47" s="17"/>
      <c r="D47" s="18"/>
      <c r="E47" s="18"/>
      <c r="F47" s="18"/>
      <c r="G47" s="24" t="s">
        <v>20</v>
      </c>
      <c r="H47" s="20">
        <f>H48+H56</f>
        <v>9895350000</v>
      </c>
      <c r="I47" s="20">
        <f t="shared" ref="I47:P47" si="19">I48+I56</f>
        <v>3730580781</v>
      </c>
      <c r="J47" s="20">
        <f t="shared" si="19"/>
        <v>3730580781</v>
      </c>
      <c r="K47" s="20">
        <f t="shared" si="19"/>
        <v>3563607988.8000002</v>
      </c>
      <c r="L47" s="20">
        <f t="shared" si="19"/>
        <v>3563607988.8000002</v>
      </c>
      <c r="M47" s="20">
        <f t="shared" si="19"/>
        <v>111483671.06</v>
      </c>
      <c r="N47" s="20">
        <f t="shared" si="19"/>
        <v>111483671.06</v>
      </c>
      <c r="O47" s="20">
        <f t="shared" si="19"/>
        <v>110143893.06</v>
      </c>
      <c r="P47" s="20">
        <f t="shared" si="19"/>
        <v>110143893.06</v>
      </c>
      <c r="Q47" s="53">
        <f t="shared" si="2"/>
        <v>0.36012955466961755</v>
      </c>
      <c r="R47" s="36">
        <f t="shared" si="3"/>
        <v>1.1266268606971962E-2</v>
      </c>
    </row>
    <row r="48" spans="1:18" s="23" customFormat="1" ht="14.25">
      <c r="A48" s="16">
        <v>2</v>
      </c>
      <c r="B48" s="17">
        <v>0</v>
      </c>
      <c r="C48" s="17">
        <v>3</v>
      </c>
      <c r="D48" s="18"/>
      <c r="E48" s="18"/>
      <c r="F48" s="18"/>
      <c r="G48" s="24" t="s">
        <v>79</v>
      </c>
      <c r="H48" s="20">
        <f>+H49+H54</f>
        <v>853825000</v>
      </c>
      <c r="I48" s="20">
        <f t="shared" ref="I48:P48" si="20">+I49+I54</f>
        <v>13123951</v>
      </c>
      <c r="J48" s="20">
        <f t="shared" si="20"/>
        <v>13123951</v>
      </c>
      <c r="K48" s="20">
        <f t="shared" si="20"/>
        <v>13123951</v>
      </c>
      <c r="L48" s="20">
        <f t="shared" si="20"/>
        <v>13123951</v>
      </c>
      <c r="M48" s="20">
        <f t="shared" si="20"/>
        <v>8001000</v>
      </c>
      <c r="N48" s="20">
        <f t="shared" si="20"/>
        <v>8001000</v>
      </c>
      <c r="O48" s="20">
        <f t="shared" si="20"/>
        <v>8001000</v>
      </c>
      <c r="P48" s="20">
        <f t="shared" si="20"/>
        <v>8001000</v>
      </c>
      <c r="Q48" s="53">
        <f t="shared" si="2"/>
        <v>1.5370773870523819E-2</v>
      </c>
      <c r="R48" s="36">
        <f t="shared" si="3"/>
        <v>9.3707726993236314E-3</v>
      </c>
    </row>
    <row r="49" spans="1:18" s="23" customFormat="1" ht="14.25">
      <c r="A49" s="16">
        <v>2</v>
      </c>
      <c r="B49" s="17">
        <v>0</v>
      </c>
      <c r="C49" s="17">
        <v>3</v>
      </c>
      <c r="D49" s="34">
        <v>50</v>
      </c>
      <c r="E49" s="18"/>
      <c r="F49" s="18"/>
      <c r="G49" s="24" t="s">
        <v>80</v>
      </c>
      <c r="H49" s="20">
        <f t="shared" ref="H49:P49" si="21">SUM(H50:H53)</f>
        <v>823694702</v>
      </c>
      <c r="I49" s="20">
        <f t="shared" si="21"/>
        <v>12943169</v>
      </c>
      <c r="J49" s="20">
        <f t="shared" si="21"/>
        <v>12943169</v>
      </c>
      <c r="K49" s="20">
        <f t="shared" si="21"/>
        <v>12943169</v>
      </c>
      <c r="L49" s="20">
        <f t="shared" si="21"/>
        <v>12943169</v>
      </c>
      <c r="M49" s="20">
        <f t="shared" si="21"/>
        <v>8001000</v>
      </c>
      <c r="N49" s="20">
        <f t="shared" si="21"/>
        <v>8001000</v>
      </c>
      <c r="O49" s="20">
        <f t="shared" si="21"/>
        <v>8001000</v>
      </c>
      <c r="P49" s="20">
        <f t="shared" si="21"/>
        <v>8001000</v>
      </c>
      <c r="Q49" s="53">
        <f t="shared" si="2"/>
        <v>1.5713551354127806E-2</v>
      </c>
      <c r="R49" s="36">
        <f t="shared" si="3"/>
        <v>9.7135503974626752E-3</v>
      </c>
    </row>
    <row r="50" spans="1:18" s="33" customFormat="1" ht="14.25">
      <c r="A50" s="25">
        <v>2</v>
      </c>
      <c r="B50" s="26">
        <v>0</v>
      </c>
      <c r="C50" s="26">
        <v>3</v>
      </c>
      <c r="D50" s="27">
        <v>50</v>
      </c>
      <c r="E50" s="27">
        <v>2</v>
      </c>
      <c r="F50" s="27">
        <v>20</v>
      </c>
      <c r="G50" s="29" t="s">
        <v>81</v>
      </c>
      <c r="H50" s="30">
        <v>13506448</v>
      </c>
      <c r="I50" s="30">
        <v>81039</v>
      </c>
      <c r="J50" s="30">
        <v>81039</v>
      </c>
      <c r="K50" s="30">
        <v>81039</v>
      </c>
      <c r="L50" s="30">
        <v>81039</v>
      </c>
      <c r="M50" s="30">
        <v>0</v>
      </c>
      <c r="N50" s="30">
        <v>0</v>
      </c>
      <c r="O50" s="30">
        <v>0</v>
      </c>
      <c r="P50" s="30">
        <v>0</v>
      </c>
      <c r="Q50" s="31">
        <f t="shared" si="2"/>
        <v>6.0000231000778299E-3</v>
      </c>
      <c r="R50" s="32">
        <f t="shared" si="3"/>
        <v>0</v>
      </c>
    </row>
    <row r="51" spans="1:18" s="33" customFormat="1" ht="14.25">
      <c r="A51" s="25">
        <v>2</v>
      </c>
      <c r="B51" s="26">
        <v>0</v>
      </c>
      <c r="C51" s="26">
        <v>3</v>
      </c>
      <c r="D51" s="27">
        <v>50</v>
      </c>
      <c r="E51" s="27">
        <v>3</v>
      </c>
      <c r="F51" s="27">
        <v>20</v>
      </c>
      <c r="G51" s="29" t="s">
        <v>82</v>
      </c>
      <c r="H51" s="30">
        <v>506491808</v>
      </c>
      <c r="I51" s="30">
        <v>3038951</v>
      </c>
      <c r="J51" s="30">
        <v>3038951</v>
      </c>
      <c r="K51" s="30">
        <v>3038951</v>
      </c>
      <c r="L51" s="30">
        <v>3038951</v>
      </c>
      <c r="M51" s="30">
        <v>0</v>
      </c>
      <c r="N51" s="30">
        <v>0</v>
      </c>
      <c r="O51" s="30">
        <v>0</v>
      </c>
      <c r="P51" s="30">
        <v>0</v>
      </c>
      <c r="Q51" s="31">
        <f t="shared" si="2"/>
        <v>6.0000003001035706E-3</v>
      </c>
      <c r="R51" s="32">
        <f t="shared" si="3"/>
        <v>0</v>
      </c>
    </row>
    <row r="52" spans="1:18" s="33" customFormat="1" ht="14.25">
      <c r="A52" s="25">
        <v>2</v>
      </c>
      <c r="B52" s="26">
        <v>0</v>
      </c>
      <c r="C52" s="26">
        <v>3</v>
      </c>
      <c r="D52" s="27">
        <v>50</v>
      </c>
      <c r="E52" s="27">
        <v>8</v>
      </c>
      <c r="F52" s="27">
        <v>20</v>
      </c>
      <c r="G52" s="29" t="s">
        <v>83</v>
      </c>
      <c r="H52" s="30">
        <v>99313119</v>
      </c>
      <c r="I52" s="30">
        <v>795879</v>
      </c>
      <c r="J52" s="30">
        <v>795879</v>
      </c>
      <c r="K52" s="30">
        <v>795879</v>
      </c>
      <c r="L52" s="30">
        <v>795879</v>
      </c>
      <c r="M52" s="30">
        <v>200000</v>
      </c>
      <c r="N52" s="30">
        <v>200000</v>
      </c>
      <c r="O52" s="30">
        <v>200000</v>
      </c>
      <c r="P52" s="30">
        <v>200000</v>
      </c>
      <c r="Q52" s="31">
        <f t="shared" si="2"/>
        <v>8.0138355135135775E-3</v>
      </c>
      <c r="R52" s="32">
        <f t="shared" si="3"/>
        <v>2.0138326337329109E-3</v>
      </c>
    </row>
    <row r="53" spans="1:18" s="33" customFormat="1" ht="14.25">
      <c r="A53" s="25">
        <v>2</v>
      </c>
      <c r="B53" s="26">
        <v>0</v>
      </c>
      <c r="C53" s="26">
        <v>3</v>
      </c>
      <c r="D53" s="27">
        <v>50</v>
      </c>
      <c r="E53" s="27">
        <v>90</v>
      </c>
      <c r="F53" s="27">
        <v>20</v>
      </c>
      <c r="G53" s="29" t="s">
        <v>154</v>
      </c>
      <c r="H53" s="30">
        <v>204383327</v>
      </c>
      <c r="I53" s="30">
        <v>9027300</v>
      </c>
      <c r="J53" s="30">
        <v>9027300</v>
      </c>
      <c r="K53" s="30">
        <v>9027300</v>
      </c>
      <c r="L53" s="30">
        <v>9027300</v>
      </c>
      <c r="M53" s="30">
        <v>7801000</v>
      </c>
      <c r="N53" s="30">
        <v>7801000</v>
      </c>
      <c r="O53" s="30">
        <v>7801000</v>
      </c>
      <c r="P53" s="30">
        <v>7801000</v>
      </c>
      <c r="Q53" s="31">
        <f t="shared" si="2"/>
        <v>4.4168475640872604E-2</v>
      </c>
      <c r="R53" s="32">
        <f t="shared" si="3"/>
        <v>3.8168475454947455E-2</v>
      </c>
    </row>
    <row r="54" spans="1:18" s="23" customFormat="1" ht="14.25">
      <c r="A54" s="16">
        <v>2</v>
      </c>
      <c r="B54" s="17">
        <v>0</v>
      </c>
      <c r="C54" s="17">
        <v>3</v>
      </c>
      <c r="D54" s="34">
        <v>51</v>
      </c>
      <c r="E54" s="18"/>
      <c r="F54" s="18"/>
      <c r="G54" s="24" t="s">
        <v>84</v>
      </c>
      <c r="H54" s="20">
        <f>+H55</f>
        <v>30130298</v>
      </c>
      <c r="I54" s="20">
        <f t="shared" ref="I54:P54" si="22">+I55</f>
        <v>180782</v>
      </c>
      <c r="J54" s="20">
        <f t="shared" si="22"/>
        <v>180782</v>
      </c>
      <c r="K54" s="20">
        <f t="shared" si="22"/>
        <v>180782</v>
      </c>
      <c r="L54" s="20">
        <f t="shared" si="22"/>
        <v>180782</v>
      </c>
      <c r="M54" s="20">
        <f t="shared" si="22"/>
        <v>0</v>
      </c>
      <c r="N54" s="20">
        <f t="shared" si="22"/>
        <v>0</v>
      </c>
      <c r="O54" s="20">
        <f t="shared" si="22"/>
        <v>0</v>
      </c>
      <c r="P54" s="20">
        <f t="shared" si="22"/>
        <v>0</v>
      </c>
      <c r="Q54" s="53">
        <f t="shared" si="2"/>
        <v>6.0000070361069776E-3</v>
      </c>
      <c r="R54" s="36">
        <f t="shared" si="3"/>
        <v>0</v>
      </c>
    </row>
    <row r="55" spans="1:18" s="33" customFormat="1" ht="14.25">
      <c r="A55" s="25">
        <v>2</v>
      </c>
      <c r="B55" s="26">
        <v>0</v>
      </c>
      <c r="C55" s="26">
        <v>3</v>
      </c>
      <c r="D55" s="27">
        <v>51</v>
      </c>
      <c r="E55" s="27">
        <v>1</v>
      </c>
      <c r="F55" s="27">
        <v>20</v>
      </c>
      <c r="G55" s="29" t="s">
        <v>85</v>
      </c>
      <c r="H55" s="30">
        <v>30130298</v>
      </c>
      <c r="I55" s="30">
        <v>180782</v>
      </c>
      <c r="J55" s="30">
        <v>180782</v>
      </c>
      <c r="K55" s="30">
        <v>180782</v>
      </c>
      <c r="L55" s="30">
        <v>180782</v>
      </c>
      <c r="M55" s="30">
        <v>0</v>
      </c>
      <c r="N55" s="30">
        <v>0</v>
      </c>
      <c r="O55" s="30">
        <v>0</v>
      </c>
      <c r="P55" s="30">
        <v>0</v>
      </c>
      <c r="Q55" s="31">
        <f t="shared" si="2"/>
        <v>6.0000070361069776E-3</v>
      </c>
      <c r="R55" s="32">
        <f t="shared" si="3"/>
        <v>0</v>
      </c>
    </row>
    <row r="56" spans="1:18" s="23" customFormat="1" ht="14.25">
      <c r="A56" s="16">
        <v>2</v>
      </c>
      <c r="B56" s="17">
        <v>0</v>
      </c>
      <c r="C56" s="17">
        <v>4</v>
      </c>
      <c r="D56" s="18"/>
      <c r="E56" s="18"/>
      <c r="F56" s="18"/>
      <c r="G56" s="24" t="s">
        <v>86</v>
      </c>
      <c r="H56" s="20">
        <f>H57+H59+H61+H67+H76+H82+H85+H91+H94+H97+H102+H107+H108+H99</f>
        <v>9041525000</v>
      </c>
      <c r="I56" s="20">
        <f t="shared" ref="I56:P56" si="23">I57+I59+I61+I67+I76+I82+I85+I91+I94+I97+I102+I107+I108+I99</f>
        <v>3717456830</v>
      </c>
      <c r="J56" s="20">
        <f t="shared" si="23"/>
        <v>3717456830</v>
      </c>
      <c r="K56" s="20">
        <f t="shared" si="23"/>
        <v>3550484037.8000002</v>
      </c>
      <c r="L56" s="20">
        <f t="shared" si="23"/>
        <v>3550484037.8000002</v>
      </c>
      <c r="M56" s="20">
        <f t="shared" si="23"/>
        <v>103482671.06</v>
      </c>
      <c r="N56" s="20">
        <f t="shared" si="23"/>
        <v>103482671.06</v>
      </c>
      <c r="O56" s="20">
        <f t="shared" si="23"/>
        <v>102142893.06</v>
      </c>
      <c r="P56" s="20">
        <f t="shared" si="23"/>
        <v>102142893.06</v>
      </c>
      <c r="Q56" s="53">
        <f t="shared" si="2"/>
        <v>0.39268641493553358</v>
      </c>
      <c r="R56" s="36">
        <f t="shared" si="3"/>
        <v>1.144526737027216E-2</v>
      </c>
    </row>
    <row r="57" spans="1:18" s="23" customFormat="1" ht="14.25">
      <c r="A57" s="16">
        <v>2</v>
      </c>
      <c r="B57" s="17">
        <v>0</v>
      </c>
      <c r="C57" s="17">
        <v>4</v>
      </c>
      <c r="D57" s="34">
        <v>1</v>
      </c>
      <c r="E57" s="18"/>
      <c r="F57" s="18"/>
      <c r="G57" s="24" t="s">
        <v>87</v>
      </c>
      <c r="H57" s="20">
        <f t="shared" ref="H57:P57" si="24">SUM(H58:H58)</f>
        <v>47484092</v>
      </c>
      <c r="I57" s="20">
        <f t="shared" si="24"/>
        <v>1284905</v>
      </c>
      <c r="J57" s="20">
        <f t="shared" si="24"/>
        <v>1284905</v>
      </c>
      <c r="K57" s="20">
        <f t="shared" si="24"/>
        <v>1284905</v>
      </c>
      <c r="L57" s="20">
        <f t="shared" si="24"/>
        <v>1284905</v>
      </c>
      <c r="M57" s="20">
        <f t="shared" si="24"/>
        <v>1000000</v>
      </c>
      <c r="N57" s="20">
        <f t="shared" si="24"/>
        <v>1000000</v>
      </c>
      <c r="O57" s="20">
        <f t="shared" si="24"/>
        <v>1000000</v>
      </c>
      <c r="P57" s="20">
        <f t="shared" si="24"/>
        <v>1000000</v>
      </c>
      <c r="Q57" s="53">
        <f t="shared" si="2"/>
        <v>2.7059694012891728E-2</v>
      </c>
      <c r="R57" s="36">
        <f t="shared" si="3"/>
        <v>2.1059684578153038E-2</v>
      </c>
    </row>
    <row r="58" spans="1:18" s="33" customFormat="1" ht="14.25">
      <c r="A58" s="25">
        <v>2</v>
      </c>
      <c r="B58" s="26">
        <v>0</v>
      </c>
      <c r="C58" s="26">
        <v>4</v>
      </c>
      <c r="D58" s="27">
        <v>1</v>
      </c>
      <c r="E58" s="27">
        <v>25</v>
      </c>
      <c r="F58" s="27">
        <v>20</v>
      </c>
      <c r="G58" s="29" t="s">
        <v>88</v>
      </c>
      <c r="H58" s="30">
        <v>47484092</v>
      </c>
      <c r="I58" s="30">
        <v>1284905</v>
      </c>
      <c r="J58" s="30">
        <v>1284905</v>
      </c>
      <c r="K58" s="30">
        <v>1284905</v>
      </c>
      <c r="L58" s="30">
        <v>1284905</v>
      </c>
      <c r="M58" s="30">
        <v>1000000</v>
      </c>
      <c r="N58" s="30">
        <v>1000000</v>
      </c>
      <c r="O58" s="30">
        <v>1000000</v>
      </c>
      <c r="P58" s="30">
        <v>1000000</v>
      </c>
      <c r="Q58" s="31">
        <f t="shared" si="2"/>
        <v>2.7059694012891728E-2</v>
      </c>
      <c r="R58" s="43">
        <f t="shared" si="3"/>
        <v>2.1059684578153038E-2</v>
      </c>
    </row>
    <row r="59" spans="1:18" s="23" customFormat="1" ht="14.25">
      <c r="A59" s="16">
        <v>2</v>
      </c>
      <c r="B59" s="17">
        <v>0</v>
      </c>
      <c r="C59" s="17">
        <v>4</v>
      </c>
      <c r="D59" s="34">
        <v>2</v>
      </c>
      <c r="E59" s="18"/>
      <c r="F59" s="18"/>
      <c r="G59" s="24" t="s">
        <v>89</v>
      </c>
      <c r="H59" s="20">
        <f>SUM(H60:H60)</f>
        <v>92941442</v>
      </c>
      <c r="I59" s="20">
        <f t="shared" ref="I59:P59" si="25">SUM(I60:I60)</f>
        <v>557649</v>
      </c>
      <c r="J59" s="20">
        <f t="shared" si="25"/>
        <v>557649</v>
      </c>
      <c r="K59" s="20">
        <f t="shared" si="25"/>
        <v>557649</v>
      </c>
      <c r="L59" s="20">
        <f t="shared" si="25"/>
        <v>557649</v>
      </c>
      <c r="M59" s="20">
        <f t="shared" si="25"/>
        <v>0</v>
      </c>
      <c r="N59" s="20">
        <f t="shared" si="25"/>
        <v>0</v>
      </c>
      <c r="O59" s="20">
        <f t="shared" si="25"/>
        <v>0</v>
      </c>
      <c r="P59" s="20">
        <f t="shared" si="25"/>
        <v>0</v>
      </c>
      <c r="Q59" s="53">
        <f t="shared" si="2"/>
        <v>6.0000037442931005E-3</v>
      </c>
      <c r="R59" s="36">
        <f t="shared" si="3"/>
        <v>0</v>
      </c>
    </row>
    <row r="60" spans="1:18" s="33" customFormat="1" ht="14.25">
      <c r="A60" s="25">
        <v>2</v>
      </c>
      <c r="B60" s="26">
        <v>0</v>
      </c>
      <c r="C60" s="26">
        <v>4</v>
      </c>
      <c r="D60" s="27">
        <v>2</v>
      </c>
      <c r="E60" s="27">
        <v>2</v>
      </c>
      <c r="F60" s="27">
        <v>20</v>
      </c>
      <c r="G60" s="29" t="s">
        <v>90</v>
      </c>
      <c r="H60" s="30">
        <v>92941442</v>
      </c>
      <c r="I60" s="30">
        <v>557649</v>
      </c>
      <c r="J60" s="30">
        <v>557649</v>
      </c>
      <c r="K60" s="30">
        <v>557649</v>
      </c>
      <c r="L60" s="30">
        <v>557649</v>
      </c>
      <c r="M60" s="30">
        <v>0</v>
      </c>
      <c r="N60" s="30">
        <v>0</v>
      </c>
      <c r="O60" s="30">
        <v>0</v>
      </c>
      <c r="P60" s="30">
        <v>0</v>
      </c>
      <c r="Q60" s="31">
        <f t="shared" si="2"/>
        <v>6.0000037442931005E-3</v>
      </c>
      <c r="R60" s="32">
        <f t="shared" si="3"/>
        <v>0</v>
      </c>
    </row>
    <row r="61" spans="1:18" s="23" customFormat="1" ht="14.25">
      <c r="A61" s="16">
        <v>2</v>
      </c>
      <c r="B61" s="17">
        <v>0</v>
      </c>
      <c r="C61" s="17">
        <v>4</v>
      </c>
      <c r="D61" s="34">
        <v>4</v>
      </c>
      <c r="E61" s="18"/>
      <c r="F61" s="18"/>
      <c r="G61" s="24" t="s">
        <v>91</v>
      </c>
      <c r="H61" s="20">
        <f>SUM(H62:H66)</f>
        <v>365259865</v>
      </c>
      <c r="I61" s="20">
        <f t="shared" ref="I61:P61" si="26">SUM(I62:I66)</f>
        <v>111367210</v>
      </c>
      <c r="J61" s="20">
        <f t="shared" si="26"/>
        <v>111367210</v>
      </c>
      <c r="K61" s="20">
        <f t="shared" si="26"/>
        <v>109418460</v>
      </c>
      <c r="L61" s="20">
        <f t="shared" si="26"/>
        <v>109418460</v>
      </c>
      <c r="M61" s="20">
        <f t="shared" si="26"/>
        <v>4700000</v>
      </c>
      <c r="N61" s="20">
        <f t="shared" si="26"/>
        <v>4700000</v>
      </c>
      <c r="O61" s="20">
        <f t="shared" si="26"/>
        <v>4700000</v>
      </c>
      <c r="P61" s="20">
        <f t="shared" si="26"/>
        <v>4700000</v>
      </c>
      <c r="Q61" s="53">
        <f t="shared" si="2"/>
        <v>0.29956332596246238</v>
      </c>
      <c r="R61" s="36">
        <f t="shared" si="3"/>
        <v>1.2867551161143862E-2</v>
      </c>
    </row>
    <row r="62" spans="1:18" s="33" customFormat="1" ht="14.25">
      <c r="A62" s="25">
        <v>2</v>
      </c>
      <c r="B62" s="26">
        <v>0</v>
      </c>
      <c r="C62" s="26">
        <v>4</v>
      </c>
      <c r="D62" s="27">
        <v>4</v>
      </c>
      <c r="E62" s="27">
        <v>1</v>
      </c>
      <c r="F62" s="27">
        <v>20</v>
      </c>
      <c r="G62" s="29" t="s">
        <v>92</v>
      </c>
      <c r="H62" s="30">
        <v>62270766</v>
      </c>
      <c r="I62" s="30">
        <v>24373625</v>
      </c>
      <c r="J62" s="30">
        <v>24373625</v>
      </c>
      <c r="K62" s="30">
        <v>24373625</v>
      </c>
      <c r="L62" s="30">
        <v>24373625</v>
      </c>
      <c r="M62" s="30">
        <v>500000</v>
      </c>
      <c r="N62" s="30">
        <v>500000</v>
      </c>
      <c r="O62" s="30">
        <v>500000</v>
      </c>
      <c r="P62" s="30">
        <v>500000</v>
      </c>
      <c r="Q62" s="31">
        <f t="shared" si="2"/>
        <v>0.39141360490089361</v>
      </c>
      <c r="R62" s="32">
        <f t="shared" si="3"/>
        <v>8.0294499669395433E-3</v>
      </c>
    </row>
    <row r="63" spans="1:18" s="33" customFormat="1" ht="14.25">
      <c r="A63" s="25">
        <v>2</v>
      </c>
      <c r="B63" s="26">
        <v>0</v>
      </c>
      <c r="C63" s="26">
        <v>4</v>
      </c>
      <c r="D63" s="27">
        <v>4</v>
      </c>
      <c r="E63" s="27">
        <v>15</v>
      </c>
      <c r="F63" s="27">
        <v>20</v>
      </c>
      <c r="G63" s="29" t="s">
        <v>93</v>
      </c>
      <c r="H63" s="30">
        <v>130118018</v>
      </c>
      <c r="I63" s="30">
        <v>35654978</v>
      </c>
      <c r="J63" s="30">
        <v>35654978</v>
      </c>
      <c r="K63" s="30">
        <v>35654978</v>
      </c>
      <c r="L63" s="30">
        <v>35654978</v>
      </c>
      <c r="M63" s="30">
        <v>300000</v>
      </c>
      <c r="N63" s="30">
        <v>300000</v>
      </c>
      <c r="O63" s="30">
        <v>300000</v>
      </c>
      <c r="P63" s="30">
        <v>300000</v>
      </c>
      <c r="Q63" s="31">
        <f t="shared" si="2"/>
        <v>0.27402029748101453</v>
      </c>
      <c r="R63" s="32">
        <f t="shared" si="3"/>
        <v>2.3055992137845198E-3</v>
      </c>
    </row>
    <row r="64" spans="1:18" s="33" customFormat="1" ht="14.25">
      <c r="A64" s="25">
        <v>2</v>
      </c>
      <c r="B64" s="26">
        <v>0</v>
      </c>
      <c r="C64" s="26">
        <v>4</v>
      </c>
      <c r="D64" s="27">
        <v>4</v>
      </c>
      <c r="E64" s="27">
        <v>17</v>
      </c>
      <c r="F64" s="27">
        <v>20</v>
      </c>
      <c r="G64" s="29" t="s">
        <v>94</v>
      </c>
      <c r="H64" s="30">
        <v>58553108</v>
      </c>
      <c r="I64" s="30">
        <v>20308044</v>
      </c>
      <c r="J64" s="30">
        <v>20308044</v>
      </c>
      <c r="K64" s="30">
        <v>20308044</v>
      </c>
      <c r="L64" s="30">
        <v>20308044</v>
      </c>
      <c r="M64" s="30">
        <v>200000</v>
      </c>
      <c r="N64" s="30">
        <v>200000</v>
      </c>
      <c r="O64" s="30">
        <v>200000</v>
      </c>
      <c r="P64" s="30">
        <v>200000</v>
      </c>
      <c r="Q64" s="31">
        <f t="shared" si="2"/>
        <v>0.34683118785086525</v>
      </c>
      <c r="R64" s="32">
        <f t="shared" si="3"/>
        <v>3.4157025447735414E-3</v>
      </c>
    </row>
    <row r="65" spans="1:18" s="33" customFormat="1" ht="14.25">
      <c r="A65" s="25">
        <v>2</v>
      </c>
      <c r="B65" s="26">
        <v>0</v>
      </c>
      <c r="C65" s="26">
        <v>4</v>
      </c>
      <c r="D65" s="27">
        <v>4</v>
      </c>
      <c r="E65" s="27">
        <v>18</v>
      </c>
      <c r="F65" s="27">
        <v>20</v>
      </c>
      <c r="G65" s="29" t="s">
        <v>95</v>
      </c>
      <c r="H65" s="30">
        <v>58553108</v>
      </c>
      <c r="I65" s="30">
        <v>25247224</v>
      </c>
      <c r="J65" s="30">
        <v>25247224</v>
      </c>
      <c r="K65" s="30">
        <v>25247224</v>
      </c>
      <c r="L65" s="30">
        <v>25247224</v>
      </c>
      <c r="M65" s="30">
        <v>200000</v>
      </c>
      <c r="N65" s="30">
        <v>200000</v>
      </c>
      <c r="O65" s="30">
        <v>200000</v>
      </c>
      <c r="P65" s="30">
        <v>200000</v>
      </c>
      <c r="Q65" s="31">
        <f t="shared" si="2"/>
        <v>0.43118503632633814</v>
      </c>
      <c r="R65" s="32">
        <f t="shared" si="3"/>
        <v>3.4157025447735414E-3</v>
      </c>
    </row>
    <row r="66" spans="1:18" s="33" customFormat="1" ht="14.25">
      <c r="A66" s="25">
        <v>2</v>
      </c>
      <c r="B66" s="26">
        <v>0</v>
      </c>
      <c r="C66" s="26">
        <v>4</v>
      </c>
      <c r="D66" s="27">
        <v>4</v>
      </c>
      <c r="E66" s="27">
        <v>23</v>
      </c>
      <c r="F66" s="27">
        <v>20</v>
      </c>
      <c r="G66" s="29" t="s">
        <v>96</v>
      </c>
      <c r="H66" s="30">
        <v>55764865</v>
      </c>
      <c r="I66" s="30">
        <v>5783339</v>
      </c>
      <c r="J66" s="30">
        <v>5783339</v>
      </c>
      <c r="K66" s="30">
        <v>3834589</v>
      </c>
      <c r="L66" s="30">
        <v>3834589</v>
      </c>
      <c r="M66" s="30">
        <v>3500000</v>
      </c>
      <c r="N66" s="30">
        <v>3500000</v>
      </c>
      <c r="O66" s="30">
        <v>3500000</v>
      </c>
      <c r="P66" s="30">
        <v>3500000</v>
      </c>
      <c r="Q66" s="31">
        <f t="shared" si="2"/>
        <v>6.876353058507359E-2</v>
      </c>
      <c r="R66" s="32">
        <f t="shared" si="3"/>
        <v>6.2763533992236872E-2</v>
      </c>
    </row>
    <row r="67" spans="1:18" s="23" customFormat="1" ht="14.25">
      <c r="A67" s="16">
        <v>2</v>
      </c>
      <c r="B67" s="17">
        <v>0</v>
      </c>
      <c r="C67" s="17">
        <v>4</v>
      </c>
      <c r="D67" s="34">
        <v>5</v>
      </c>
      <c r="E67" s="18"/>
      <c r="F67" s="18"/>
      <c r="G67" s="24" t="s">
        <v>97</v>
      </c>
      <c r="H67" s="20">
        <f t="shared" ref="H67:P67" si="27">SUM(H68:H75)</f>
        <v>1961229068</v>
      </c>
      <c r="I67" s="20">
        <f t="shared" si="27"/>
        <v>702717900</v>
      </c>
      <c r="J67" s="20">
        <f t="shared" si="27"/>
        <v>702717900</v>
      </c>
      <c r="K67" s="20">
        <f t="shared" si="27"/>
        <v>649717720</v>
      </c>
      <c r="L67" s="20">
        <f t="shared" si="27"/>
        <v>649717720</v>
      </c>
      <c r="M67" s="20">
        <f t="shared" si="27"/>
        <v>42979273</v>
      </c>
      <c r="N67" s="20">
        <f t="shared" si="27"/>
        <v>42979273</v>
      </c>
      <c r="O67" s="20">
        <f t="shared" si="27"/>
        <v>42979273</v>
      </c>
      <c r="P67" s="20">
        <f t="shared" si="27"/>
        <v>42979273</v>
      </c>
      <c r="Q67" s="53">
        <f t="shared" si="2"/>
        <v>0.33128089451711107</v>
      </c>
      <c r="R67" s="36">
        <f t="shared" si="3"/>
        <v>2.1914458489965639E-2</v>
      </c>
    </row>
    <row r="68" spans="1:18" s="33" customFormat="1" ht="14.25">
      <c r="A68" s="25">
        <v>2</v>
      </c>
      <c r="B68" s="26">
        <v>0</v>
      </c>
      <c r="C68" s="26">
        <v>4</v>
      </c>
      <c r="D68" s="27">
        <v>5</v>
      </c>
      <c r="E68" s="27">
        <v>1</v>
      </c>
      <c r="F68" s="27">
        <v>20</v>
      </c>
      <c r="G68" s="29" t="s">
        <v>98</v>
      </c>
      <c r="H68" s="30">
        <v>746319777</v>
      </c>
      <c r="I68" s="30">
        <v>398463263</v>
      </c>
      <c r="J68" s="30">
        <v>398463263</v>
      </c>
      <c r="K68" s="30">
        <v>398463263</v>
      </c>
      <c r="L68" s="30">
        <v>398463263</v>
      </c>
      <c r="M68" s="30">
        <v>36979273</v>
      </c>
      <c r="N68" s="30">
        <v>36979273</v>
      </c>
      <c r="O68" s="30">
        <v>36979273</v>
      </c>
      <c r="P68" s="30">
        <v>36979273</v>
      </c>
      <c r="Q68" s="31">
        <f t="shared" si="2"/>
        <v>0.53390419935233746</v>
      </c>
      <c r="R68" s="32">
        <f t="shared" si="3"/>
        <v>4.9548831666563216E-2</v>
      </c>
    </row>
    <row r="69" spans="1:18" s="33" customFormat="1" ht="14.25">
      <c r="A69" s="25">
        <v>2</v>
      </c>
      <c r="B69" s="26">
        <v>0</v>
      </c>
      <c r="C69" s="26">
        <v>4</v>
      </c>
      <c r="D69" s="27">
        <v>5</v>
      </c>
      <c r="E69" s="27">
        <v>2</v>
      </c>
      <c r="F69" s="27">
        <v>20</v>
      </c>
      <c r="G69" s="29" t="s">
        <v>99</v>
      </c>
      <c r="H69" s="30">
        <v>367118695</v>
      </c>
      <c r="I69" s="30">
        <v>81050313</v>
      </c>
      <c r="J69" s="30">
        <v>81050313</v>
      </c>
      <c r="K69" s="30">
        <v>28050313</v>
      </c>
      <c r="L69" s="30">
        <v>28050313</v>
      </c>
      <c r="M69" s="30">
        <v>1000000</v>
      </c>
      <c r="N69" s="30">
        <v>1000000</v>
      </c>
      <c r="O69" s="30">
        <v>1000000</v>
      </c>
      <c r="P69" s="30">
        <v>1000000</v>
      </c>
      <c r="Q69" s="31">
        <f t="shared" si="2"/>
        <v>7.6406659159648629E-2</v>
      </c>
      <c r="R69" s="32">
        <f t="shared" si="3"/>
        <v>2.7239146728825674E-3</v>
      </c>
    </row>
    <row r="70" spans="1:18" s="33" customFormat="1" ht="14.25">
      <c r="A70" s="25">
        <v>2</v>
      </c>
      <c r="B70" s="26">
        <v>0</v>
      </c>
      <c r="C70" s="26">
        <v>4</v>
      </c>
      <c r="D70" s="27">
        <v>5</v>
      </c>
      <c r="E70" s="27">
        <v>5</v>
      </c>
      <c r="F70" s="27">
        <v>20</v>
      </c>
      <c r="G70" s="29" t="s">
        <v>100</v>
      </c>
      <c r="H70" s="30">
        <v>9458792</v>
      </c>
      <c r="I70" s="30">
        <v>56753</v>
      </c>
      <c r="J70" s="30">
        <v>56753</v>
      </c>
      <c r="K70" s="30">
        <v>56753</v>
      </c>
      <c r="L70" s="30">
        <v>56753</v>
      </c>
      <c r="M70" s="30">
        <v>0</v>
      </c>
      <c r="N70" s="30">
        <v>0</v>
      </c>
      <c r="O70" s="30">
        <v>0</v>
      </c>
      <c r="P70" s="30">
        <v>0</v>
      </c>
      <c r="Q70" s="31">
        <f t="shared" si="2"/>
        <v>6.0000262189928693E-3</v>
      </c>
      <c r="R70" s="32">
        <f t="shared" si="3"/>
        <v>0</v>
      </c>
    </row>
    <row r="71" spans="1:18" s="33" customFormat="1" ht="14.25">
      <c r="A71" s="25">
        <v>2</v>
      </c>
      <c r="B71" s="26">
        <v>0</v>
      </c>
      <c r="C71" s="26">
        <v>4</v>
      </c>
      <c r="D71" s="27">
        <v>5</v>
      </c>
      <c r="E71" s="27">
        <v>6</v>
      </c>
      <c r="F71" s="27">
        <v>20</v>
      </c>
      <c r="G71" s="29" t="s">
        <v>101</v>
      </c>
      <c r="H71" s="30">
        <v>27882433</v>
      </c>
      <c r="I71" s="30">
        <v>17667295</v>
      </c>
      <c r="J71" s="30">
        <v>17667295</v>
      </c>
      <c r="K71" s="30">
        <v>17667295</v>
      </c>
      <c r="L71" s="30">
        <v>17667295</v>
      </c>
      <c r="M71" s="30">
        <v>1000000</v>
      </c>
      <c r="N71" s="30">
        <v>1000000</v>
      </c>
      <c r="O71" s="30">
        <v>1000000</v>
      </c>
      <c r="P71" s="30">
        <v>1000000</v>
      </c>
      <c r="Q71" s="31">
        <f t="shared" si="2"/>
        <v>0.63363534308501701</v>
      </c>
      <c r="R71" s="32">
        <f t="shared" si="3"/>
        <v>3.5864875923847822E-2</v>
      </c>
    </row>
    <row r="72" spans="1:18" s="33" customFormat="1" ht="14.25">
      <c r="A72" s="25">
        <v>2</v>
      </c>
      <c r="B72" s="26">
        <v>0</v>
      </c>
      <c r="C72" s="26">
        <v>4</v>
      </c>
      <c r="D72" s="27">
        <v>5</v>
      </c>
      <c r="E72" s="27">
        <v>8</v>
      </c>
      <c r="F72" s="27">
        <v>20</v>
      </c>
      <c r="G72" s="29" t="s">
        <v>102</v>
      </c>
      <c r="H72" s="30">
        <v>176588739</v>
      </c>
      <c r="I72" s="30">
        <v>54334821</v>
      </c>
      <c r="J72" s="30">
        <v>54334821</v>
      </c>
      <c r="K72" s="30">
        <v>54334821</v>
      </c>
      <c r="L72" s="30">
        <v>54334821</v>
      </c>
      <c r="M72" s="30">
        <v>0</v>
      </c>
      <c r="N72" s="30">
        <v>0</v>
      </c>
      <c r="O72" s="30">
        <v>0</v>
      </c>
      <c r="P72" s="30">
        <v>0</v>
      </c>
      <c r="Q72" s="31">
        <f t="shared" si="2"/>
        <v>0.30769131320429216</v>
      </c>
      <c r="R72" s="32">
        <f t="shared" si="3"/>
        <v>0</v>
      </c>
    </row>
    <row r="73" spans="1:18" s="33" customFormat="1" ht="14.25">
      <c r="A73" s="25">
        <v>2</v>
      </c>
      <c r="B73" s="26">
        <v>0</v>
      </c>
      <c r="C73" s="26">
        <v>4</v>
      </c>
      <c r="D73" s="27">
        <v>5</v>
      </c>
      <c r="E73" s="27">
        <v>9</v>
      </c>
      <c r="F73" s="27">
        <v>20</v>
      </c>
      <c r="G73" s="29" t="s">
        <v>103</v>
      </c>
      <c r="H73" s="30">
        <v>79000225</v>
      </c>
      <c r="I73" s="30">
        <v>13219533</v>
      </c>
      <c r="J73" s="30">
        <v>13219533</v>
      </c>
      <c r="K73" s="30">
        <v>13219353</v>
      </c>
      <c r="L73" s="30">
        <v>13219353</v>
      </c>
      <c r="M73" s="30">
        <v>3500000</v>
      </c>
      <c r="N73" s="30">
        <v>3500000</v>
      </c>
      <c r="O73" s="30">
        <v>3500000</v>
      </c>
      <c r="P73" s="30">
        <v>3500000</v>
      </c>
      <c r="Q73" s="31">
        <f t="shared" ref="Q73:Q134" si="28">IFERROR((L73/H73),0)</f>
        <v>0.16733310569685086</v>
      </c>
      <c r="R73" s="32">
        <f t="shared" ref="R73:R134" si="29">IFERROR((N73/H73),0)</f>
        <v>4.430367128701216E-2</v>
      </c>
    </row>
    <row r="74" spans="1:18" s="33" customFormat="1" ht="14.25">
      <c r="A74" s="25">
        <v>2</v>
      </c>
      <c r="B74" s="26">
        <v>0</v>
      </c>
      <c r="C74" s="26">
        <v>4</v>
      </c>
      <c r="D74" s="27">
        <v>5</v>
      </c>
      <c r="E74" s="27">
        <v>10</v>
      </c>
      <c r="F74" s="27">
        <v>20</v>
      </c>
      <c r="G74" s="29" t="s">
        <v>104</v>
      </c>
      <c r="H74" s="30">
        <v>540919191</v>
      </c>
      <c r="I74" s="30">
        <v>137342275</v>
      </c>
      <c r="J74" s="30">
        <v>137342275</v>
      </c>
      <c r="K74" s="30">
        <v>137342275</v>
      </c>
      <c r="L74" s="30">
        <v>137342275</v>
      </c>
      <c r="M74" s="30">
        <v>0</v>
      </c>
      <c r="N74" s="30">
        <v>0</v>
      </c>
      <c r="O74" s="30">
        <v>0</v>
      </c>
      <c r="P74" s="30">
        <v>0</v>
      </c>
      <c r="Q74" s="31">
        <f t="shared" si="28"/>
        <v>0.25390534720370089</v>
      </c>
      <c r="R74" s="32">
        <f t="shared" si="29"/>
        <v>0</v>
      </c>
    </row>
    <row r="75" spans="1:18" s="33" customFormat="1" ht="14.25">
      <c r="A75" s="25">
        <v>2</v>
      </c>
      <c r="B75" s="26">
        <v>0</v>
      </c>
      <c r="C75" s="26">
        <v>4</v>
      </c>
      <c r="D75" s="27">
        <v>5</v>
      </c>
      <c r="E75" s="27">
        <v>12</v>
      </c>
      <c r="F75" s="27">
        <v>20</v>
      </c>
      <c r="G75" s="29" t="s">
        <v>105</v>
      </c>
      <c r="H75" s="30">
        <v>13941216</v>
      </c>
      <c r="I75" s="30">
        <v>583647</v>
      </c>
      <c r="J75" s="30">
        <v>583647</v>
      </c>
      <c r="K75" s="30">
        <v>583647</v>
      </c>
      <c r="L75" s="30">
        <v>583647</v>
      </c>
      <c r="M75" s="30">
        <v>500000</v>
      </c>
      <c r="N75" s="30">
        <v>500000</v>
      </c>
      <c r="O75" s="30">
        <v>500000</v>
      </c>
      <c r="P75" s="30">
        <v>500000</v>
      </c>
      <c r="Q75" s="31">
        <f t="shared" si="28"/>
        <v>4.1864855978129882E-2</v>
      </c>
      <c r="R75" s="32">
        <f t="shared" si="29"/>
        <v>3.5864877210137196E-2</v>
      </c>
    </row>
    <row r="76" spans="1:18" s="23" customFormat="1" ht="14.25">
      <c r="A76" s="16">
        <v>2</v>
      </c>
      <c r="B76" s="17">
        <v>0</v>
      </c>
      <c r="C76" s="17">
        <v>4</v>
      </c>
      <c r="D76" s="34">
        <v>6</v>
      </c>
      <c r="E76" s="18"/>
      <c r="F76" s="18"/>
      <c r="G76" s="24" t="s">
        <v>106</v>
      </c>
      <c r="H76" s="20">
        <f t="shared" ref="H76:P76" si="30">SUM(H77:H81)</f>
        <v>325545988</v>
      </c>
      <c r="I76" s="20">
        <f t="shared" si="30"/>
        <v>96221833</v>
      </c>
      <c r="J76" s="20">
        <f t="shared" si="30"/>
        <v>96221833</v>
      </c>
      <c r="K76" s="20">
        <f t="shared" si="30"/>
        <v>96073113</v>
      </c>
      <c r="L76" s="20">
        <f t="shared" si="30"/>
        <v>96073113</v>
      </c>
      <c r="M76" s="20">
        <f t="shared" si="30"/>
        <v>3100000</v>
      </c>
      <c r="N76" s="20">
        <f t="shared" si="30"/>
        <v>3100000</v>
      </c>
      <c r="O76" s="20">
        <f t="shared" si="30"/>
        <v>3100000</v>
      </c>
      <c r="P76" s="20">
        <f t="shared" si="30"/>
        <v>3100000</v>
      </c>
      <c r="Q76" s="53">
        <f t="shared" si="28"/>
        <v>0.29511379817711036</v>
      </c>
      <c r="R76" s="36">
        <f t="shared" si="29"/>
        <v>9.5224641502877315E-3</v>
      </c>
    </row>
    <row r="77" spans="1:18" s="33" customFormat="1" ht="14.25">
      <c r="A77" s="25">
        <v>2</v>
      </c>
      <c r="B77" s="26">
        <v>0</v>
      </c>
      <c r="C77" s="26">
        <v>4</v>
      </c>
      <c r="D77" s="27">
        <v>6</v>
      </c>
      <c r="E77" s="27">
        <v>2</v>
      </c>
      <c r="F77" s="27">
        <v>20</v>
      </c>
      <c r="G77" s="29" t="s">
        <v>107</v>
      </c>
      <c r="H77" s="30">
        <v>210214953</v>
      </c>
      <c r="I77" s="30">
        <v>90929847</v>
      </c>
      <c r="J77" s="30">
        <v>90929847</v>
      </c>
      <c r="K77" s="30">
        <v>90929847</v>
      </c>
      <c r="L77" s="30">
        <v>90929847</v>
      </c>
      <c r="M77" s="30">
        <v>500000</v>
      </c>
      <c r="N77" s="30">
        <v>500000</v>
      </c>
      <c r="O77" s="30">
        <v>500000</v>
      </c>
      <c r="P77" s="30">
        <v>500000</v>
      </c>
      <c r="Q77" s="31">
        <f t="shared" si="28"/>
        <v>0.43255651276148754</v>
      </c>
      <c r="R77" s="32">
        <f t="shared" si="29"/>
        <v>2.3785177641478246E-3</v>
      </c>
    </row>
    <row r="78" spans="1:18" s="33" customFormat="1" ht="14.25">
      <c r="A78" s="25">
        <v>2</v>
      </c>
      <c r="B78" s="26">
        <v>0</v>
      </c>
      <c r="C78" s="26">
        <v>4</v>
      </c>
      <c r="D78" s="27">
        <v>6</v>
      </c>
      <c r="E78" s="27">
        <v>3</v>
      </c>
      <c r="F78" s="27">
        <v>20</v>
      </c>
      <c r="G78" s="29" t="s">
        <v>108</v>
      </c>
      <c r="H78" s="30">
        <v>9294144</v>
      </c>
      <c r="I78" s="30">
        <v>1255765</v>
      </c>
      <c r="J78" s="30">
        <v>1255765</v>
      </c>
      <c r="K78" s="30">
        <v>1255765</v>
      </c>
      <c r="L78" s="30">
        <v>1255765</v>
      </c>
      <c r="M78" s="30">
        <v>1200000</v>
      </c>
      <c r="N78" s="30">
        <v>1200000</v>
      </c>
      <c r="O78" s="30">
        <v>1200000</v>
      </c>
      <c r="P78" s="30">
        <v>1200000</v>
      </c>
      <c r="Q78" s="31">
        <f t="shared" si="28"/>
        <v>0.1351135725893638</v>
      </c>
      <c r="R78" s="32">
        <f t="shared" si="29"/>
        <v>0.1291135579564939</v>
      </c>
    </row>
    <row r="79" spans="1:18" s="33" customFormat="1" ht="14.25">
      <c r="A79" s="25">
        <v>2</v>
      </c>
      <c r="B79" s="26">
        <v>0</v>
      </c>
      <c r="C79" s="26">
        <v>4</v>
      </c>
      <c r="D79" s="27">
        <v>6</v>
      </c>
      <c r="E79" s="27">
        <v>5</v>
      </c>
      <c r="F79" s="27">
        <v>20</v>
      </c>
      <c r="G79" s="29" t="s">
        <v>109</v>
      </c>
      <c r="H79" s="30">
        <v>93870856</v>
      </c>
      <c r="I79" s="30">
        <v>763225</v>
      </c>
      <c r="J79" s="30">
        <v>763225</v>
      </c>
      <c r="K79" s="30">
        <v>763225</v>
      </c>
      <c r="L79" s="30">
        <v>763225</v>
      </c>
      <c r="M79" s="30">
        <v>200000</v>
      </c>
      <c r="N79" s="30">
        <v>200000</v>
      </c>
      <c r="O79" s="30">
        <v>200000</v>
      </c>
      <c r="P79" s="30">
        <v>200000</v>
      </c>
      <c r="Q79" s="31">
        <f t="shared" si="28"/>
        <v>8.1305852798444697E-3</v>
      </c>
      <c r="R79" s="32">
        <f t="shared" si="29"/>
        <v>2.1305867286434462E-3</v>
      </c>
    </row>
    <row r="80" spans="1:18" s="33" customFormat="1" ht="14.25">
      <c r="A80" s="25">
        <v>2</v>
      </c>
      <c r="B80" s="26">
        <v>0</v>
      </c>
      <c r="C80" s="26">
        <v>4</v>
      </c>
      <c r="D80" s="27">
        <v>6</v>
      </c>
      <c r="E80" s="27">
        <v>7</v>
      </c>
      <c r="F80" s="27">
        <v>20</v>
      </c>
      <c r="G80" s="29" t="s">
        <v>110</v>
      </c>
      <c r="H80" s="30">
        <v>6505901</v>
      </c>
      <c r="I80" s="30">
        <v>1239035</v>
      </c>
      <c r="J80" s="30">
        <v>1239035</v>
      </c>
      <c r="K80" s="30">
        <v>1239035</v>
      </c>
      <c r="L80" s="30">
        <v>1239035</v>
      </c>
      <c r="M80" s="30">
        <v>1200000</v>
      </c>
      <c r="N80" s="30">
        <v>1200000</v>
      </c>
      <c r="O80" s="30">
        <v>1200000</v>
      </c>
      <c r="P80" s="30">
        <v>1200000</v>
      </c>
      <c r="Q80" s="31">
        <f t="shared" si="28"/>
        <v>0.19044787186279041</v>
      </c>
      <c r="R80" s="32">
        <f t="shared" si="29"/>
        <v>0.18444793426767483</v>
      </c>
    </row>
    <row r="81" spans="1:18" s="33" customFormat="1" ht="14.25">
      <c r="A81" s="25">
        <v>2</v>
      </c>
      <c r="B81" s="26">
        <v>0</v>
      </c>
      <c r="C81" s="26">
        <v>4</v>
      </c>
      <c r="D81" s="27">
        <v>6</v>
      </c>
      <c r="E81" s="27">
        <v>8</v>
      </c>
      <c r="F81" s="27">
        <v>20</v>
      </c>
      <c r="G81" s="29" t="s">
        <v>111</v>
      </c>
      <c r="H81" s="30">
        <v>5660134</v>
      </c>
      <c r="I81" s="30">
        <v>2033961</v>
      </c>
      <c r="J81" s="30">
        <v>2033961</v>
      </c>
      <c r="K81" s="30">
        <v>1885241</v>
      </c>
      <c r="L81" s="30">
        <v>1885241</v>
      </c>
      <c r="M81" s="30">
        <v>0</v>
      </c>
      <c r="N81" s="30">
        <v>0</v>
      </c>
      <c r="O81" s="30">
        <v>0</v>
      </c>
      <c r="P81" s="30">
        <v>0</v>
      </c>
      <c r="Q81" s="31">
        <f t="shared" si="28"/>
        <v>0.3330735632760638</v>
      </c>
      <c r="R81" s="32">
        <f t="shared" si="29"/>
        <v>0</v>
      </c>
    </row>
    <row r="82" spans="1:18" s="23" customFormat="1" ht="14.25">
      <c r="A82" s="16">
        <v>2</v>
      </c>
      <c r="B82" s="17">
        <v>0</v>
      </c>
      <c r="C82" s="17">
        <v>4</v>
      </c>
      <c r="D82" s="34">
        <v>7</v>
      </c>
      <c r="E82" s="18"/>
      <c r="F82" s="18"/>
      <c r="G82" s="24" t="s">
        <v>112</v>
      </c>
      <c r="H82" s="20">
        <f>SUM(H83:H84)</f>
        <v>174265203</v>
      </c>
      <c r="I82" s="20">
        <f t="shared" ref="I82:P82" si="31">SUM(I83:I84)</f>
        <v>14606711</v>
      </c>
      <c r="J82" s="20">
        <f t="shared" si="31"/>
        <v>14606711</v>
      </c>
      <c r="K82" s="20">
        <f t="shared" si="31"/>
        <v>14606711</v>
      </c>
      <c r="L82" s="20">
        <f t="shared" si="31"/>
        <v>14606711</v>
      </c>
      <c r="M82" s="20">
        <f t="shared" si="31"/>
        <v>1561120</v>
      </c>
      <c r="N82" s="20">
        <f t="shared" si="31"/>
        <v>1561120</v>
      </c>
      <c r="O82" s="20">
        <f t="shared" si="31"/>
        <v>1000000</v>
      </c>
      <c r="P82" s="20">
        <f t="shared" si="31"/>
        <v>1000000</v>
      </c>
      <c r="Q82" s="53">
        <f t="shared" si="28"/>
        <v>8.3818861990480109E-2</v>
      </c>
      <c r="R82" s="36">
        <f t="shared" si="29"/>
        <v>8.9583001834278985E-3</v>
      </c>
    </row>
    <row r="83" spans="1:18" s="33" customFormat="1" ht="14.25">
      <c r="A83" s="25">
        <v>2</v>
      </c>
      <c r="B83" s="26">
        <v>0</v>
      </c>
      <c r="C83" s="26">
        <v>4</v>
      </c>
      <c r="D83" s="27">
        <v>7</v>
      </c>
      <c r="E83" s="27">
        <v>5</v>
      </c>
      <c r="F83" s="27">
        <v>20</v>
      </c>
      <c r="G83" s="29" t="s">
        <v>113</v>
      </c>
      <c r="H83" s="30">
        <v>20911824</v>
      </c>
      <c r="I83" s="30">
        <v>125471</v>
      </c>
      <c r="J83" s="30">
        <v>125471</v>
      </c>
      <c r="K83" s="30">
        <v>125471</v>
      </c>
      <c r="L83" s="30">
        <v>125471</v>
      </c>
      <c r="M83" s="30">
        <v>0</v>
      </c>
      <c r="N83" s="30">
        <v>0</v>
      </c>
      <c r="O83" s="30">
        <v>0</v>
      </c>
      <c r="P83" s="30">
        <v>0</v>
      </c>
      <c r="Q83" s="31">
        <f t="shared" si="28"/>
        <v>6.0000026779108316E-3</v>
      </c>
      <c r="R83" s="32">
        <f t="shared" si="29"/>
        <v>0</v>
      </c>
    </row>
    <row r="84" spans="1:18" s="33" customFormat="1" ht="14.25">
      <c r="A84" s="25">
        <v>2</v>
      </c>
      <c r="B84" s="26">
        <v>0</v>
      </c>
      <c r="C84" s="26">
        <v>4</v>
      </c>
      <c r="D84" s="27">
        <v>7</v>
      </c>
      <c r="E84" s="27">
        <v>6</v>
      </c>
      <c r="F84" s="27">
        <v>20</v>
      </c>
      <c r="G84" s="29" t="s">
        <v>114</v>
      </c>
      <c r="H84" s="30">
        <v>153353379</v>
      </c>
      <c r="I84" s="30">
        <v>14481240</v>
      </c>
      <c r="J84" s="30">
        <v>14481240</v>
      </c>
      <c r="K84" s="30">
        <v>14481240</v>
      </c>
      <c r="L84" s="30">
        <v>14481240</v>
      </c>
      <c r="M84" s="30">
        <v>1561120</v>
      </c>
      <c r="N84" s="30">
        <v>1561120</v>
      </c>
      <c r="O84" s="30">
        <v>1000000</v>
      </c>
      <c r="P84" s="30">
        <v>1000000</v>
      </c>
      <c r="Q84" s="31">
        <f t="shared" si="28"/>
        <v>9.4430524416419928E-2</v>
      </c>
      <c r="R84" s="32">
        <f t="shared" si="29"/>
        <v>1.0179886548179678E-2</v>
      </c>
    </row>
    <row r="85" spans="1:18" s="23" customFormat="1" ht="14.25">
      <c r="A85" s="16">
        <v>2</v>
      </c>
      <c r="B85" s="17">
        <v>0</v>
      </c>
      <c r="C85" s="17">
        <v>4</v>
      </c>
      <c r="D85" s="34">
        <v>8</v>
      </c>
      <c r="E85" s="18"/>
      <c r="F85" s="18"/>
      <c r="G85" s="24" t="s">
        <v>115</v>
      </c>
      <c r="H85" s="20">
        <f t="shared" ref="H85:P85" si="32">SUM(H86:H90)</f>
        <v>548168624</v>
      </c>
      <c r="I85" s="20">
        <f t="shared" si="32"/>
        <v>546505716</v>
      </c>
      <c r="J85" s="20">
        <f t="shared" si="32"/>
        <v>546505716</v>
      </c>
      <c r="K85" s="20">
        <f t="shared" si="32"/>
        <v>522817275</v>
      </c>
      <c r="L85" s="20">
        <f t="shared" si="32"/>
        <v>522817275</v>
      </c>
      <c r="M85" s="20">
        <f t="shared" si="32"/>
        <v>41453165.060000002</v>
      </c>
      <c r="N85" s="20">
        <f t="shared" si="32"/>
        <v>41453165.060000002</v>
      </c>
      <c r="O85" s="20">
        <f t="shared" si="32"/>
        <v>41453165.060000002</v>
      </c>
      <c r="P85" s="20">
        <f t="shared" si="32"/>
        <v>41453165.060000002</v>
      </c>
      <c r="Q85" s="53">
        <f t="shared" si="28"/>
        <v>0.95375264491606515</v>
      </c>
      <c r="R85" s="36">
        <f t="shared" si="29"/>
        <v>7.5621192540199098E-2</v>
      </c>
    </row>
    <row r="86" spans="1:18" s="33" customFormat="1" ht="14.25">
      <c r="A86" s="25">
        <v>2</v>
      </c>
      <c r="B86" s="26">
        <v>0</v>
      </c>
      <c r="C86" s="26">
        <v>4</v>
      </c>
      <c r="D86" s="27">
        <v>8</v>
      </c>
      <c r="E86" s="27">
        <v>1</v>
      </c>
      <c r="F86" s="27">
        <v>20</v>
      </c>
      <c r="G86" s="29" t="s">
        <v>116</v>
      </c>
      <c r="H86" s="30">
        <v>50188379</v>
      </c>
      <c r="I86" s="30">
        <v>50188379</v>
      </c>
      <c r="J86" s="30">
        <v>50188379</v>
      </c>
      <c r="K86" s="30">
        <v>50188379</v>
      </c>
      <c r="L86" s="30">
        <v>50188379</v>
      </c>
      <c r="M86" s="30">
        <v>354000</v>
      </c>
      <c r="N86" s="30">
        <v>354000</v>
      </c>
      <c r="O86" s="30">
        <v>354000</v>
      </c>
      <c r="P86" s="30">
        <v>354000</v>
      </c>
      <c r="Q86" s="31">
        <f t="shared" si="28"/>
        <v>1</v>
      </c>
      <c r="R86" s="32">
        <f t="shared" si="29"/>
        <v>7.0534256545723463E-3</v>
      </c>
    </row>
    <row r="87" spans="1:18" s="33" customFormat="1" ht="14.25">
      <c r="A87" s="25">
        <v>2</v>
      </c>
      <c r="B87" s="26">
        <v>0</v>
      </c>
      <c r="C87" s="26">
        <v>4</v>
      </c>
      <c r="D87" s="27">
        <v>8</v>
      </c>
      <c r="E87" s="27">
        <v>2</v>
      </c>
      <c r="F87" s="27">
        <v>20</v>
      </c>
      <c r="G87" s="29" t="s">
        <v>155</v>
      </c>
      <c r="H87" s="30">
        <v>356895136</v>
      </c>
      <c r="I87" s="30">
        <v>356895136</v>
      </c>
      <c r="J87" s="30">
        <v>356895136</v>
      </c>
      <c r="K87" s="30">
        <v>356895136</v>
      </c>
      <c r="L87" s="30">
        <v>356895136</v>
      </c>
      <c r="M87" s="30">
        <v>35101641</v>
      </c>
      <c r="N87" s="30">
        <v>35101641</v>
      </c>
      <c r="O87" s="30">
        <v>35101641</v>
      </c>
      <c r="P87" s="30">
        <v>35101641</v>
      </c>
      <c r="Q87" s="31">
        <f t="shared" si="28"/>
        <v>1</v>
      </c>
      <c r="R87" s="32">
        <f t="shared" si="29"/>
        <v>9.8352814200303368E-2</v>
      </c>
    </row>
    <row r="88" spans="1:18" s="33" customFormat="1" ht="14.25">
      <c r="A88" s="25">
        <v>2</v>
      </c>
      <c r="B88" s="26">
        <v>0</v>
      </c>
      <c r="C88" s="26"/>
      <c r="D88" s="27">
        <v>8</v>
      </c>
      <c r="E88" s="27">
        <v>3</v>
      </c>
      <c r="F88" s="27">
        <v>20</v>
      </c>
      <c r="G88" s="29" t="s">
        <v>117</v>
      </c>
      <c r="H88" s="30">
        <v>1672946</v>
      </c>
      <c r="I88" s="30">
        <v>10038</v>
      </c>
      <c r="J88" s="30">
        <v>10038</v>
      </c>
      <c r="K88" s="30">
        <v>10038</v>
      </c>
      <c r="L88" s="30">
        <v>10038</v>
      </c>
      <c r="M88" s="30">
        <v>0</v>
      </c>
      <c r="N88" s="30">
        <v>0</v>
      </c>
      <c r="O88" s="30">
        <v>0</v>
      </c>
      <c r="P88" s="30">
        <v>0</v>
      </c>
      <c r="Q88" s="31">
        <f t="shared" si="28"/>
        <v>6.0001936703276736E-3</v>
      </c>
      <c r="R88" s="32">
        <f t="shared" si="29"/>
        <v>0</v>
      </c>
    </row>
    <row r="89" spans="1:18" s="33" customFormat="1" ht="14.25">
      <c r="A89" s="25">
        <v>2</v>
      </c>
      <c r="B89" s="26">
        <v>0</v>
      </c>
      <c r="C89" s="26">
        <v>4</v>
      </c>
      <c r="D89" s="27">
        <v>8</v>
      </c>
      <c r="E89" s="27">
        <v>5</v>
      </c>
      <c r="F89" s="27">
        <v>20</v>
      </c>
      <c r="G89" s="29" t="s">
        <v>156</v>
      </c>
      <c r="H89" s="30">
        <v>50188379</v>
      </c>
      <c r="I89" s="30">
        <v>50188379</v>
      </c>
      <c r="J89" s="30">
        <v>50188379</v>
      </c>
      <c r="K89" s="30">
        <v>50188379</v>
      </c>
      <c r="L89" s="30">
        <v>50188379</v>
      </c>
      <c r="M89" s="30">
        <v>2110551.06</v>
      </c>
      <c r="N89" s="30">
        <v>2110551.06</v>
      </c>
      <c r="O89" s="30">
        <v>2110551.06</v>
      </c>
      <c r="P89" s="30">
        <v>2110551.06</v>
      </c>
      <c r="Q89" s="31">
        <f t="shared" si="28"/>
        <v>1</v>
      </c>
      <c r="R89" s="32">
        <f t="shared" si="29"/>
        <v>4.2052584722849888E-2</v>
      </c>
    </row>
    <row r="90" spans="1:18" s="33" customFormat="1" ht="14.25">
      <c r="A90" s="25">
        <v>2</v>
      </c>
      <c r="B90" s="26">
        <v>0</v>
      </c>
      <c r="C90" s="26">
        <v>4</v>
      </c>
      <c r="D90" s="27">
        <v>8</v>
      </c>
      <c r="E90" s="27">
        <v>6</v>
      </c>
      <c r="F90" s="27">
        <v>20</v>
      </c>
      <c r="G90" s="29" t="s">
        <v>118</v>
      </c>
      <c r="H90" s="30">
        <v>89223784</v>
      </c>
      <c r="I90" s="30">
        <v>89223784</v>
      </c>
      <c r="J90" s="30">
        <v>89223784</v>
      </c>
      <c r="K90" s="30">
        <v>65535343</v>
      </c>
      <c r="L90" s="30">
        <v>65535343</v>
      </c>
      <c r="M90" s="30">
        <v>3886973</v>
      </c>
      <c r="N90" s="30">
        <v>3886973</v>
      </c>
      <c r="O90" s="30">
        <v>3886973</v>
      </c>
      <c r="P90" s="30">
        <v>3886973</v>
      </c>
      <c r="Q90" s="31">
        <f t="shared" si="28"/>
        <v>0.73450530858453611</v>
      </c>
      <c r="R90" s="32">
        <f t="shared" si="29"/>
        <v>4.3564314645072662E-2</v>
      </c>
    </row>
    <row r="91" spans="1:18" s="23" customFormat="1" ht="14.25">
      <c r="A91" s="16">
        <v>2</v>
      </c>
      <c r="B91" s="17">
        <v>0</v>
      </c>
      <c r="C91" s="17">
        <v>4</v>
      </c>
      <c r="D91" s="34">
        <v>9</v>
      </c>
      <c r="E91" s="18"/>
      <c r="F91" s="18"/>
      <c r="G91" s="24" t="s">
        <v>119</v>
      </c>
      <c r="H91" s="20">
        <f t="shared" ref="H91:P91" si="33">SUM(H92:H93)</f>
        <v>627354732</v>
      </c>
      <c r="I91" s="20">
        <f t="shared" si="33"/>
        <v>5764128</v>
      </c>
      <c r="J91" s="20">
        <f t="shared" si="33"/>
        <v>5764128</v>
      </c>
      <c r="K91" s="20">
        <f t="shared" si="33"/>
        <v>5764128</v>
      </c>
      <c r="L91" s="20">
        <f t="shared" si="33"/>
        <v>5764128</v>
      </c>
      <c r="M91" s="20">
        <f t="shared" si="33"/>
        <v>2000000</v>
      </c>
      <c r="N91" s="20">
        <f t="shared" si="33"/>
        <v>2000000</v>
      </c>
      <c r="O91" s="20">
        <f t="shared" si="33"/>
        <v>2000000</v>
      </c>
      <c r="P91" s="20">
        <f t="shared" si="33"/>
        <v>2000000</v>
      </c>
      <c r="Q91" s="53">
        <f t="shared" si="28"/>
        <v>9.1879883995200345E-3</v>
      </c>
      <c r="R91" s="36">
        <f t="shared" si="29"/>
        <v>3.187989024365883E-3</v>
      </c>
    </row>
    <row r="92" spans="1:18" s="33" customFormat="1" ht="14.25">
      <c r="A92" s="25">
        <v>2</v>
      </c>
      <c r="B92" s="26">
        <v>0</v>
      </c>
      <c r="C92" s="26">
        <v>4</v>
      </c>
      <c r="D92" s="27">
        <v>9</v>
      </c>
      <c r="E92" s="27">
        <v>5</v>
      </c>
      <c r="F92" s="27">
        <v>20</v>
      </c>
      <c r="G92" s="29" t="s">
        <v>120</v>
      </c>
      <c r="H92" s="30">
        <v>185882884</v>
      </c>
      <c r="I92" s="30">
        <v>1115297</v>
      </c>
      <c r="J92" s="30">
        <v>1115297</v>
      </c>
      <c r="K92" s="30">
        <v>1115297</v>
      </c>
      <c r="L92" s="30">
        <v>1115297</v>
      </c>
      <c r="M92" s="30">
        <v>0</v>
      </c>
      <c r="N92" s="30">
        <v>0</v>
      </c>
      <c r="O92" s="30">
        <v>0</v>
      </c>
      <c r="P92" s="30">
        <v>0</v>
      </c>
      <c r="Q92" s="31">
        <f t="shared" si="28"/>
        <v>5.9999983645616347E-3</v>
      </c>
      <c r="R92" s="32">
        <f t="shared" si="29"/>
        <v>0</v>
      </c>
    </row>
    <row r="93" spans="1:18" s="33" customFormat="1" ht="14.25">
      <c r="A93" s="25">
        <v>2</v>
      </c>
      <c r="B93" s="26">
        <v>0</v>
      </c>
      <c r="C93" s="26">
        <v>4</v>
      </c>
      <c r="D93" s="27">
        <v>9</v>
      </c>
      <c r="E93" s="27">
        <v>13</v>
      </c>
      <c r="F93" s="27">
        <v>20</v>
      </c>
      <c r="G93" s="29" t="s">
        <v>121</v>
      </c>
      <c r="H93" s="30">
        <v>441471848</v>
      </c>
      <c r="I93" s="30">
        <v>4648831</v>
      </c>
      <c r="J93" s="30">
        <v>4648831</v>
      </c>
      <c r="K93" s="30">
        <v>4648831</v>
      </c>
      <c r="L93" s="30">
        <v>4648831</v>
      </c>
      <c r="M93" s="30">
        <v>2000000</v>
      </c>
      <c r="N93" s="30">
        <v>2000000</v>
      </c>
      <c r="O93" s="30">
        <v>2000000</v>
      </c>
      <c r="P93" s="30">
        <v>2000000</v>
      </c>
      <c r="Q93" s="31">
        <f t="shared" si="28"/>
        <v>1.0530299997747536E-2</v>
      </c>
      <c r="R93" s="32">
        <f t="shared" si="29"/>
        <v>4.5303001970807433E-3</v>
      </c>
    </row>
    <row r="94" spans="1:18" s="23" customFormat="1" ht="14.25">
      <c r="A94" s="16">
        <v>2</v>
      </c>
      <c r="B94" s="17">
        <v>0</v>
      </c>
      <c r="C94" s="17">
        <v>4</v>
      </c>
      <c r="D94" s="34">
        <v>10</v>
      </c>
      <c r="E94" s="18"/>
      <c r="F94" s="18"/>
      <c r="G94" s="24" t="s">
        <v>122</v>
      </c>
      <c r="H94" s="20">
        <f t="shared" ref="H94:P94" si="34">SUM(H95:H96)</f>
        <v>47400135</v>
      </c>
      <c r="I94" s="20">
        <f t="shared" si="34"/>
        <v>10985256</v>
      </c>
      <c r="J94" s="20">
        <f t="shared" si="34"/>
        <v>10985256</v>
      </c>
      <c r="K94" s="20">
        <f t="shared" si="34"/>
        <v>284401</v>
      </c>
      <c r="L94" s="20">
        <f t="shared" si="34"/>
        <v>284401</v>
      </c>
      <c r="M94" s="20">
        <f t="shared" si="34"/>
        <v>0</v>
      </c>
      <c r="N94" s="20">
        <f t="shared" si="34"/>
        <v>0</v>
      </c>
      <c r="O94" s="20">
        <f t="shared" si="34"/>
        <v>0</v>
      </c>
      <c r="P94" s="20">
        <f t="shared" si="34"/>
        <v>0</v>
      </c>
      <c r="Q94" s="53">
        <f t="shared" si="28"/>
        <v>6.0000040084274018E-3</v>
      </c>
      <c r="R94" s="36">
        <f t="shared" si="29"/>
        <v>0</v>
      </c>
    </row>
    <row r="95" spans="1:18" s="33" customFormat="1" ht="14.25">
      <c r="A95" s="25">
        <v>2</v>
      </c>
      <c r="B95" s="26">
        <v>0</v>
      </c>
      <c r="C95" s="26">
        <v>4</v>
      </c>
      <c r="D95" s="27">
        <v>10</v>
      </c>
      <c r="E95" s="27">
        <v>1</v>
      </c>
      <c r="F95" s="27">
        <v>20</v>
      </c>
      <c r="G95" s="29" t="s">
        <v>123</v>
      </c>
      <c r="H95" s="30">
        <v>13941216</v>
      </c>
      <c r="I95" s="30">
        <v>10784502</v>
      </c>
      <c r="J95" s="30">
        <v>10784502</v>
      </c>
      <c r="K95" s="30">
        <v>83647</v>
      </c>
      <c r="L95" s="30">
        <v>83647</v>
      </c>
      <c r="M95" s="30">
        <v>0</v>
      </c>
      <c r="N95" s="30">
        <v>0</v>
      </c>
      <c r="O95" s="30">
        <v>0</v>
      </c>
      <c r="P95" s="30">
        <v>0</v>
      </c>
      <c r="Q95" s="31">
        <f t="shared" si="28"/>
        <v>5.9999787679926916E-3</v>
      </c>
      <c r="R95" s="32">
        <f t="shared" si="29"/>
        <v>0</v>
      </c>
    </row>
    <row r="96" spans="1:18" s="33" customFormat="1" ht="14.25">
      <c r="A96" s="25">
        <v>2</v>
      </c>
      <c r="B96" s="26">
        <v>0</v>
      </c>
      <c r="C96" s="26">
        <v>4</v>
      </c>
      <c r="D96" s="27">
        <v>10</v>
      </c>
      <c r="E96" s="27">
        <v>2</v>
      </c>
      <c r="F96" s="27">
        <v>20</v>
      </c>
      <c r="G96" s="29" t="s">
        <v>124</v>
      </c>
      <c r="H96" s="30">
        <v>33458919</v>
      </c>
      <c r="I96" s="30">
        <v>200754</v>
      </c>
      <c r="J96" s="30">
        <v>200754</v>
      </c>
      <c r="K96" s="30">
        <v>200754</v>
      </c>
      <c r="L96" s="30">
        <v>200754</v>
      </c>
      <c r="M96" s="30">
        <v>0</v>
      </c>
      <c r="N96" s="30">
        <v>0</v>
      </c>
      <c r="O96" s="30">
        <v>0</v>
      </c>
      <c r="P96" s="30">
        <v>0</v>
      </c>
      <c r="Q96" s="31">
        <f t="shared" si="28"/>
        <v>6.0000145252750098E-3</v>
      </c>
      <c r="R96" s="32">
        <f t="shared" si="29"/>
        <v>0</v>
      </c>
    </row>
    <row r="97" spans="1:18" s="23" customFormat="1" ht="14.25">
      <c r="A97" s="16">
        <v>2</v>
      </c>
      <c r="B97" s="17">
        <v>0</v>
      </c>
      <c r="C97" s="17">
        <v>4</v>
      </c>
      <c r="D97" s="34">
        <v>11</v>
      </c>
      <c r="E97" s="18"/>
      <c r="F97" s="18"/>
      <c r="G97" s="24" t="s">
        <v>125</v>
      </c>
      <c r="H97" s="20">
        <f>SUM(H98:H98)</f>
        <v>92941442</v>
      </c>
      <c r="I97" s="20">
        <f t="shared" ref="I97:P97" si="35">SUM(I98:I98)</f>
        <v>85557649</v>
      </c>
      <c r="J97" s="20">
        <f t="shared" si="35"/>
        <v>85557649</v>
      </c>
      <c r="K97" s="20">
        <f t="shared" si="35"/>
        <v>8071803</v>
      </c>
      <c r="L97" s="20">
        <f t="shared" si="35"/>
        <v>8071803</v>
      </c>
      <c r="M97" s="20">
        <f t="shared" si="35"/>
        <v>2138113</v>
      </c>
      <c r="N97" s="20">
        <f t="shared" si="35"/>
        <v>2138113</v>
      </c>
      <c r="O97" s="20">
        <f t="shared" si="35"/>
        <v>1359455</v>
      </c>
      <c r="P97" s="20">
        <f t="shared" si="35"/>
        <v>1359455</v>
      </c>
      <c r="Q97" s="53">
        <f t="shared" si="28"/>
        <v>8.6848265168943686E-2</v>
      </c>
      <c r="R97" s="36">
        <f t="shared" si="29"/>
        <v>2.3004947566877647E-2</v>
      </c>
    </row>
    <row r="98" spans="1:18" s="33" customFormat="1" ht="14.25">
      <c r="A98" s="25">
        <v>2</v>
      </c>
      <c r="B98" s="26">
        <v>0</v>
      </c>
      <c r="C98" s="26">
        <v>4</v>
      </c>
      <c r="D98" s="27">
        <v>11</v>
      </c>
      <c r="E98" s="27">
        <v>2</v>
      </c>
      <c r="F98" s="27">
        <v>20</v>
      </c>
      <c r="G98" s="29" t="s">
        <v>126</v>
      </c>
      <c r="H98" s="30">
        <v>92941442</v>
      </c>
      <c r="I98" s="30">
        <v>85557649</v>
      </c>
      <c r="J98" s="30">
        <v>85557649</v>
      </c>
      <c r="K98" s="30">
        <v>8071803</v>
      </c>
      <c r="L98" s="30">
        <v>8071803</v>
      </c>
      <c r="M98" s="30">
        <v>2138113</v>
      </c>
      <c r="N98" s="30">
        <v>2138113</v>
      </c>
      <c r="O98" s="30">
        <v>1359455</v>
      </c>
      <c r="P98" s="30">
        <v>1359455</v>
      </c>
      <c r="Q98" s="31">
        <f t="shared" si="28"/>
        <v>8.6848265168943686E-2</v>
      </c>
      <c r="R98" s="32">
        <f t="shared" si="29"/>
        <v>2.3004947566877647E-2</v>
      </c>
    </row>
    <row r="99" spans="1:18" s="23" customFormat="1" ht="14.25">
      <c r="A99" s="16">
        <v>2</v>
      </c>
      <c r="B99" s="17">
        <v>0</v>
      </c>
      <c r="C99" s="17">
        <v>4</v>
      </c>
      <c r="D99" s="34">
        <v>17</v>
      </c>
      <c r="E99" s="18"/>
      <c r="F99" s="18"/>
      <c r="G99" s="24" t="s">
        <v>127</v>
      </c>
      <c r="H99" s="20">
        <f t="shared" ref="H99:R99" si="36">SUM(H100:H101)</f>
        <v>11487562</v>
      </c>
      <c r="I99" s="20">
        <f t="shared" si="36"/>
        <v>68926</v>
      </c>
      <c r="J99" s="20">
        <f t="shared" si="36"/>
        <v>68926</v>
      </c>
      <c r="K99" s="20">
        <f t="shared" si="36"/>
        <v>68926</v>
      </c>
      <c r="L99" s="20">
        <f t="shared" si="36"/>
        <v>68926</v>
      </c>
      <c r="M99" s="20">
        <f t="shared" si="36"/>
        <v>0</v>
      </c>
      <c r="N99" s="20">
        <f t="shared" si="36"/>
        <v>0</v>
      </c>
      <c r="O99" s="20">
        <f t="shared" si="36"/>
        <v>0</v>
      </c>
      <c r="P99" s="20">
        <f t="shared" si="36"/>
        <v>0</v>
      </c>
      <c r="Q99" s="54">
        <f t="shared" si="36"/>
        <v>1.2000109335644936E-2</v>
      </c>
      <c r="R99" s="54">
        <f t="shared" si="36"/>
        <v>0</v>
      </c>
    </row>
    <row r="100" spans="1:18" s="33" customFormat="1" ht="14.25">
      <c r="A100" s="25">
        <v>2</v>
      </c>
      <c r="B100" s="26">
        <v>0</v>
      </c>
      <c r="C100" s="26">
        <v>4</v>
      </c>
      <c r="D100" s="27">
        <v>17</v>
      </c>
      <c r="E100" s="27">
        <v>1</v>
      </c>
      <c r="F100" s="27">
        <v>20</v>
      </c>
      <c r="G100" s="29" t="s">
        <v>128</v>
      </c>
      <c r="H100" s="30">
        <v>5743781</v>
      </c>
      <c r="I100" s="30">
        <v>34463</v>
      </c>
      <c r="J100" s="30">
        <v>34463</v>
      </c>
      <c r="K100" s="30">
        <v>34463</v>
      </c>
      <c r="L100" s="30">
        <v>34463</v>
      </c>
      <c r="M100" s="30">
        <v>0</v>
      </c>
      <c r="N100" s="30">
        <v>0</v>
      </c>
      <c r="O100" s="30">
        <v>0</v>
      </c>
      <c r="P100" s="30">
        <v>0</v>
      </c>
      <c r="Q100" s="31">
        <f t="shared" si="28"/>
        <v>6.0000546678224678E-3</v>
      </c>
      <c r="R100" s="32">
        <f t="shared" si="29"/>
        <v>0</v>
      </c>
    </row>
    <row r="101" spans="1:18" s="33" customFormat="1" ht="14.25">
      <c r="A101" s="25">
        <v>2</v>
      </c>
      <c r="B101" s="26">
        <v>0</v>
      </c>
      <c r="C101" s="26">
        <v>4</v>
      </c>
      <c r="D101" s="27">
        <v>17</v>
      </c>
      <c r="E101" s="27">
        <v>2</v>
      </c>
      <c r="F101" s="27">
        <v>20</v>
      </c>
      <c r="G101" s="29" t="s">
        <v>129</v>
      </c>
      <c r="H101" s="30">
        <v>5743781</v>
      </c>
      <c r="I101" s="30">
        <v>34463</v>
      </c>
      <c r="J101" s="30">
        <v>34463</v>
      </c>
      <c r="K101" s="30">
        <v>34463</v>
      </c>
      <c r="L101" s="30">
        <v>34463</v>
      </c>
      <c r="M101" s="30">
        <v>0</v>
      </c>
      <c r="N101" s="30">
        <v>0</v>
      </c>
      <c r="O101" s="30">
        <v>0</v>
      </c>
      <c r="P101" s="30">
        <v>0</v>
      </c>
      <c r="Q101" s="31">
        <f t="shared" si="28"/>
        <v>6.0000546678224678E-3</v>
      </c>
      <c r="R101" s="32">
        <f t="shared" si="29"/>
        <v>0</v>
      </c>
    </row>
    <row r="102" spans="1:18" s="23" customFormat="1" ht="14.25">
      <c r="A102" s="16">
        <v>2</v>
      </c>
      <c r="B102" s="17">
        <v>0</v>
      </c>
      <c r="C102" s="17">
        <v>4</v>
      </c>
      <c r="D102" s="34">
        <v>21</v>
      </c>
      <c r="E102" s="18"/>
      <c r="F102" s="18"/>
      <c r="G102" s="24" t="s">
        <v>130</v>
      </c>
      <c r="H102" s="20">
        <f>SUM(H103:H106)</f>
        <v>2081888295</v>
      </c>
      <c r="I102" s="20">
        <f t="shared" ref="I102:P102" si="37">SUM(I103:I106)</f>
        <v>824558879</v>
      </c>
      <c r="J102" s="20">
        <f t="shared" si="37"/>
        <v>824558879</v>
      </c>
      <c r="K102" s="20">
        <f t="shared" si="37"/>
        <v>824558879</v>
      </c>
      <c r="L102" s="20">
        <f t="shared" si="37"/>
        <v>824558879</v>
      </c>
      <c r="M102" s="20">
        <f t="shared" si="37"/>
        <v>0</v>
      </c>
      <c r="N102" s="20">
        <f t="shared" si="37"/>
        <v>0</v>
      </c>
      <c r="O102" s="20">
        <f t="shared" si="37"/>
        <v>0</v>
      </c>
      <c r="P102" s="20">
        <f t="shared" si="37"/>
        <v>0</v>
      </c>
      <c r="Q102" s="53">
        <f t="shared" si="28"/>
        <v>0.39606297848943905</v>
      </c>
      <c r="R102" s="36">
        <f t="shared" si="29"/>
        <v>0</v>
      </c>
    </row>
    <row r="103" spans="1:18" s="33" customFormat="1" ht="14.25">
      <c r="A103" s="25">
        <v>2</v>
      </c>
      <c r="B103" s="26">
        <v>0</v>
      </c>
      <c r="C103" s="26">
        <v>4</v>
      </c>
      <c r="D103" s="27">
        <v>21</v>
      </c>
      <c r="E103" s="27">
        <v>1</v>
      </c>
      <c r="F103" s="27">
        <v>20</v>
      </c>
      <c r="G103" s="29" t="s">
        <v>131</v>
      </c>
      <c r="H103" s="30">
        <v>111529730</v>
      </c>
      <c r="I103" s="30">
        <v>669178</v>
      </c>
      <c r="J103" s="30">
        <v>669178</v>
      </c>
      <c r="K103" s="30">
        <v>669178</v>
      </c>
      <c r="L103" s="30">
        <v>669178</v>
      </c>
      <c r="M103" s="30">
        <v>0</v>
      </c>
      <c r="N103" s="30">
        <v>0</v>
      </c>
      <c r="O103" s="30">
        <v>0</v>
      </c>
      <c r="P103" s="30">
        <v>0</v>
      </c>
      <c r="Q103" s="31">
        <f t="shared" si="28"/>
        <v>5.9999965928367264E-3</v>
      </c>
      <c r="R103" s="32">
        <f t="shared" si="29"/>
        <v>0</v>
      </c>
    </row>
    <row r="104" spans="1:18" s="33" customFormat="1" ht="14.25">
      <c r="A104" s="25">
        <v>2</v>
      </c>
      <c r="B104" s="26">
        <v>0</v>
      </c>
      <c r="C104" s="26">
        <v>4</v>
      </c>
      <c r="D104" s="27">
        <v>21</v>
      </c>
      <c r="E104" s="27">
        <v>4</v>
      </c>
      <c r="F104" s="27">
        <v>20</v>
      </c>
      <c r="G104" s="29" t="s">
        <v>132</v>
      </c>
      <c r="H104" s="30">
        <v>1598592798</v>
      </c>
      <c r="I104" s="30">
        <v>659591557</v>
      </c>
      <c r="J104" s="30">
        <v>659591557</v>
      </c>
      <c r="K104" s="30">
        <v>659591557</v>
      </c>
      <c r="L104" s="30">
        <v>659591557</v>
      </c>
      <c r="M104" s="30">
        <v>0</v>
      </c>
      <c r="N104" s="30">
        <v>0</v>
      </c>
      <c r="O104" s="30">
        <v>0</v>
      </c>
      <c r="P104" s="30">
        <v>0</v>
      </c>
      <c r="Q104" s="31">
        <f t="shared" si="28"/>
        <v>0.4126076120355448</v>
      </c>
      <c r="R104" s="32">
        <f t="shared" si="29"/>
        <v>0</v>
      </c>
    </row>
    <row r="105" spans="1:18" s="33" customFormat="1" ht="14.25">
      <c r="A105" s="25">
        <v>2</v>
      </c>
      <c r="B105" s="26">
        <v>0</v>
      </c>
      <c r="C105" s="26">
        <v>4</v>
      </c>
      <c r="D105" s="27">
        <v>21</v>
      </c>
      <c r="E105" s="27">
        <v>5</v>
      </c>
      <c r="F105" s="27">
        <v>20</v>
      </c>
      <c r="G105" s="29" t="s">
        <v>133</v>
      </c>
      <c r="H105" s="30">
        <v>297412614</v>
      </c>
      <c r="I105" s="30">
        <v>163852025</v>
      </c>
      <c r="J105" s="30">
        <v>163852025</v>
      </c>
      <c r="K105" s="30">
        <v>163852025</v>
      </c>
      <c r="L105" s="30">
        <v>163852025</v>
      </c>
      <c r="M105" s="30">
        <v>0</v>
      </c>
      <c r="N105" s="30">
        <v>0</v>
      </c>
      <c r="O105" s="30">
        <v>0</v>
      </c>
      <c r="P105" s="30">
        <v>0</v>
      </c>
      <c r="Q105" s="31">
        <f t="shared" si="28"/>
        <v>0.55092493487851868</v>
      </c>
      <c r="R105" s="32">
        <f t="shared" si="29"/>
        <v>0</v>
      </c>
    </row>
    <row r="106" spans="1:18" s="33" customFormat="1" ht="14.25">
      <c r="A106" s="25">
        <v>2</v>
      </c>
      <c r="B106" s="26">
        <v>0</v>
      </c>
      <c r="C106" s="26">
        <v>4</v>
      </c>
      <c r="D106" s="27">
        <v>21</v>
      </c>
      <c r="E106" s="27">
        <v>11</v>
      </c>
      <c r="F106" s="27">
        <v>20</v>
      </c>
      <c r="G106" s="29" t="s">
        <v>134</v>
      </c>
      <c r="H106" s="30">
        <v>74353153</v>
      </c>
      <c r="I106" s="30">
        <v>446119</v>
      </c>
      <c r="J106" s="30">
        <v>446119</v>
      </c>
      <c r="K106" s="30">
        <v>446119</v>
      </c>
      <c r="L106" s="30">
        <v>446119</v>
      </c>
      <c r="M106" s="30">
        <v>0</v>
      </c>
      <c r="N106" s="30">
        <v>0</v>
      </c>
      <c r="O106" s="30">
        <v>0</v>
      </c>
      <c r="P106" s="30">
        <v>0</v>
      </c>
      <c r="Q106" s="31">
        <f t="shared" si="28"/>
        <v>6.0000011028449596E-3</v>
      </c>
      <c r="R106" s="32">
        <f t="shared" si="29"/>
        <v>0</v>
      </c>
    </row>
    <row r="107" spans="1:18" s="23" customFormat="1" ht="20.25" customHeight="1">
      <c r="A107" s="16">
        <v>2</v>
      </c>
      <c r="B107" s="17">
        <v>0</v>
      </c>
      <c r="C107" s="17">
        <v>4</v>
      </c>
      <c r="D107" s="34">
        <v>40</v>
      </c>
      <c r="E107" s="18"/>
      <c r="F107" s="34">
        <v>20</v>
      </c>
      <c r="G107" s="24" t="s">
        <v>135</v>
      </c>
      <c r="H107" s="55">
        <v>19145937</v>
      </c>
      <c r="I107" s="55">
        <v>2114876</v>
      </c>
      <c r="J107" s="55">
        <v>2114876</v>
      </c>
      <c r="K107" s="55">
        <v>2114876</v>
      </c>
      <c r="L107" s="55">
        <v>2114876</v>
      </c>
      <c r="M107" s="55">
        <v>2000000</v>
      </c>
      <c r="N107" s="55">
        <v>2000000</v>
      </c>
      <c r="O107" s="55">
        <v>2000000</v>
      </c>
      <c r="P107" s="55">
        <v>2000000</v>
      </c>
      <c r="Q107" s="31">
        <f t="shared" si="28"/>
        <v>0.110460825187088</v>
      </c>
      <c r="R107" s="56">
        <f t="shared" si="29"/>
        <v>0.10446080544399577</v>
      </c>
    </row>
    <row r="108" spans="1:18" s="23" customFormat="1" ht="14.25">
      <c r="A108" s="16">
        <v>2</v>
      </c>
      <c r="B108" s="17">
        <v>0</v>
      </c>
      <c r="C108" s="17">
        <v>4</v>
      </c>
      <c r="D108" s="34">
        <v>41</v>
      </c>
      <c r="E108" s="18"/>
      <c r="F108" s="18"/>
      <c r="G108" s="24" t="s">
        <v>136</v>
      </c>
      <c r="H108" s="20">
        <f t="shared" ref="H108:P108" si="38">+H109</f>
        <v>2646412615</v>
      </c>
      <c r="I108" s="20">
        <f t="shared" si="38"/>
        <v>1315145192</v>
      </c>
      <c r="J108" s="20">
        <f t="shared" si="38"/>
        <v>1315145192</v>
      </c>
      <c r="K108" s="20">
        <f t="shared" si="38"/>
        <v>1315145191.8</v>
      </c>
      <c r="L108" s="20">
        <f t="shared" si="38"/>
        <v>1315145191.8</v>
      </c>
      <c r="M108" s="20">
        <f t="shared" si="38"/>
        <v>2551000</v>
      </c>
      <c r="N108" s="20">
        <f t="shared" si="38"/>
        <v>2551000</v>
      </c>
      <c r="O108" s="20">
        <f t="shared" si="38"/>
        <v>2551000</v>
      </c>
      <c r="P108" s="20">
        <f t="shared" si="38"/>
        <v>2551000</v>
      </c>
      <c r="Q108" s="53">
        <f t="shared" si="28"/>
        <v>0.49695394601192977</v>
      </c>
      <c r="R108" s="36">
        <f t="shared" si="29"/>
        <v>9.639464328203408E-4</v>
      </c>
    </row>
    <row r="109" spans="1:18" s="33" customFormat="1" ht="24" customHeight="1">
      <c r="A109" s="25">
        <v>2</v>
      </c>
      <c r="B109" s="26">
        <v>0</v>
      </c>
      <c r="C109" s="26">
        <v>4</v>
      </c>
      <c r="D109" s="27">
        <v>41</v>
      </c>
      <c r="E109" s="27">
        <v>13</v>
      </c>
      <c r="F109" s="27">
        <v>20</v>
      </c>
      <c r="G109" s="29" t="s">
        <v>136</v>
      </c>
      <c r="H109" s="30">
        <v>2646412615</v>
      </c>
      <c r="I109" s="30">
        <v>1315145192</v>
      </c>
      <c r="J109" s="30">
        <v>1315145192</v>
      </c>
      <c r="K109" s="30">
        <v>1315145191.8</v>
      </c>
      <c r="L109" s="30">
        <v>1315145191.8</v>
      </c>
      <c r="M109" s="30">
        <v>2551000</v>
      </c>
      <c r="N109" s="30">
        <v>2551000</v>
      </c>
      <c r="O109" s="30">
        <v>2551000</v>
      </c>
      <c r="P109" s="30">
        <v>2551000</v>
      </c>
      <c r="Q109" s="31">
        <f t="shared" si="28"/>
        <v>0.49695394601192977</v>
      </c>
      <c r="R109" s="43">
        <f t="shared" si="29"/>
        <v>9.639464328203408E-4</v>
      </c>
    </row>
    <row r="110" spans="1:18" s="23" customFormat="1" ht="14.25">
      <c r="A110" s="16">
        <v>3</v>
      </c>
      <c r="B110" s="17"/>
      <c r="C110" s="17"/>
      <c r="D110" s="18"/>
      <c r="E110" s="18"/>
      <c r="F110" s="34">
        <v>20</v>
      </c>
      <c r="G110" s="24" t="s">
        <v>137</v>
      </c>
      <c r="H110" s="20">
        <f>+H112+H118</f>
        <v>5394160000</v>
      </c>
      <c r="I110" s="20">
        <f t="shared" ref="I110:P110" si="39">+I112+I118</f>
        <v>1424364960</v>
      </c>
      <c r="J110" s="20">
        <f t="shared" si="39"/>
        <v>1424364960</v>
      </c>
      <c r="K110" s="20">
        <f t="shared" si="39"/>
        <v>1424364960</v>
      </c>
      <c r="L110" s="20">
        <f t="shared" si="39"/>
        <v>1424364960</v>
      </c>
      <c r="M110" s="20">
        <f t="shared" si="39"/>
        <v>0</v>
      </c>
      <c r="N110" s="20">
        <f t="shared" si="39"/>
        <v>0</v>
      </c>
      <c r="O110" s="20">
        <f t="shared" si="39"/>
        <v>0</v>
      </c>
      <c r="P110" s="20">
        <f t="shared" si="39"/>
        <v>0</v>
      </c>
      <c r="Q110" s="53">
        <f t="shared" si="28"/>
        <v>0.26405686149465346</v>
      </c>
      <c r="R110" s="36">
        <f t="shared" si="29"/>
        <v>0</v>
      </c>
    </row>
    <row r="111" spans="1:18" s="23" customFormat="1" ht="14.25">
      <c r="A111" s="16">
        <v>3</v>
      </c>
      <c r="B111" s="17"/>
      <c r="C111" s="17"/>
      <c r="D111" s="18"/>
      <c r="E111" s="18"/>
      <c r="F111" s="34">
        <v>21</v>
      </c>
      <c r="G111" s="24" t="s">
        <v>137</v>
      </c>
      <c r="H111" s="20">
        <f>+H117</f>
        <v>170190000000</v>
      </c>
      <c r="I111" s="20">
        <f t="shared" ref="I111:P111" si="40">+I117</f>
        <v>1021300000</v>
      </c>
      <c r="J111" s="20">
        <f t="shared" si="40"/>
        <v>1021300000</v>
      </c>
      <c r="K111" s="20">
        <f t="shared" si="40"/>
        <v>1021300000</v>
      </c>
      <c r="L111" s="20">
        <f t="shared" si="40"/>
        <v>1021300000</v>
      </c>
      <c r="M111" s="20">
        <f t="shared" si="40"/>
        <v>160000</v>
      </c>
      <c r="N111" s="20">
        <f t="shared" si="40"/>
        <v>160000</v>
      </c>
      <c r="O111" s="20">
        <f t="shared" si="40"/>
        <v>160000</v>
      </c>
      <c r="P111" s="20">
        <f t="shared" si="40"/>
        <v>160000</v>
      </c>
      <c r="Q111" s="53">
        <f t="shared" si="28"/>
        <v>6.0009401257418177E-3</v>
      </c>
      <c r="R111" s="36">
        <f t="shared" si="29"/>
        <v>9.4012574181796817E-7</v>
      </c>
    </row>
    <row r="112" spans="1:18" s="23" customFormat="1" ht="14.25">
      <c r="A112" s="16">
        <v>3</v>
      </c>
      <c r="B112" s="17">
        <v>2</v>
      </c>
      <c r="C112" s="17"/>
      <c r="D112" s="18"/>
      <c r="E112" s="18"/>
      <c r="F112" s="57">
        <v>20</v>
      </c>
      <c r="G112" s="24" t="s">
        <v>138</v>
      </c>
      <c r="H112" s="20">
        <f>+H114</f>
        <v>2268060000</v>
      </c>
      <c r="I112" s="20">
        <f t="shared" ref="I112:P115" si="41">+I114</f>
        <v>13608360</v>
      </c>
      <c r="J112" s="20">
        <f t="shared" si="41"/>
        <v>13608360</v>
      </c>
      <c r="K112" s="20">
        <f t="shared" si="41"/>
        <v>13608360</v>
      </c>
      <c r="L112" s="20">
        <f t="shared" si="41"/>
        <v>13608360</v>
      </c>
      <c r="M112" s="20">
        <f t="shared" si="41"/>
        <v>0</v>
      </c>
      <c r="N112" s="20">
        <f t="shared" si="41"/>
        <v>0</v>
      </c>
      <c r="O112" s="20">
        <f t="shared" si="41"/>
        <v>0</v>
      </c>
      <c r="P112" s="20">
        <f t="shared" si="41"/>
        <v>0</v>
      </c>
      <c r="Q112" s="53">
        <f t="shared" si="28"/>
        <v>6.0000000000000001E-3</v>
      </c>
      <c r="R112" s="36">
        <f t="shared" si="29"/>
        <v>0</v>
      </c>
    </row>
    <row r="113" spans="1:18" s="23" customFormat="1" ht="14.25">
      <c r="A113" s="16">
        <v>3</v>
      </c>
      <c r="B113" s="17">
        <v>2</v>
      </c>
      <c r="C113" s="17"/>
      <c r="D113" s="18"/>
      <c r="E113" s="18"/>
      <c r="F113" s="57">
        <v>21</v>
      </c>
      <c r="G113" s="24" t="s">
        <v>138</v>
      </c>
      <c r="H113" s="20">
        <f>+H115</f>
        <v>170190000000</v>
      </c>
      <c r="I113" s="20">
        <f t="shared" si="41"/>
        <v>1021300000</v>
      </c>
      <c r="J113" s="20">
        <f t="shared" si="41"/>
        <v>1021300000</v>
      </c>
      <c r="K113" s="20">
        <f t="shared" si="41"/>
        <v>1021300000</v>
      </c>
      <c r="L113" s="20">
        <f t="shared" si="41"/>
        <v>1021300000</v>
      </c>
      <c r="M113" s="20">
        <f t="shared" si="41"/>
        <v>160000</v>
      </c>
      <c r="N113" s="20">
        <f t="shared" si="41"/>
        <v>160000</v>
      </c>
      <c r="O113" s="20">
        <f t="shared" si="41"/>
        <v>160000</v>
      </c>
      <c r="P113" s="20">
        <f t="shared" si="41"/>
        <v>160000</v>
      </c>
      <c r="Q113" s="53">
        <f t="shared" si="28"/>
        <v>6.0009401257418177E-3</v>
      </c>
      <c r="R113" s="36">
        <f t="shared" si="29"/>
        <v>9.4012574181796817E-7</v>
      </c>
    </row>
    <row r="114" spans="1:18" s="23" customFormat="1" ht="14.25">
      <c r="A114" s="16">
        <v>3</v>
      </c>
      <c r="B114" s="17">
        <v>2</v>
      </c>
      <c r="C114" s="17">
        <v>1</v>
      </c>
      <c r="D114" s="58"/>
      <c r="E114" s="58"/>
      <c r="F114" s="57">
        <v>20</v>
      </c>
      <c r="G114" s="59" t="s">
        <v>139</v>
      </c>
      <c r="H114" s="60">
        <f>+H116</f>
        <v>2268060000</v>
      </c>
      <c r="I114" s="60">
        <f t="shared" si="41"/>
        <v>13608360</v>
      </c>
      <c r="J114" s="60">
        <f t="shared" si="41"/>
        <v>13608360</v>
      </c>
      <c r="K114" s="60">
        <f t="shared" si="41"/>
        <v>13608360</v>
      </c>
      <c r="L114" s="60">
        <f t="shared" si="41"/>
        <v>13608360</v>
      </c>
      <c r="M114" s="60">
        <f t="shared" si="41"/>
        <v>0</v>
      </c>
      <c r="N114" s="60">
        <f t="shared" si="41"/>
        <v>0</v>
      </c>
      <c r="O114" s="60">
        <f t="shared" si="41"/>
        <v>0</v>
      </c>
      <c r="P114" s="60">
        <f t="shared" si="41"/>
        <v>0</v>
      </c>
      <c r="Q114" s="21">
        <f t="shared" si="28"/>
        <v>6.0000000000000001E-3</v>
      </c>
      <c r="R114" s="36">
        <f t="shared" si="29"/>
        <v>0</v>
      </c>
    </row>
    <row r="115" spans="1:18" s="23" customFormat="1" ht="14.25">
      <c r="A115" s="16">
        <v>3</v>
      </c>
      <c r="B115" s="17">
        <v>2</v>
      </c>
      <c r="C115" s="17">
        <v>1</v>
      </c>
      <c r="D115" s="58"/>
      <c r="E115" s="58"/>
      <c r="F115" s="57">
        <v>21</v>
      </c>
      <c r="G115" s="59" t="s">
        <v>139</v>
      </c>
      <c r="H115" s="60">
        <f>+H117</f>
        <v>170190000000</v>
      </c>
      <c r="I115" s="60">
        <f t="shared" si="41"/>
        <v>1021300000</v>
      </c>
      <c r="J115" s="60">
        <f t="shared" si="41"/>
        <v>1021300000</v>
      </c>
      <c r="K115" s="60">
        <f t="shared" si="41"/>
        <v>1021300000</v>
      </c>
      <c r="L115" s="60">
        <f t="shared" si="41"/>
        <v>1021300000</v>
      </c>
      <c r="M115" s="60">
        <f t="shared" si="41"/>
        <v>160000</v>
      </c>
      <c r="N115" s="60">
        <f t="shared" si="41"/>
        <v>160000</v>
      </c>
      <c r="O115" s="60">
        <f t="shared" si="41"/>
        <v>160000</v>
      </c>
      <c r="P115" s="60">
        <f t="shared" si="41"/>
        <v>160000</v>
      </c>
      <c r="Q115" s="21">
        <f t="shared" si="28"/>
        <v>6.0009401257418177E-3</v>
      </c>
      <c r="R115" s="36">
        <f t="shared" si="29"/>
        <v>9.4012574181796817E-7</v>
      </c>
    </row>
    <row r="116" spans="1:18" s="33" customFormat="1" ht="14.25">
      <c r="A116" s="61">
        <v>3</v>
      </c>
      <c r="B116" s="27">
        <v>2</v>
      </c>
      <c r="C116" s="27">
        <v>1</v>
      </c>
      <c r="D116" s="27">
        <v>1</v>
      </c>
      <c r="E116" s="62" t="s">
        <v>140</v>
      </c>
      <c r="F116" s="27">
        <v>20</v>
      </c>
      <c r="G116" s="63" t="s">
        <v>141</v>
      </c>
      <c r="H116" s="30">
        <v>2268060000</v>
      </c>
      <c r="I116" s="30">
        <v>13608360</v>
      </c>
      <c r="J116" s="30">
        <v>13608360</v>
      </c>
      <c r="K116" s="30">
        <v>13608360</v>
      </c>
      <c r="L116" s="30">
        <v>13608360</v>
      </c>
      <c r="M116" s="30">
        <v>0</v>
      </c>
      <c r="N116" s="30">
        <v>0</v>
      </c>
      <c r="O116" s="30">
        <v>0</v>
      </c>
      <c r="P116" s="30">
        <v>0</v>
      </c>
      <c r="Q116" s="31">
        <f t="shared" si="28"/>
        <v>6.0000000000000001E-3</v>
      </c>
      <c r="R116" s="32">
        <f t="shared" si="29"/>
        <v>0</v>
      </c>
    </row>
    <row r="117" spans="1:18" s="50" customFormat="1" ht="14.25">
      <c r="A117" s="64">
        <v>3</v>
      </c>
      <c r="B117" s="46">
        <v>2</v>
      </c>
      <c r="C117" s="46">
        <v>1</v>
      </c>
      <c r="D117" s="65">
        <v>17</v>
      </c>
      <c r="E117" s="65" t="s">
        <v>140</v>
      </c>
      <c r="F117" s="66">
        <v>21</v>
      </c>
      <c r="G117" s="67" t="s">
        <v>142</v>
      </c>
      <c r="H117" s="47">
        <v>170190000000</v>
      </c>
      <c r="I117" s="47">
        <v>1021300000</v>
      </c>
      <c r="J117" s="47">
        <v>1021300000</v>
      </c>
      <c r="K117" s="47">
        <v>1021300000</v>
      </c>
      <c r="L117" s="47">
        <v>1021300000</v>
      </c>
      <c r="M117" s="47">
        <v>160000</v>
      </c>
      <c r="N117" s="47">
        <v>160000</v>
      </c>
      <c r="O117" s="47">
        <v>160000</v>
      </c>
      <c r="P117" s="47">
        <v>160000</v>
      </c>
      <c r="Q117" s="48">
        <f t="shared" si="28"/>
        <v>6.0009401257418177E-3</v>
      </c>
      <c r="R117" s="49">
        <f t="shared" si="29"/>
        <v>9.4012574181796817E-7</v>
      </c>
    </row>
    <row r="118" spans="1:18" s="23" customFormat="1" ht="14.25">
      <c r="A118" s="68">
        <v>3</v>
      </c>
      <c r="B118" s="34">
        <v>6</v>
      </c>
      <c r="C118" s="17"/>
      <c r="D118" s="18"/>
      <c r="E118" s="18"/>
      <c r="F118" s="57">
        <v>20</v>
      </c>
      <c r="G118" s="24" t="s">
        <v>143</v>
      </c>
      <c r="H118" s="20">
        <f>+H119</f>
        <v>3126100000</v>
      </c>
      <c r="I118" s="20">
        <f t="shared" ref="I118:P118" si="42">+I119</f>
        <v>1410756600</v>
      </c>
      <c r="J118" s="20">
        <f t="shared" si="42"/>
        <v>1410756600</v>
      </c>
      <c r="K118" s="20">
        <f t="shared" si="42"/>
        <v>1410756600</v>
      </c>
      <c r="L118" s="20">
        <f t="shared" si="42"/>
        <v>1410756600</v>
      </c>
      <c r="M118" s="20">
        <f t="shared" si="42"/>
        <v>0</v>
      </c>
      <c r="N118" s="20">
        <f t="shared" si="42"/>
        <v>0</v>
      </c>
      <c r="O118" s="20">
        <f t="shared" si="42"/>
        <v>0</v>
      </c>
      <c r="P118" s="20">
        <f t="shared" si="42"/>
        <v>0</v>
      </c>
      <c r="Q118" s="53">
        <f t="shared" si="28"/>
        <v>0.45128326029237709</v>
      </c>
      <c r="R118" s="36">
        <f t="shared" si="29"/>
        <v>0</v>
      </c>
    </row>
    <row r="119" spans="1:18" s="23" customFormat="1" ht="14.25">
      <c r="A119" s="68">
        <v>3</v>
      </c>
      <c r="B119" s="34">
        <v>6</v>
      </c>
      <c r="C119" s="17">
        <v>1</v>
      </c>
      <c r="D119" s="18"/>
      <c r="E119" s="18"/>
      <c r="F119" s="57">
        <v>20</v>
      </c>
      <c r="G119" s="24" t="s">
        <v>144</v>
      </c>
      <c r="H119" s="20">
        <f t="shared" ref="H119:P119" si="43">+H121</f>
        <v>3126100000</v>
      </c>
      <c r="I119" s="20">
        <f t="shared" si="43"/>
        <v>1410756600</v>
      </c>
      <c r="J119" s="20">
        <f t="shared" si="43"/>
        <v>1410756600</v>
      </c>
      <c r="K119" s="20">
        <f t="shared" si="43"/>
        <v>1410756600</v>
      </c>
      <c r="L119" s="20">
        <f t="shared" si="43"/>
        <v>1410756600</v>
      </c>
      <c r="M119" s="20">
        <f t="shared" si="43"/>
        <v>0</v>
      </c>
      <c r="N119" s="20">
        <f t="shared" si="43"/>
        <v>0</v>
      </c>
      <c r="O119" s="20">
        <f t="shared" si="43"/>
        <v>0</v>
      </c>
      <c r="P119" s="20">
        <f t="shared" si="43"/>
        <v>0</v>
      </c>
      <c r="Q119" s="53">
        <f t="shared" si="28"/>
        <v>0.45128326029237709</v>
      </c>
      <c r="R119" s="36">
        <f t="shared" si="29"/>
        <v>0</v>
      </c>
    </row>
    <row r="120" spans="1:18" s="23" customFormat="1" ht="14.25">
      <c r="A120" s="68">
        <v>3</v>
      </c>
      <c r="B120" s="34">
        <v>6</v>
      </c>
      <c r="C120" s="17">
        <v>1</v>
      </c>
      <c r="D120" s="18"/>
      <c r="E120" s="18"/>
      <c r="F120" s="57">
        <v>21</v>
      </c>
      <c r="G120" s="24" t="s">
        <v>144</v>
      </c>
      <c r="H120" s="20">
        <f>+H121</f>
        <v>3126100000</v>
      </c>
      <c r="I120" s="20">
        <f t="shared" ref="I120:P120" si="44">+I121</f>
        <v>1410756600</v>
      </c>
      <c r="J120" s="20">
        <f t="shared" si="44"/>
        <v>1410756600</v>
      </c>
      <c r="K120" s="20">
        <f t="shared" si="44"/>
        <v>1410756600</v>
      </c>
      <c r="L120" s="20">
        <f t="shared" si="44"/>
        <v>1410756600</v>
      </c>
      <c r="M120" s="20">
        <f t="shared" si="44"/>
        <v>0</v>
      </c>
      <c r="N120" s="20">
        <f t="shared" si="44"/>
        <v>0</v>
      </c>
      <c r="O120" s="20">
        <f t="shared" si="44"/>
        <v>0</v>
      </c>
      <c r="P120" s="20">
        <f t="shared" si="44"/>
        <v>0</v>
      </c>
      <c r="Q120" s="31">
        <f t="shared" si="28"/>
        <v>0.45128326029237709</v>
      </c>
      <c r="R120" s="32">
        <f t="shared" si="29"/>
        <v>0</v>
      </c>
    </row>
    <row r="121" spans="1:18" s="23" customFormat="1" ht="14.25">
      <c r="A121" s="25">
        <v>3</v>
      </c>
      <c r="B121" s="26">
        <v>6</v>
      </c>
      <c r="C121" s="26">
        <v>1</v>
      </c>
      <c r="D121" s="27">
        <v>1</v>
      </c>
      <c r="E121" s="18"/>
      <c r="F121" s="57">
        <v>20</v>
      </c>
      <c r="G121" s="29" t="s">
        <v>144</v>
      </c>
      <c r="H121" s="30">
        <v>3126100000</v>
      </c>
      <c r="I121" s="30">
        <v>1410756600</v>
      </c>
      <c r="J121" s="30">
        <v>1410756600</v>
      </c>
      <c r="K121" s="30">
        <v>1410756600</v>
      </c>
      <c r="L121" s="30">
        <v>1410756600</v>
      </c>
      <c r="M121" s="30">
        <v>0</v>
      </c>
      <c r="N121" s="30">
        <v>0</v>
      </c>
      <c r="O121" s="30">
        <v>0</v>
      </c>
      <c r="P121" s="30">
        <v>0</v>
      </c>
      <c r="Q121" s="31">
        <f t="shared" si="28"/>
        <v>0.45128326029237709</v>
      </c>
      <c r="R121" s="32">
        <f t="shared" si="29"/>
        <v>0</v>
      </c>
    </row>
    <row r="122" spans="1:18" s="23" customFormat="1" ht="24">
      <c r="A122" s="16">
        <v>5</v>
      </c>
      <c r="B122" s="17"/>
      <c r="C122" s="17"/>
      <c r="D122" s="58"/>
      <c r="E122" s="58"/>
      <c r="F122" s="57"/>
      <c r="G122" s="59" t="s">
        <v>22</v>
      </c>
      <c r="H122" s="20">
        <f t="shared" ref="H122:P124" si="45">+H123</f>
        <v>46872000001</v>
      </c>
      <c r="I122" s="20">
        <f t="shared" si="45"/>
        <v>15364577637</v>
      </c>
      <c r="J122" s="20">
        <f t="shared" si="45"/>
        <v>15364577637</v>
      </c>
      <c r="K122" s="20">
        <f t="shared" si="45"/>
        <v>14488848557.09</v>
      </c>
      <c r="L122" s="20">
        <f t="shared" si="45"/>
        <v>14488848557.09</v>
      </c>
      <c r="M122" s="20">
        <f t="shared" si="45"/>
        <v>9092068</v>
      </c>
      <c r="N122" s="20">
        <f t="shared" si="45"/>
        <v>9092068</v>
      </c>
      <c r="O122" s="20">
        <f t="shared" si="45"/>
        <v>4696742</v>
      </c>
      <c r="P122" s="20">
        <f t="shared" si="45"/>
        <v>4696742</v>
      </c>
      <c r="Q122" s="53">
        <f t="shared" si="28"/>
        <v>0.30911521925202434</v>
      </c>
      <c r="R122" s="36">
        <f t="shared" si="29"/>
        <v>1.939765318272321E-4</v>
      </c>
    </row>
    <row r="123" spans="1:18" s="23" customFormat="1" ht="14.25">
      <c r="A123" s="68">
        <v>5</v>
      </c>
      <c r="B123" s="34">
        <v>1</v>
      </c>
      <c r="C123" s="17"/>
      <c r="D123" s="58"/>
      <c r="E123" s="58"/>
      <c r="F123" s="69"/>
      <c r="G123" s="70" t="s">
        <v>23</v>
      </c>
      <c r="H123" s="20">
        <f t="shared" si="45"/>
        <v>46872000001</v>
      </c>
      <c r="I123" s="20">
        <f t="shared" si="45"/>
        <v>15364577637</v>
      </c>
      <c r="J123" s="20">
        <f t="shared" si="45"/>
        <v>15364577637</v>
      </c>
      <c r="K123" s="20">
        <f t="shared" si="45"/>
        <v>14488848557.09</v>
      </c>
      <c r="L123" s="20">
        <f t="shared" si="45"/>
        <v>14488848557.09</v>
      </c>
      <c r="M123" s="20">
        <f t="shared" si="45"/>
        <v>9092068</v>
      </c>
      <c r="N123" s="20">
        <f t="shared" si="45"/>
        <v>9092068</v>
      </c>
      <c r="O123" s="20">
        <f t="shared" si="45"/>
        <v>4696742</v>
      </c>
      <c r="P123" s="20">
        <f t="shared" si="45"/>
        <v>4696742</v>
      </c>
      <c r="Q123" s="53">
        <f t="shared" si="28"/>
        <v>0.30911521925202434</v>
      </c>
      <c r="R123" s="36">
        <f t="shared" si="29"/>
        <v>1.939765318272321E-4</v>
      </c>
    </row>
    <row r="124" spans="1:18" s="33" customFormat="1" ht="14.25">
      <c r="A124" s="25">
        <v>5</v>
      </c>
      <c r="B124" s="26">
        <v>1</v>
      </c>
      <c r="C124" s="26">
        <v>2</v>
      </c>
      <c r="D124" s="62"/>
      <c r="E124" s="62"/>
      <c r="F124" s="71">
        <v>20</v>
      </c>
      <c r="G124" s="70" t="s">
        <v>24</v>
      </c>
      <c r="H124" s="20">
        <f t="shared" si="45"/>
        <v>46872000001</v>
      </c>
      <c r="I124" s="20">
        <f t="shared" si="45"/>
        <v>15364577637</v>
      </c>
      <c r="J124" s="20">
        <f t="shared" si="45"/>
        <v>15364577637</v>
      </c>
      <c r="K124" s="20">
        <f t="shared" si="45"/>
        <v>14488848557.09</v>
      </c>
      <c r="L124" s="20">
        <f t="shared" si="45"/>
        <v>14488848557.09</v>
      </c>
      <c r="M124" s="20">
        <f t="shared" si="45"/>
        <v>9092068</v>
      </c>
      <c r="N124" s="20">
        <f t="shared" si="45"/>
        <v>9092068</v>
      </c>
      <c r="O124" s="20">
        <f t="shared" si="45"/>
        <v>4696742</v>
      </c>
      <c r="P124" s="20">
        <f t="shared" si="45"/>
        <v>4696742</v>
      </c>
      <c r="Q124" s="53">
        <f t="shared" si="28"/>
        <v>0.30911521925202434</v>
      </c>
      <c r="R124" s="36">
        <f t="shared" si="29"/>
        <v>1.939765318272321E-4</v>
      </c>
    </row>
    <row r="125" spans="1:18" s="33" customFormat="1" ht="14.25">
      <c r="A125" s="25">
        <v>5</v>
      </c>
      <c r="B125" s="26">
        <v>1</v>
      </c>
      <c r="C125" s="26">
        <v>2</v>
      </c>
      <c r="D125" s="62">
        <v>1</v>
      </c>
      <c r="E125" s="62"/>
      <c r="F125" s="71">
        <v>20</v>
      </c>
      <c r="G125" s="70" t="s">
        <v>24</v>
      </c>
      <c r="H125" s="20">
        <f t="shared" ref="H125:P125" si="46">SUM(H126:H132)</f>
        <v>46872000001</v>
      </c>
      <c r="I125" s="20">
        <f t="shared" si="46"/>
        <v>15364577637</v>
      </c>
      <c r="J125" s="20">
        <f t="shared" si="46"/>
        <v>15364577637</v>
      </c>
      <c r="K125" s="20">
        <f t="shared" si="46"/>
        <v>14488848557.09</v>
      </c>
      <c r="L125" s="20">
        <f t="shared" si="46"/>
        <v>14488848557.09</v>
      </c>
      <c r="M125" s="20">
        <f t="shared" si="46"/>
        <v>9092068</v>
      </c>
      <c r="N125" s="20">
        <f t="shared" si="46"/>
        <v>9092068</v>
      </c>
      <c r="O125" s="20">
        <f t="shared" si="46"/>
        <v>4696742</v>
      </c>
      <c r="P125" s="20">
        <f t="shared" si="46"/>
        <v>4696742</v>
      </c>
      <c r="Q125" s="53">
        <f t="shared" si="28"/>
        <v>0.30911521925202434</v>
      </c>
      <c r="R125" s="36">
        <f t="shared" si="29"/>
        <v>1.939765318272321E-4</v>
      </c>
    </row>
    <row r="126" spans="1:18" s="33" customFormat="1" ht="14.25">
      <c r="A126" s="25">
        <v>5</v>
      </c>
      <c r="B126" s="26">
        <v>1</v>
      </c>
      <c r="C126" s="26">
        <v>2</v>
      </c>
      <c r="D126" s="62">
        <v>1</v>
      </c>
      <c r="E126" s="62">
        <v>4</v>
      </c>
      <c r="F126" s="71">
        <v>20</v>
      </c>
      <c r="G126" s="72" t="s">
        <v>145</v>
      </c>
      <c r="H126" s="30">
        <v>3000000000</v>
      </c>
      <c r="I126" s="30">
        <v>18000000</v>
      </c>
      <c r="J126" s="30">
        <v>18000000</v>
      </c>
      <c r="K126" s="30">
        <v>18000000</v>
      </c>
      <c r="L126" s="30">
        <v>18000000</v>
      </c>
      <c r="M126" s="30">
        <v>0</v>
      </c>
      <c r="N126" s="30">
        <v>0</v>
      </c>
      <c r="O126" s="30">
        <v>0</v>
      </c>
      <c r="P126" s="30">
        <v>0</v>
      </c>
      <c r="Q126" s="31">
        <f t="shared" si="28"/>
        <v>6.0000000000000001E-3</v>
      </c>
      <c r="R126" s="32">
        <f t="shared" si="29"/>
        <v>0</v>
      </c>
    </row>
    <row r="127" spans="1:18" s="33" customFormat="1" ht="14.25">
      <c r="A127" s="25">
        <v>5</v>
      </c>
      <c r="B127" s="26">
        <v>1</v>
      </c>
      <c r="C127" s="26">
        <v>2</v>
      </c>
      <c r="D127" s="62">
        <v>1</v>
      </c>
      <c r="E127" s="62">
        <v>6</v>
      </c>
      <c r="F127" s="71">
        <v>20</v>
      </c>
      <c r="G127" s="72" t="s">
        <v>19</v>
      </c>
      <c r="H127" s="30">
        <v>22983000000</v>
      </c>
      <c r="I127" s="30">
        <v>10998113424</v>
      </c>
      <c r="J127" s="30">
        <v>10998113424</v>
      </c>
      <c r="K127" s="30">
        <v>10603260529.09</v>
      </c>
      <c r="L127" s="30">
        <v>10603260529.09</v>
      </c>
      <c r="M127" s="30">
        <v>247414</v>
      </c>
      <c r="N127" s="30">
        <v>247414</v>
      </c>
      <c r="O127" s="30">
        <v>0</v>
      </c>
      <c r="P127" s="30">
        <v>0</v>
      </c>
      <c r="Q127" s="31">
        <f t="shared" si="28"/>
        <v>0.461352326897707</v>
      </c>
      <c r="R127" s="32">
        <f t="shared" si="29"/>
        <v>1.0765087238393595E-5</v>
      </c>
    </row>
    <row r="128" spans="1:18" s="33" customFormat="1" ht="18" customHeight="1">
      <c r="A128" s="25">
        <v>5</v>
      </c>
      <c r="B128" s="26">
        <v>1</v>
      </c>
      <c r="C128" s="26">
        <v>2</v>
      </c>
      <c r="D128" s="62">
        <v>1</v>
      </c>
      <c r="E128" s="62">
        <v>7</v>
      </c>
      <c r="F128" s="71">
        <v>20</v>
      </c>
      <c r="G128" s="72" t="s">
        <v>146</v>
      </c>
      <c r="H128" s="30">
        <v>20012012634</v>
      </c>
      <c r="I128" s="30">
        <v>3812979886</v>
      </c>
      <c r="J128" s="30">
        <v>3812979886</v>
      </c>
      <c r="K128" s="30">
        <v>3812979886</v>
      </c>
      <c r="L128" s="30">
        <v>3812979886</v>
      </c>
      <c r="M128" s="30">
        <v>4155833</v>
      </c>
      <c r="N128" s="30">
        <v>4155833</v>
      </c>
      <c r="O128" s="30">
        <v>7921</v>
      </c>
      <c r="P128" s="30">
        <v>7921</v>
      </c>
      <c r="Q128" s="31">
        <f t="shared" si="28"/>
        <v>0.19053455320739829</v>
      </c>
      <c r="R128" s="32">
        <f t="shared" si="29"/>
        <v>2.0766691866560812E-4</v>
      </c>
    </row>
    <row r="129" spans="1:18" s="33" customFormat="1" ht="18" customHeight="1">
      <c r="A129" s="25">
        <v>5</v>
      </c>
      <c r="B129" s="26">
        <v>1</v>
      </c>
      <c r="C129" s="26">
        <v>2</v>
      </c>
      <c r="D129" s="62">
        <v>1</v>
      </c>
      <c r="E129" s="62">
        <v>11</v>
      </c>
      <c r="F129" s="71"/>
      <c r="G129" s="72" t="s">
        <v>21</v>
      </c>
      <c r="H129" s="30">
        <v>100000001</v>
      </c>
      <c r="I129" s="30">
        <v>100000000</v>
      </c>
      <c r="J129" s="30">
        <v>100000000</v>
      </c>
      <c r="K129" s="30">
        <v>4000000</v>
      </c>
      <c r="L129" s="30">
        <v>4000000</v>
      </c>
      <c r="M129" s="30">
        <v>77640</v>
      </c>
      <c r="N129" s="30">
        <v>77640</v>
      </c>
      <c r="O129" s="30">
        <v>77640</v>
      </c>
      <c r="P129" s="30">
        <v>77640</v>
      </c>
      <c r="Q129" s="31"/>
      <c r="R129" s="32"/>
    </row>
    <row r="130" spans="1:18" s="33" customFormat="1" ht="14.25">
      <c r="A130" s="25">
        <v>5</v>
      </c>
      <c r="B130" s="26">
        <v>1</v>
      </c>
      <c r="C130" s="26">
        <v>2</v>
      </c>
      <c r="D130" s="62">
        <v>1</v>
      </c>
      <c r="E130" s="62">
        <v>12</v>
      </c>
      <c r="F130" s="71"/>
      <c r="G130" s="72" t="s">
        <v>147</v>
      </c>
      <c r="H130" s="30">
        <v>181987366</v>
      </c>
      <c r="I130" s="30">
        <v>181987366</v>
      </c>
      <c r="J130" s="30">
        <v>181987366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1"/>
      <c r="R130" s="32"/>
    </row>
    <row r="131" spans="1:18" s="33" customFormat="1" ht="14.25">
      <c r="A131" s="25">
        <v>5</v>
      </c>
      <c r="B131" s="26">
        <v>1</v>
      </c>
      <c r="C131" s="26">
        <v>2</v>
      </c>
      <c r="D131" s="62">
        <v>1</v>
      </c>
      <c r="E131" s="62">
        <v>21</v>
      </c>
      <c r="F131" s="71">
        <v>20</v>
      </c>
      <c r="G131" s="72" t="s">
        <v>91</v>
      </c>
      <c r="H131" s="30">
        <v>343530000</v>
      </c>
      <c r="I131" s="30">
        <v>2100000</v>
      </c>
      <c r="J131" s="30">
        <v>2100000</v>
      </c>
      <c r="K131" s="30">
        <v>2100000</v>
      </c>
      <c r="L131" s="30">
        <v>2100000</v>
      </c>
      <c r="M131" s="30">
        <v>0</v>
      </c>
      <c r="N131" s="30">
        <v>0</v>
      </c>
      <c r="O131" s="30">
        <v>0</v>
      </c>
      <c r="P131" s="30">
        <v>0</v>
      </c>
      <c r="Q131" s="31">
        <f t="shared" si="28"/>
        <v>6.1130032311588504E-3</v>
      </c>
      <c r="R131" s="32">
        <f t="shared" si="29"/>
        <v>0</v>
      </c>
    </row>
    <row r="132" spans="1:18" s="33" customFormat="1" ht="14.25">
      <c r="A132" s="25">
        <v>5</v>
      </c>
      <c r="B132" s="26">
        <v>1</v>
      </c>
      <c r="C132" s="26">
        <v>2</v>
      </c>
      <c r="D132" s="62">
        <v>1</v>
      </c>
      <c r="E132" s="62">
        <v>24</v>
      </c>
      <c r="F132" s="71">
        <v>20</v>
      </c>
      <c r="G132" s="72" t="s">
        <v>125</v>
      </c>
      <c r="H132" s="30">
        <v>251470000</v>
      </c>
      <c r="I132" s="30">
        <v>251396961</v>
      </c>
      <c r="J132" s="30">
        <v>251396961</v>
      </c>
      <c r="K132" s="30">
        <v>48508142</v>
      </c>
      <c r="L132" s="30">
        <v>48508142</v>
      </c>
      <c r="M132" s="30">
        <v>4611181</v>
      </c>
      <c r="N132" s="30">
        <v>4611181</v>
      </c>
      <c r="O132" s="30">
        <v>4611181</v>
      </c>
      <c r="P132" s="30">
        <v>4611181</v>
      </c>
      <c r="Q132" s="31">
        <f t="shared" si="28"/>
        <v>0.19289832584403707</v>
      </c>
      <c r="R132" s="32">
        <f t="shared" si="29"/>
        <v>1.833690301029944E-2</v>
      </c>
    </row>
    <row r="133" spans="1:18" s="76" customFormat="1" ht="14.25">
      <c r="A133" s="120" t="s">
        <v>25</v>
      </c>
      <c r="B133" s="121"/>
      <c r="C133" s="121"/>
      <c r="D133" s="121"/>
      <c r="E133" s="121"/>
      <c r="F133" s="121"/>
      <c r="G133" s="122"/>
      <c r="H133" s="73">
        <f>H134+H137+H140+H144</f>
        <v>284536000000</v>
      </c>
      <c r="I133" s="73">
        <f t="shared" ref="I133:P133" si="47">I134+I137+I140+I144</f>
        <v>72888423670</v>
      </c>
      <c r="J133" s="73">
        <f t="shared" si="47"/>
        <v>72888423670</v>
      </c>
      <c r="K133" s="73">
        <f t="shared" si="47"/>
        <v>27208069798</v>
      </c>
      <c r="L133" s="73">
        <f t="shared" si="47"/>
        <v>27208069798</v>
      </c>
      <c r="M133" s="73">
        <f t="shared" si="47"/>
        <v>3293738770.6900001</v>
      </c>
      <c r="N133" s="73">
        <f t="shared" si="47"/>
        <v>3293738770.6900001</v>
      </c>
      <c r="O133" s="73">
        <f t="shared" si="47"/>
        <v>342628153.06999999</v>
      </c>
      <c r="P133" s="73">
        <f t="shared" si="47"/>
        <v>342628153.06999999</v>
      </c>
      <c r="Q133" s="74">
        <f t="shared" si="28"/>
        <v>9.5622591861838219E-2</v>
      </c>
      <c r="R133" s="75">
        <f t="shared" si="29"/>
        <v>1.1575824397229173E-2</v>
      </c>
    </row>
    <row r="134" spans="1:18" s="42" customFormat="1" ht="49.5" customHeight="1">
      <c r="A134" s="16">
        <v>213</v>
      </c>
      <c r="B134" s="17"/>
      <c r="C134" s="17"/>
      <c r="D134" s="58"/>
      <c r="E134" s="58"/>
      <c r="F134" s="57"/>
      <c r="G134" s="69" t="s">
        <v>26</v>
      </c>
      <c r="H134" s="39">
        <f>H135</f>
        <v>6000000000</v>
      </c>
      <c r="I134" s="39">
        <f t="shared" ref="I134:P134" si="48">I135</f>
        <v>218683273</v>
      </c>
      <c r="J134" s="39">
        <f t="shared" si="48"/>
        <v>218683273</v>
      </c>
      <c r="K134" s="39">
        <f t="shared" si="48"/>
        <v>101339876</v>
      </c>
      <c r="L134" s="39">
        <f t="shared" si="48"/>
        <v>101339876</v>
      </c>
      <c r="M134" s="39">
        <f t="shared" si="48"/>
        <v>0</v>
      </c>
      <c r="N134" s="39">
        <f t="shared" si="48"/>
        <v>0</v>
      </c>
      <c r="O134" s="39">
        <f t="shared" si="48"/>
        <v>0</v>
      </c>
      <c r="P134" s="39">
        <f t="shared" si="48"/>
        <v>0</v>
      </c>
      <c r="Q134" s="82">
        <f t="shared" si="28"/>
        <v>1.6889979333333333E-2</v>
      </c>
      <c r="R134" s="45">
        <f t="shared" si="29"/>
        <v>0</v>
      </c>
    </row>
    <row r="135" spans="1:18" s="42" customFormat="1" ht="24">
      <c r="A135" s="16">
        <v>213</v>
      </c>
      <c r="B135" s="34">
        <v>506</v>
      </c>
      <c r="C135" s="17"/>
      <c r="D135" s="58"/>
      <c r="E135" s="58"/>
      <c r="F135" s="57"/>
      <c r="G135" s="69" t="s">
        <v>27</v>
      </c>
      <c r="H135" s="39">
        <f>+H136</f>
        <v>6000000000</v>
      </c>
      <c r="I135" s="39">
        <f t="shared" ref="I135:P135" si="49">+I136</f>
        <v>218683273</v>
      </c>
      <c r="J135" s="39">
        <f t="shared" si="49"/>
        <v>218683273</v>
      </c>
      <c r="K135" s="39">
        <f t="shared" si="49"/>
        <v>101339876</v>
      </c>
      <c r="L135" s="39">
        <f t="shared" si="49"/>
        <v>101339876</v>
      </c>
      <c r="M135" s="39">
        <f t="shared" si="49"/>
        <v>0</v>
      </c>
      <c r="N135" s="39">
        <f t="shared" si="49"/>
        <v>0</v>
      </c>
      <c r="O135" s="39">
        <f t="shared" si="49"/>
        <v>0</v>
      </c>
      <c r="P135" s="39">
        <f t="shared" si="49"/>
        <v>0</v>
      </c>
      <c r="Q135" s="82">
        <f t="shared" ref="Q135:Q147" si="50">IFERROR((L135/H135),0)</f>
        <v>1.6889979333333333E-2</v>
      </c>
      <c r="R135" s="45">
        <f t="shared" ref="R135:R147" si="51">IFERROR((N135/H135),0)</f>
        <v>0</v>
      </c>
    </row>
    <row r="136" spans="1:18" s="81" customFormat="1" ht="36">
      <c r="A136" s="25">
        <v>213</v>
      </c>
      <c r="B136" s="27">
        <v>506</v>
      </c>
      <c r="C136" s="27">
        <v>1</v>
      </c>
      <c r="D136" s="62"/>
      <c r="E136" s="62"/>
      <c r="F136" s="77">
        <v>20</v>
      </c>
      <c r="G136" s="78" t="s">
        <v>28</v>
      </c>
      <c r="H136" s="79">
        <v>6000000000</v>
      </c>
      <c r="I136" s="79">
        <v>218683273</v>
      </c>
      <c r="J136" s="79">
        <v>218683273</v>
      </c>
      <c r="K136" s="79">
        <v>101339876</v>
      </c>
      <c r="L136" s="79">
        <v>101339876</v>
      </c>
      <c r="M136" s="79">
        <v>0</v>
      </c>
      <c r="N136" s="79">
        <v>0</v>
      </c>
      <c r="O136" s="79">
        <v>0</v>
      </c>
      <c r="P136" s="79">
        <v>0</v>
      </c>
      <c r="Q136" s="80">
        <f t="shared" si="50"/>
        <v>1.6889979333333333E-2</v>
      </c>
      <c r="R136" s="83">
        <f t="shared" si="51"/>
        <v>0</v>
      </c>
    </row>
    <row r="137" spans="1:18" s="42" customFormat="1" ht="18" customHeight="1">
      <c r="A137" s="68">
        <v>310</v>
      </c>
      <c r="B137" s="17"/>
      <c r="C137" s="17"/>
      <c r="D137" s="58"/>
      <c r="E137" s="58"/>
      <c r="F137" s="57"/>
      <c r="G137" s="69" t="s">
        <v>29</v>
      </c>
      <c r="H137" s="39">
        <f t="shared" ref="H137:P137" si="52">H138</f>
        <v>7800000000</v>
      </c>
      <c r="I137" s="39">
        <f t="shared" si="52"/>
        <v>6678776489</v>
      </c>
      <c r="J137" s="39">
        <f t="shared" si="52"/>
        <v>6678776489</v>
      </c>
      <c r="K137" s="39">
        <f t="shared" si="52"/>
        <v>5625752249</v>
      </c>
      <c r="L137" s="39">
        <f t="shared" si="52"/>
        <v>5625752249</v>
      </c>
      <c r="M137" s="39">
        <f t="shared" si="52"/>
        <v>1239763224.6900001</v>
      </c>
      <c r="N137" s="39">
        <f t="shared" si="52"/>
        <v>1239763224.6900001</v>
      </c>
      <c r="O137" s="39">
        <f t="shared" si="52"/>
        <v>323018642.06999999</v>
      </c>
      <c r="P137" s="39">
        <f t="shared" si="52"/>
        <v>323018642.06999999</v>
      </c>
      <c r="Q137" s="40">
        <f t="shared" si="50"/>
        <v>0.72125028833333338</v>
      </c>
      <c r="R137" s="41">
        <f t="shared" si="51"/>
        <v>0.15894400316538462</v>
      </c>
    </row>
    <row r="138" spans="1:18" s="42" customFormat="1" ht="24">
      <c r="A138" s="68">
        <v>310</v>
      </c>
      <c r="B138" s="34">
        <v>506</v>
      </c>
      <c r="C138" s="17"/>
      <c r="D138" s="58"/>
      <c r="E138" s="58"/>
      <c r="F138" s="57"/>
      <c r="G138" s="69" t="s">
        <v>27</v>
      </c>
      <c r="H138" s="39">
        <f>+H139</f>
        <v>7800000000</v>
      </c>
      <c r="I138" s="39">
        <f t="shared" ref="I138:P138" si="53">+I139</f>
        <v>6678776489</v>
      </c>
      <c r="J138" s="39">
        <f t="shared" si="53"/>
        <v>6678776489</v>
      </c>
      <c r="K138" s="39">
        <f t="shared" si="53"/>
        <v>5625752249</v>
      </c>
      <c r="L138" s="39">
        <f t="shared" si="53"/>
        <v>5625752249</v>
      </c>
      <c r="M138" s="39">
        <f t="shared" si="53"/>
        <v>1239763224.6900001</v>
      </c>
      <c r="N138" s="39">
        <f t="shared" si="53"/>
        <v>1239763224.6900001</v>
      </c>
      <c r="O138" s="39">
        <f t="shared" si="53"/>
        <v>323018642.06999999</v>
      </c>
      <c r="P138" s="39">
        <f t="shared" si="53"/>
        <v>323018642.06999999</v>
      </c>
      <c r="Q138" s="40">
        <f t="shared" si="50"/>
        <v>0.72125028833333338</v>
      </c>
      <c r="R138" s="41">
        <f t="shared" si="51"/>
        <v>0.15894400316538462</v>
      </c>
    </row>
    <row r="139" spans="1:18" s="81" customFormat="1" ht="27.75" customHeight="1">
      <c r="A139" s="61">
        <v>310</v>
      </c>
      <c r="B139" s="27">
        <v>506</v>
      </c>
      <c r="C139" s="27">
        <v>1</v>
      </c>
      <c r="D139" s="62"/>
      <c r="E139" s="62"/>
      <c r="F139" s="77">
        <v>20</v>
      </c>
      <c r="G139" s="78" t="s">
        <v>30</v>
      </c>
      <c r="H139" s="79">
        <v>7800000000</v>
      </c>
      <c r="I139" s="79">
        <v>6678776489</v>
      </c>
      <c r="J139" s="79">
        <v>6678776489</v>
      </c>
      <c r="K139" s="79">
        <v>5625752249</v>
      </c>
      <c r="L139" s="79">
        <v>5625752249</v>
      </c>
      <c r="M139" s="79">
        <v>1239763224.6900001</v>
      </c>
      <c r="N139" s="79">
        <v>1239763224.6900001</v>
      </c>
      <c r="O139" s="79">
        <v>323018642.06999999</v>
      </c>
      <c r="P139" s="79">
        <v>323018642.06999999</v>
      </c>
      <c r="Q139" s="80">
        <f t="shared" si="50"/>
        <v>0.72125028833333338</v>
      </c>
      <c r="R139" s="83">
        <f t="shared" si="51"/>
        <v>0.15894400316538462</v>
      </c>
    </row>
    <row r="140" spans="1:18" s="42" customFormat="1" ht="14.25" customHeight="1">
      <c r="A140" s="68">
        <v>410</v>
      </c>
      <c r="B140" s="17"/>
      <c r="C140" s="18"/>
      <c r="D140" s="18"/>
      <c r="E140" s="18"/>
      <c r="F140" s="18"/>
      <c r="G140" s="38" t="s">
        <v>31</v>
      </c>
      <c r="H140" s="39">
        <f>+H141</f>
        <v>265888000000</v>
      </c>
      <c r="I140" s="39">
        <f t="shared" ref="I140:P140" si="54">+I141</f>
        <v>65971649167</v>
      </c>
      <c r="J140" s="39">
        <f t="shared" si="54"/>
        <v>65971649167</v>
      </c>
      <c r="K140" s="39">
        <f t="shared" si="54"/>
        <v>21461662932</v>
      </c>
      <c r="L140" s="39">
        <f t="shared" si="54"/>
        <v>21461662932</v>
      </c>
      <c r="M140" s="39">
        <f t="shared" si="54"/>
        <v>2053975546</v>
      </c>
      <c r="N140" s="39">
        <f t="shared" si="54"/>
        <v>2053975546</v>
      </c>
      <c r="O140" s="39">
        <f t="shared" si="54"/>
        <v>19609511</v>
      </c>
      <c r="P140" s="39">
        <f t="shared" si="54"/>
        <v>19609511</v>
      </c>
      <c r="Q140" s="82">
        <f t="shared" si="50"/>
        <v>8.071692942893248E-2</v>
      </c>
      <c r="R140" s="45">
        <f t="shared" si="51"/>
        <v>7.7249651958719457E-3</v>
      </c>
    </row>
    <row r="141" spans="1:18" s="42" customFormat="1" ht="24">
      <c r="A141" s="68">
        <v>410</v>
      </c>
      <c r="B141" s="34">
        <v>506</v>
      </c>
      <c r="C141" s="18"/>
      <c r="D141" s="18"/>
      <c r="E141" s="18"/>
      <c r="F141" s="18"/>
      <c r="G141" s="69" t="s">
        <v>27</v>
      </c>
      <c r="H141" s="39">
        <f>+H142+H143</f>
        <v>265888000000</v>
      </c>
      <c r="I141" s="39">
        <f t="shared" ref="I141:P141" si="55">+I142+I143</f>
        <v>65971649167</v>
      </c>
      <c r="J141" s="39">
        <f t="shared" si="55"/>
        <v>65971649167</v>
      </c>
      <c r="K141" s="39">
        <f t="shared" si="55"/>
        <v>21461662932</v>
      </c>
      <c r="L141" s="39">
        <f t="shared" si="55"/>
        <v>21461662932</v>
      </c>
      <c r="M141" s="39">
        <f t="shared" si="55"/>
        <v>2053975546</v>
      </c>
      <c r="N141" s="39">
        <f t="shared" si="55"/>
        <v>2053975546</v>
      </c>
      <c r="O141" s="39">
        <f t="shared" si="55"/>
        <v>19609511</v>
      </c>
      <c r="P141" s="39">
        <f t="shared" si="55"/>
        <v>19609511</v>
      </c>
      <c r="Q141" s="82">
        <f t="shared" si="50"/>
        <v>8.071692942893248E-2</v>
      </c>
      <c r="R141" s="45">
        <f t="shared" si="51"/>
        <v>7.7249651958719457E-3</v>
      </c>
    </row>
    <row r="142" spans="1:18" s="81" customFormat="1" ht="24">
      <c r="A142" s="27">
        <v>410</v>
      </c>
      <c r="B142" s="27">
        <v>506</v>
      </c>
      <c r="C142" s="27">
        <v>1</v>
      </c>
      <c r="D142" s="28"/>
      <c r="E142" s="28"/>
      <c r="F142" s="28">
        <v>20</v>
      </c>
      <c r="G142" s="84" t="s">
        <v>32</v>
      </c>
      <c r="H142" s="79">
        <v>245888000000</v>
      </c>
      <c r="I142" s="79">
        <v>57475544075</v>
      </c>
      <c r="J142" s="79">
        <v>57475544075</v>
      </c>
      <c r="K142" s="79">
        <v>13118175328</v>
      </c>
      <c r="L142" s="79">
        <v>13118175328</v>
      </c>
      <c r="M142" s="79">
        <v>2036997288</v>
      </c>
      <c r="N142" s="79">
        <v>2036997288</v>
      </c>
      <c r="O142" s="79">
        <v>2631253</v>
      </c>
      <c r="P142" s="79">
        <v>2631253</v>
      </c>
      <c r="Q142" s="80">
        <f t="shared" si="50"/>
        <v>5.3350205491931285E-2</v>
      </c>
      <c r="R142" s="83">
        <f t="shared" si="51"/>
        <v>8.2842484708485157E-3</v>
      </c>
    </row>
    <row r="143" spans="1:18" s="81" customFormat="1" ht="14.25">
      <c r="A143" s="27">
        <v>410</v>
      </c>
      <c r="B143" s="27">
        <v>506</v>
      </c>
      <c r="C143" s="27">
        <v>3</v>
      </c>
      <c r="D143" s="28"/>
      <c r="E143" s="28"/>
      <c r="F143" s="28">
        <v>20</v>
      </c>
      <c r="G143" s="84" t="s">
        <v>148</v>
      </c>
      <c r="H143" s="79">
        <v>20000000000</v>
      </c>
      <c r="I143" s="79">
        <v>8496105092</v>
      </c>
      <c r="J143" s="79">
        <v>8496105092</v>
      </c>
      <c r="K143" s="79">
        <v>8343487604</v>
      </c>
      <c r="L143" s="79">
        <v>8343487604</v>
      </c>
      <c r="M143" s="79">
        <v>16978258</v>
      </c>
      <c r="N143" s="79">
        <v>16978258</v>
      </c>
      <c r="O143" s="79">
        <v>16978258</v>
      </c>
      <c r="P143" s="79">
        <v>16978258</v>
      </c>
      <c r="Q143" s="80">
        <f t="shared" si="50"/>
        <v>0.41717438019999997</v>
      </c>
      <c r="R143" s="83">
        <f t="shared" si="51"/>
        <v>8.4891290000000004E-4</v>
      </c>
    </row>
    <row r="144" spans="1:18" s="81" customFormat="1" ht="14.25">
      <c r="A144" s="85">
        <v>460</v>
      </c>
      <c r="B144" s="86">
        <v>506</v>
      </c>
      <c r="C144" s="87"/>
      <c r="D144" s="87"/>
      <c r="E144" s="87"/>
      <c r="F144" s="87"/>
      <c r="G144" s="88" t="s">
        <v>149</v>
      </c>
      <c r="H144" s="89">
        <f>+H145</f>
        <v>4848000000</v>
      </c>
      <c r="I144" s="89">
        <f>+I145</f>
        <v>19314741</v>
      </c>
      <c r="J144" s="89">
        <f t="shared" ref="J144:P144" si="56">+J145</f>
        <v>19314741</v>
      </c>
      <c r="K144" s="89">
        <f t="shared" si="56"/>
        <v>19314741</v>
      </c>
      <c r="L144" s="89">
        <f t="shared" si="56"/>
        <v>19314741</v>
      </c>
      <c r="M144" s="89">
        <f t="shared" si="56"/>
        <v>0</v>
      </c>
      <c r="N144" s="89">
        <f t="shared" si="56"/>
        <v>0</v>
      </c>
      <c r="O144" s="89">
        <f t="shared" si="56"/>
        <v>0</v>
      </c>
      <c r="P144" s="89">
        <f t="shared" si="56"/>
        <v>0</v>
      </c>
      <c r="Q144" s="90">
        <f t="shared" si="50"/>
        <v>3.9840637376237628E-3</v>
      </c>
      <c r="R144" s="41">
        <f t="shared" si="51"/>
        <v>0</v>
      </c>
    </row>
    <row r="145" spans="1:18" s="81" customFormat="1" thickBot="1">
      <c r="A145" s="91">
        <v>460</v>
      </c>
      <c r="B145" s="92">
        <v>506</v>
      </c>
      <c r="C145" s="91">
        <v>1</v>
      </c>
      <c r="D145" s="93"/>
      <c r="E145" s="93"/>
      <c r="F145" s="93" t="s">
        <v>18</v>
      </c>
      <c r="G145" s="94" t="s">
        <v>149</v>
      </c>
      <c r="H145" s="95">
        <v>4848000000</v>
      </c>
      <c r="I145" s="95">
        <v>19314741</v>
      </c>
      <c r="J145" s="95">
        <v>19314741</v>
      </c>
      <c r="K145" s="95">
        <v>19314741</v>
      </c>
      <c r="L145" s="95">
        <v>19314741</v>
      </c>
      <c r="M145" s="95">
        <v>0</v>
      </c>
      <c r="N145" s="95">
        <v>0</v>
      </c>
      <c r="O145" s="95">
        <v>0</v>
      </c>
      <c r="P145" s="95">
        <v>0</v>
      </c>
      <c r="Q145" s="80">
        <f t="shared" si="50"/>
        <v>3.9840637376237628E-3</v>
      </c>
      <c r="R145" s="83">
        <f t="shared" si="51"/>
        <v>0</v>
      </c>
    </row>
    <row r="146" spans="1:18" s="99" customFormat="1" ht="15.75" thickBot="1">
      <c r="A146" s="123" t="s">
        <v>33</v>
      </c>
      <c r="B146" s="124"/>
      <c r="C146" s="124"/>
      <c r="D146" s="124"/>
      <c r="E146" s="124"/>
      <c r="F146" s="124"/>
      <c r="G146" s="125"/>
      <c r="H146" s="96">
        <f t="shared" ref="H146:P146" si="57">H8+H133</f>
        <v>542580294002</v>
      </c>
      <c r="I146" s="96">
        <f t="shared" si="57"/>
        <v>114811076357</v>
      </c>
      <c r="J146" s="96">
        <f t="shared" si="57"/>
        <v>114811076357</v>
      </c>
      <c r="K146" s="96">
        <f t="shared" si="57"/>
        <v>50432917040.889999</v>
      </c>
      <c r="L146" s="96">
        <f t="shared" si="57"/>
        <v>50432917040.889999</v>
      </c>
      <c r="M146" s="96">
        <f t="shared" si="57"/>
        <v>4680605137.75</v>
      </c>
      <c r="N146" s="96">
        <f t="shared" si="57"/>
        <v>4680605137.75</v>
      </c>
      <c r="O146" s="96">
        <f t="shared" si="57"/>
        <v>1723759416.1299999</v>
      </c>
      <c r="P146" s="96">
        <f t="shared" si="57"/>
        <v>1723759416.1299999</v>
      </c>
      <c r="Q146" s="97">
        <f t="shared" si="50"/>
        <v>9.2950145072360657E-2</v>
      </c>
      <c r="R146" s="98">
        <f t="shared" si="51"/>
        <v>8.6265667763686729E-3</v>
      </c>
    </row>
    <row r="147" spans="1:18">
      <c r="A147" s="100"/>
      <c r="B147" s="101"/>
      <c r="C147" s="102"/>
      <c r="D147" s="102"/>
      <c r="E147" s="102"/>
      <c r="F147" s="102"/>
      <c r="G147" s="103"/>
      <c r="H147" s="109">
        <f>+H146-'[1]RptVigenciaAct (2)'!$C$189</f>
        <v>0</v>
      </c>
      <c r="I147" s="109">
        <f>+I146-'[1]RptVigenciaAct (2)'!$D$189</f>
        <v>0</v>
      </c>
      <c r="J147" s="110">
        <f>+J146-'[1]RptVigenciaAct (2)'!$E$189</f>
        <v>0</v>
      </c>
      <c r="K147" s="111">
        <f>+K146-'[1]RptVigenciaAct (2)'!$F$189</f>
        <v>0</v>
      </c>
      <c r="L147" s="112">
        <f>+L146-'[1]RptVigenciaAct (2)'!$G$189</f>
        <v>0</v>
      </c>
      <c r="M147" s="111">
        <f>+M146-'[1]RptVigenciaAct (2)'!$H$189</f>
        <v>0</v>
      </c>
      <c r="N147" s="111">
        <f>+N146-'[1]RptVigenciaAct (2)'!$I$189</f>
        <v>0</v>
      </c>
      <c r="O147" s="111">
        <f>+O146-'[1]RptVigenciaAct (2)'!$J$189</f>
        <v>0</v>
      </c>
      <c r="P147" s="112">
        <f>+P146-'[1]RptVigenciaAct (2)'!$K$189</f>
        <v>0</v>
      </c>
      <c r="Q147" s="113">
        <f t="shared" si="50"/>
        <v>0</v>
      </c>
      <c r="R147" s="114">
        <f t="shared" si="51"/>
        <v>0</v>
      </c>
    </row>
    <row r="148" spans="1:18">
      <c r="H148" s="107"/>
      <c r="I148" s="108"/>
      <c r="J148" s="107"/>
      <c r="K148" s="107"/>
      <c r="L148" s="107"/>
      <c r="M148" s="107"/>
      <c r="N148" s="107"/>
      <c r="O148" s="107"/>
      <c r="P148" s="107"/>
    </row>
    <row r="149" spans="1:18"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1:18"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1:18"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1:18"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1:18"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1:18"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1:18"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1:18"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1:18"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1:18"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1:18"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1:18">
      <c r="H160" s="107"/>
      <c r="I160" s="107"/>
      <c r="J160" s="107"/>
      <c r="K160" s="107"/>
      <c r="L160" s="107"/>
      <c r="M160" s="107"/>
      <c r="N160" s="107"/>
      <c r="O160" s="107"/>
      <c r="P160" s="107"/>
    </row>
  </sheetData>
  <mergeCells count="23">
    <mergeCell ref="A1:R1"/>
    <mergeCell ref="A2:R2"/>
    <mergeCell ref="A3:R3"/>
    <mergeCell ref="N4:N7"/>
    <mergeCell ref="O4:O7"/>
    <mergeCell ref="P4:P7"/>
    <mergeCell ref="Q4:Q7"/>
    <mergeCell ref="R4:R7"/>
    <mergeCell ref="D6:D7"/>
    <mergeCell ref="A8:G8"/>
    <mergeCell ref="A133:G133"/>
    <mergeCell ref="A146:G146"/>
    <mergeCell ref="M4:M7"/>
    <mergeCell ref="A4:G4"/>
    <mergeCell ref="H4:H7"/>
    <mergeCell ref="I4:I7"/>
    <mergeCell ref="J4:J7"/>
    <mergeCell ref="K4:K7"/>
    <mergeCell ref="L4:L7"/>
    <mergeCell ref="G5:G7"/>
    <mergeCell ref="A6:A7"/>
    <mergeCell ref="B6:B7"/>
    <mergeCell ref="C6:C7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H102:P10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9EFABA-084E-4386-B716-72E5338EE96F}"/>
</file>

<file path=customXml/itemProps2.xml><?xml version="1.0" encoding="utf-8"?>
<ds:datastoreItem xmlns:ds="http://schemas.openxmlformats.org/officeDocument/2006/customXml" ds:itemID="{0E6446E4-8F4C-4CFB-AB00-78DF067748C0}"/>
</file>

<file path=customXml/itemProps3.xml><?xml version="1.0" encoding="utf-8"?>
<ds:datastoreItem xmlns:ds="http://schemas.openxmlformats.org/officeDocument/2006/customXml" ds:itemID="{C2E26929-443F-4935-A6D7-8800ED614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Enero (Gastos)</dc:title>
  <dc:creator>Windows User</dc:creator>
  <cp:lastModifiedBy>carolina.pena</cp:lastModifiedBy>
  <dcterms:created xsi:type="dcterms:W3CDTF">2014-01-22T22:03:49Z</dcterms:created>
  <dcterms:modified xsi:type="dcterms:W3CDTF">2014-09-02T14:43:57Z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