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externalReferences>
    <externalReference r:id="rId10"/>
  </externalReference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SIIF'!$A$1:$R$155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SIIF'!$1:$7</definedName>
  </definedNames>
  <calcPr fullCalcOnLoad="1"/>
</workbook>
</file>

<file path=xl/sharedStrings.xml><?xml version="1.0" encoding="utf-8"?>
<sst xmlns="http://schemas.openxmlformats.org/spreadsheetml/2006/main" count="4524" uniqueCount="726">
  <si>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</si>
  <si>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</si>
  <si>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</si>
  <si>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</si>
  <si>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</si>
  <si>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</si>
  <si>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</si>
  <si>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</si>
  <si>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</si>
  <si>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</si>
  <si>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</si>
  <si>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</si>
  <si>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</si>
  <si>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</si>
  <si>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</si>
  <si>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</si>
  <si>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</si>
  <si>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</si>
  <si>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</si>
  <si>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</si>
  <si>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</si>
  <si>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</si>
  <si>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</si>
  <si>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</si>
  <si>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</si>
  <si>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</si>
  <si>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</si>
  <si>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</si>
  <si>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</si>
  <si>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</si>
  <si>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</si>
  <si>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</si>
  <si>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</si>
  <si>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</si>
  <si>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</si>
  <si>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</si>
  <si>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</si>
  <si>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</si>
  <si>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</si>
  <si>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</si>
  <si>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</si>
  <si>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</si>
  <si>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</si>
  <si>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</si>
  <si>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</si>
  <si>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</si>
  <si>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</si>
  <si>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</si>
  <si>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</si>
  <si>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</si>
  <si>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</si>
  <si>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</si>
  <si>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</si>
  <si>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</si>
  <si>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</si>
  <si>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</si>
  <si>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</si>
  <si>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</si>
  <si>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</si>
  <si>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</si>
  <si>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</si>
  <si>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</si>
  <si>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</si>
  <si>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</si>
  <si>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</si>
  <si>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</si>
  <si>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</si>
  <si>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</si>
  <si>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</si>
  <si>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</si>
  <si>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</si>
  <si>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</si>
  <si>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</si>
  <si>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</si>
  <si>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</si>
  <si>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</si>
  <si>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</si>
  <si>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</si>
  <si>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</si>
  <si>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</si>
  <si>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</si>
  <si>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</si>
  <si>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</si>
  <si>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</si>
  <si>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</si>
  <si>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</si>
  <si>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</si>
  <si>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</si>
  <si>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</si>
  <si>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</si>
  <si>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</si>
  <si>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</si>
  <si>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</si>
  <si>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</si>
  <si>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</si>
  <si>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</si>
  <si>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</si>
  <si>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</si>
  <si>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</si>
  <si>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</si>
  <si>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</si>
  <si>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</si>
  <si>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</si>
  <si>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</si>
  <si>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</si>
  <si>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</si>
  <si>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</si>
  <si>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</si>
  <si>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</si>
  <si>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</si>
  <si>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</si>
  <si>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</si>
  <si>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</si>
  <si>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</si>
  <si>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</si>
  <si>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</si>
  <si>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</si>
  <si>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</si>
  <si>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</si>
  <si>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</si>
  <si>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</si>
  <si>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</si>
  <si>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</si>
  <si>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</si>
  <si>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</si>
  <si>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</si>
  <si>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</si>
  <si>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</si>
  <si>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</si>
  <si>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</si>
  <si>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</si>
  <si>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</si>
  <si>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</si>
  <si>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</si>
  <si>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</si>
  <si>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</si>
  <si>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</si>
  <si>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</si>
  <si>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</si>
  <si>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</si>
  <si>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</si>
  <si>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</si>
  <si>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</si>
  <si>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</si>
  <si>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</si>
  <si>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</si>
  <si>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</si>
  <si>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</si>
  <si>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</si>
  <si>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</si>
  <si>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</si>
  <si>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</si>
  <si>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</si>
  <si>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</si>
  <si>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</si>
  <si>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</si>
  <si>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</si>
  <si>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</si>
  <si>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</si>
  <si>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</si>
  <si>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</si>
  <si>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</si>
  <si>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</si>
  <si>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</si>
  <si>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</si>
  <si>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</si>
  <si>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</si>
  <si>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</si>
  <si>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</si>
  <si>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</si>
  <si>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</si>
  <si>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</si>
  <si>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</si>
  <si>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</si>
  <si>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</si>
  <si>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</si>
  <si>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</si>
  <si>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</si>
  <si>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</si>
  <si>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</si>
  <si>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</si>
  <si>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</si>
  <si>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</si>
  <si>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</si>
  <si>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</si>
  <si>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</si>
  <si>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</si>
  <si>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</si>
  <si>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</si>
  <si>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</si>
  <si>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</si>
  <si>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</si>
  <si>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</si>
  <si>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</si>
  <si>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</si>
  <si>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</si>
  <si>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</si>
  <si>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</si>
  <si>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</si>
  <si>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</si>
  <si>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</si>
  <si>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</si>
  <si>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</si>
  <si>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</si>
  <si>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</si>
  <si>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</si>
  <si>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</si>
  <si>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</si>
  <si>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</si>
  <si>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</si>
  <si>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</si>
  <si>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</si>
  <si>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</si>
  <si>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</si>
  <si>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</si>
  <si>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</si>
  <si>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</si>
  <si>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</si>
  <si>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</si>
  <si>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</si>
  <si>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</si>
  <si>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</si>
  <si>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</si>
  <si>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</si>
  <si>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</si>
  <si>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</si>
  <si>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</si>
  <si>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</si>
  <si>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</si>
  <si>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</si>
  <si>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</si>
  <si>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</si>
  <si>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</si>
  <si>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</si>
  <si>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</si>
  <si>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</si>
  <si>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</si>
  <si>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</si>
  <si>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</si>
  <si>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</si>
  <si>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</si>
  <si>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</si>
  <si>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</si>
  <si>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</si>
  <si>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</si>
  <si>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</si>
  <si>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</si>
  <si>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</si>
  <si>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</si>
  <si>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</si>
  <si>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</si>
  <si>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</si>
  <si>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</si>
  <si>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</si>
  <si>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</si>
  <si>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</si>
  <si>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</si>
  <si>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</si>
  <si>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</si>
  <si>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</si>
  <si>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</si>
  <si>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</si>
  <si>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</si>
  <si>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</si>
  <si>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</si>
  <si>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</si>
  <si>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</si>
  <si>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</si>
  <si>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</si>
  <si>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</si>
  <si>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</si>
  <si>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</si>
  <si>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</si>
  <si>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</si>
  <si>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</si>
  <si>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</si>
  <si>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</si>
  <si>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</si>
  <si>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</si>
  <si>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</si>
  <si>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</si>
  <si>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</si>
  <si>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</si>
  <si>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</si>
  <si>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</si>
  <si>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</si>
  <si>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</si>
  <si>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</si>
  <si>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</si>
  <si>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</si>
  <si>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</si>
  <si>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</si>
  <si>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</si>
  <si>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</si>
  <si>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</si>
  <si>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</si>
  <si>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</si>
  <si>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</si>
  <si>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</si>
  <si>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</si>
  <si>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</si>
  <si>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</si>
  <si>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</si>
  <si>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</si>
  <si>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</si>
  <si>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</si>
  <si>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</si>
  <si>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</si>
  <si>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</si>
  <si>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</si>
  <si>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</si>
  <si>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</si>
  <si>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</si>
  <si>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</si>
  <si>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</si>
  <si>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</si>
  <si>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</si>
  <si>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</si>
  <si>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</si>
  <si>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</si>
  <si>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</si>
  <si>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</si>
  <si>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</si>
  <si>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</si>
  <si>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</si>
  <si>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</si>
  <si>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</si>
  <si>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</si>
  <si>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</si>
  <si>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</si>
  <si>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</si>
  <si>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</si>
  <si>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</si>
  <si>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</si>
  <si>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</si>
  <si>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</si>
  <si>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</si>
  <si>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</si>
  <si>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</si>
  <si>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</si>
  <si>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</si>
  <si>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</si>
  <si>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</si>
  <si>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</si>
  <si>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</si>
  <si>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</si>
  <si>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</si>
  <si>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</si>
  <si>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</si>
  <si>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</si>
  <si>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</si>
  <si>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</si>
  <si>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</si>
  <si>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</si>
  <si>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</si>
  <si>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</si>
  <si>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</si>
  <si>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</si>
  <si>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</si>
  <si>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</si>
  <si>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</si>
  <si>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</si>
  <si>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</si>
  <si>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</si>
  <si>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</si>
  <si>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</si>
  <si>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</si>
  <si>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</si>
  <si>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</si>
  <si>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</si>
  <si>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</si>
  <si>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</si>
  <si>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</si>
  <si>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</si>
  <si>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</si>
  <si>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</si>
  <si>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</si>
  <si>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</si>
  <si>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</si>
  <si>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</si>
  <si>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</si>
  <si>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</si>
  <si>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</si>
  <si>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</si>
  <si>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</si>
  <si>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</si>
  <si>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</si>
  <si>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</si>
  <si>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</si>
  <si>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</si>
  <si>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</si>
  <si>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</si>
  <si>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</si>
  <si>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</si>
  <si>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</si>
  <si>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</si>
  <si>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</si>
  <si>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</si>
  <si>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</si>
  <si>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</si>
  <si>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</si>
  <si>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</si>
  <si>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</si>
  <si>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</si>
  <si>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</si>
  <si>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</si>
  <si>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</si>
  <si>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</si>
  <si>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</si>
  <si>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</si>
  <si>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</si>
  <si>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</si>
  <si>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</si>
  <si>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</si>
  <si>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</si>
  <si>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</si>
  <si>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</si>
  <si>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</si>
  <si>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</si>
  <si>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</si>
  <si>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</si>
  <si>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</si>
  <si>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</si>
  <si>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</si>
  <si>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</si>
  <si>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</si>
  <si>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</si>
  <si>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</si>
  <si>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</si>
  <si>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</si>
  <si>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</si>
  <si>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</si>
  <si>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</si>
  <si>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</si>
  <si>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</si>
  <si>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</si>
  <si>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</si>
  <si>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</si>
  <si>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</si>
  <si>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</si>
  <si>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</si>
  <si>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</si>
  <si>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</si>
  <si>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</si>
  <si>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</si>
  <si>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</si>
  <si>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</si>
  <si>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</si>
  <si>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</si>
  <si>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</si>
  <si>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</si>
  <si>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</si>
  <si>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</si>
  <si>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</si>
  <si>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</si>
  <si>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</si>
  <si>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</si>
  <si>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</si>
  <si>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</si>
  <si>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</si>
  <si>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</si>
  <si>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</si>
  <si>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</si>
  <si>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</si>
  <si>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</si>
  <si>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</si>
  <si>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</si>
  <si>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</si>
  <si>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</si>
  <si>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</si>
  <si>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</si>
  <si>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</si>
  <si>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</si>
  <si>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</si>
  <si>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</si>
  <si>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</si>
  <si>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</si>
  <si>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</si>
  <si>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</si>
  <si>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</si>
  <si>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</si>
  <si>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</si>
  <si>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</si>
  <si>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</si>
  <si>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</si>
  <si>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</si>
  <si>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</si>
  <si>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</si>
  <si>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</si>
  <si>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</si>
  <si>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</si>
  <si>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</si>
  <si>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</si>
  <si>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</si>
  <si>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</si>
  <si>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</si>
  <si>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</si>
  <si>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</si>
  <si>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</si>
  <si>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</si>
  <si>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</si>
  <si>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</si>
  <si>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</si>
  <si>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</si>
  <si>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</si>
  <si>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</si>
  <si>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</si>
  <si>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</si>
  <si>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</si>
  <si>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</si>
  <si>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</si>
  <si>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</si>
  <si>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</si>
  <si>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</si>
  <si>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</si>
  <si>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</si>
  <si>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</si>
  <si>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</si>
  <si>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</si>
  <si>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</si>
  <si>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</si>
  <si>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</si>
  <si>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</si>
  <si>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</si>
  <si>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</si>
  <si>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</si>
  <si>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</si>
  <si>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</si>
  <si>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</si>
  <si>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</si>
  <si>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</si>
  <si>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</si>
  <si>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</si>
  <si>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</si>
  <si>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</si>
  <si>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</si>
  <si>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</si>
  <si>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</si>
  <si>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</si>
  <si>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</si>
  <si>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</si>
  <si>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</si>
  <si>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</si>
  <si>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</si>
  <si>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</si>
  <si>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</si>
  <si>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</si>
  <si>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</si>
  <si>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</si>
  <si>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</si>
  <si>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</si>
  <si>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</si>
  <si>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</si>
  <si>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</si>
  <si>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</si>
  <si>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</si>
  <si>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</si>
  <si>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</si>
  <si>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</si>
  <si>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</si>
  <si>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</si>
  <si>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</si>
  <si>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</si>
  <si>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</si>
  <si>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</si>
  <si>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</si>
  <si>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</si>
  <si>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</si>
  <si>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</si>
  <si>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</si>
  <si>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</si>
  <si>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</si>
  <si>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</si>
  <si>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</si>
  <si>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</si>
  <si>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</si>
  <si>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</si>
  <si>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</si>
  <si>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</si>
  <si>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</si>
  <si>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</si>
  <si>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</si>
  <si>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</si>
  <si>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</si>
  <si>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</si>
  <si>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</si>
  <si>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</si>
  <si>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</si>
  <si>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</si>
  <si>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</si>
  <si>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</si>
  <si>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</si>
  <si>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</si>
  <si>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</si>
  <si>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</si>
  <si>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</si>
  <si>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</si>
  <si>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</si>
  <si>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</si>
  <si>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</si>
  <si>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</si>
  <si>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</si>
  <si>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</si>
  <si>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</si>
  <si>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</si>
  <si>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</si>
  <si>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</si>
  <si>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</si>
  <si>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</si>
  <si>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</si>
  <si>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</si>
  <si>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</si>
  <si>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</si>
  <si>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</si>
  <si>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</si>
  <si>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</si>
  <si>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</si>
  <si>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</si>
  <si>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</si>
  <si>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</si>
  <si>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</si>
  <si>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</si>
  <si>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</si>
  <si>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</si>
  <si>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</si>
  <si>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</si>
  <si>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</si>
  <si>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</si>
  <si>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</si>
  <si>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</si>
  <si>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</si>
  <si>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</si>
  <si>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</si>
  <si>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</si>
  <si>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</si>
  <si>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</si>
  <si>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</si>
  <si>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</si>
  <si>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</si>
  <si>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</si>
  <si>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</si>
  <si>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</si>
  <si>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</si>
  <si>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</si>
  <si>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</si>
  <si>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</si>
  <si>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</si>
  <si>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</si>
  <si>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</si>
  <si>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</si>
  <si>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</si>
  <si>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</si>
  <si>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</si>
  <si>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</si>
  <si>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</si>
  <si>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</si>
  <si>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</si>
  <si>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</si>
  <si>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</si>
  <si>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</si>
  <si>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</si>
  <si>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</si>
  <si>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</si>
  <si>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</si>
  <si>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</si>
  <si>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</si>
  <si>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</si>
  <si>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</si>
  <si>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</si>
  <si>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</si>
  <si>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</si>
  <si>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</si>
  <si>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</si>
  <si>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</si>
  <si>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</si>
  <si>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</si>
  <si>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</si>
  <si>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</si>
  <si>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</si>
  <si>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</si>
  <si>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</si>
  <si>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</si>
  <si>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</si>
  <si>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</si>
  <si>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</si>
  <si>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</si>
  <si>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</si>
  <si>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</si>
  <si>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</si>
  <si>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</si>
  <si>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</si>
  <si>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</si>
  <si>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</si>
  <si>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</si>
  <si>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</si>
  <si>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</si>
  <si>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</si>
  <si>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</si>
  <si>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</si>
  <si>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</si>
  <si>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</si>
  <si>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</si>
  <si>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</si>
  <si>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</si>
  <si>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</si>
  <si>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</si>
  <si>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</si>
  <si>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</si>
  <si>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</si>
  <si>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</si>
  <si>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</si>
  <si>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</si>
  <si>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</si>
  <si>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</si>
  <si>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</si>
  <si>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</si>
  <si>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</si>
  <si>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</si>
  <si>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 xml:space="preserve">AGENCIA NACIONAL DE HIDROCARBUROS </t>
  </si>
  <si>
    <t>EJECUCION PRESUPUESTAL VIGENCIA 2013</t>
  </si>
  <si>
    <t>Fondos Administradores de Pensiones Públicos</t>
  </si>
  <si>
    <t>Otros Impuestos</t>
  </si>
  <si>
    <t>Vehículos</t>
  </si>
  <si>
    <t>Energía</t>
  </si>
  <si>
    <t>Telefonía Móvil Celular</t>
  </si>
  <si>
    <t>Bonificación de dirección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</si>
</sst>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color indexed="23"/>
      <name val="Arial"/>
      <family val="2"/>
    </font>
    <font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64" fontId="8" fillId="0" borderId="0" xfId="46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3" fontId="8" fillId="0" borderId="0" xfId="48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4" fontId="19" fillId="0" borderId="0" xfId="0" applyNumberFormat="1" applyFont="1" applyFill="1" applyAlignment="1">
      <alignment/>
    </xf>
    <xf numFmtId="1" fontId="13" fillId="0" borderId="1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/>
    </xf>
    <xf numFmtId="10" fontId="11" fillId="0" borderId="25" xfId="56" applyNumberFormat="1" applyFont="1" applyFill="1" applyBorder="1" applyAlignment="1">
      <alignment/>
    </xf>
    <xf numFmtId="10" fontId="11" fillId="0" borderId="29" xfId="56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38" fontId="11" fillId="0" borderId="11" xfId="0" applyNumberFormat="1" applyFont="1" applyFill="1" applyBorder="1" applyAlignment="1">
      <alignment/>
    </xf>
    <xf numFmtId="10" fontId="11" fillId="0" borderId="11" xfId="56" applyNumberFormat="1" applyFont="1" applyFill="1" applyBorder="1" applyAlignment="1">
      <alignment/>
    </xf>
    <xf numFmtId="10" fontId="11" fillId="0" borderId="26" xfId="56" applyNumberFormat="1" applyFont="1" applyFill="1" applyBorder="1" applyAlignment="1">
      <alignment/>
    </xf>
    <xf numFmtId="0" fontId="39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wrapText="1"/>
    </xf>
    <xf numFmtId="1" fontId="8" fillId="0" borderId="2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wrapText="1"/>
    </xf>
    <xf numFmtId="38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 horizontal="right"/>
    </xf>
    <xf numFmtId="10" fontId="8" fillId="0" borderId="26" xfId="56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/>
    </xf>
    <xf numFmtId="10" fontId="11" fillId="0" borderId="11" xfId="0" applyNumberFormat="1" applyFont="1" applyFill="1" applyBorder="1" applyAlignment="1">
      <alignment/>
    </xf>
    <xf numFmtId="10" fontId="11" fillId="0" borderId="26" xfId="56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10" fontId="11" fillId="0" borderId="11" xfId="0" applyNumberFormat="1" applyFont="1" applyFill="1" applyBorder="1" applyAlignment="1">
      <alignment horizontal="right"/>
    </xf>
    <xf numFmtId="10" fontId="11" fillId="0" borderId="26" xfId="0" applyNumberFormat="1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 horizontal="right"/>
    </xf>
    <xf numFmtId="1" fontId="40" fillId="0" borderId="23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wrapText="1"/>
    </xf>
    <xf numFmtId="10" fontId="11" fillId="0" borderId="11" xfId="56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wrapText="1"/>
    </xf>
    <xf numFmtId="166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38" fontId="11" fillId="0" borderId="11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166" fontId="8" fillId="0" borderId="11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40" fontId="11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40" fontId="8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 horizontal="right"/>
    </xf>
    <xf numFmtId="10" fontId="11" fillId="0" borderId="11" xfId="56" applyNumberFormat="1" applyFont="1" applyFill="1" applyBorder="1" applyAlignment="1">
      <alignment horizontal="right"/>
    </xf>
    <xf numFmtId="10" fontId="11" fillId="0" borderId="26" xfId="56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11" fillId="0" borderId="23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wrapText="1"/>
    </xf>
    <xf numFmtId="0" fontId="11" fillId="0" borderId="42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left" wrapText="1"/>
    </xf>
    <xf numFmtId="38" fontId="11" fillId="0" borderId="43" xfId="0" applyNumberFormat="1" applyFont="1" applyFill="1" applyBorder="1" applyAlignment="1">
      <alignment/>
    </xf>
    <xf numFmtId="10" fontId="11" fillId="0" borderId="43" xfId="56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left" wrapText="1"/>
    </xf>
    <xf numFmtId="38" fontId="8" fillId="0" borderId="44" xfId="0" applyNumberFormat="1" applyFont="1" applyFill="1" applyBorder="1" applyAlignment="1">
      <alignment/>
    </xf>
    <xf numFmtId="38" fontId="11" fillId="0" borderId="28" xfId="0" applyNumberFormat="1" applyFont="1" applyFill="1" applyBorder="1" applyAlignment="1">
      <alignment horizontal="right"/>
    </xf>
    <xf numFmtId="10" fontId="11" fillId="0" borderId="45" xfId="0" applyNumberFormat="1" applyFont="1" applyFill="1" applyBorder="1" applyAlignment="1">
      <alignment horizontal="right"/>
    </xf>
    <xf numFmtId="10" fontId="11" fillId="0" borderId="2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9" fontId="41" fillId="0" borderId="0" xfId="46" applyNumberFormat="1" applyFont="1" applyFill="1" applyBorder="1" applyAlignment="1">
      <alignment/>
    </xf>
    <xf numFmtId="179" fontId="41" fillId="0" borderId="0" xfId="46" applyNumberFormat="1" applyFont="1" applyFill="1" applyBorder="1" applyAlignment="1">
      <alignment/>
    </xf>
    <xf numFmtId="9" fontId="41" fillId="0" borderId="0" xfId="56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164" fontId="8" fillId="0" borderId="0" xfId="46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165" fontId="13" fillId="0" borderId="42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 wrapText="1"/>
    </xf>
    <xf numFmtId="49" fontId="11" fillId="0" borderId="51" xfId="0" applyNumberFormat="1" applyFont="1" applyFill="1" applyBorder="1" applyAlignment="1">
      <alignment horizontal="center" wrapText="1"/>
    </xf>
    <xf numFmtId="49" fontId="11" fillId="0" borderId="52" xfId="0" applyNumberFormat="1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2419350" y="3257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2419350" y="3257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2419350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2419350" y="3257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2419350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2419350" y="3257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2419350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WC_ANH\PRESUPUESTO\2013\NIVELES%20DE%20SERVICIO\CONCILIACION%20ZUE%20VS%20SIIF\A&#209;O%202013\ABRIL\31-03-2013\EJECUCION%20GASTOS%2031%20DE%20MARZO%202013%20ZUE%20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GASTOSMARZOFINAL"/>
      <sheetName val="EJEGASTOSMARZOFINAL (2)"/>
      <sheetName val="Hoja2"/>
    </sheetNames>
    <sheetDataSet>
      <sheetData sheetId="0">
        <row r="194">
          <cell r="E194">
            <v>564828863000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56" t="s">
        <v>225</v>
      </c>
      <c r="B1" s="357"/>
      <c r="C1" s="357"/>
      <c r="D1" s="357"/>
      <c r="E1" s="357"/>
      <c r="F1" s="358"/>
      <c r="G1" s="356"/>
      <c r="H1" s="357"/>
      <c r="I1" s="357"/>
      <c r="J1" s="357"/>
      <c r="K1" s="357"/>
      <c r="L1" s="357"/>
      <c r="M1" s="357"/>
      <c r="N1" s="357"/>
      <c r="O1" s="357"/>
      <c r="P1" s="358"/>
      <c r="Q1" s="261"/>
    </row>
    <row r="2" spans="1:17" s="182" customFormat="1" ht="12.75">
      <c r="A2" s="359" t="s">
        <v>226</v>
      </c>
      <c r="B2" s="360"/>
      <c r="C2" s="360"/>
      <c r="D2" s="360"/>
      <c r="E2" s="360"/>
      <c r="F2" s="361"/>
      <c r="G2" s="359"/>
      <c r="H2" s="360"/>
      <c r="I2" s="360"/>
      <c r="J2" s="360"/>
      <c r="K2" s="360"/>
      <c r="L2" s="360"/>
      <c r="M2" s="360"/>
      <c r="N2" s="360"/>
      <c r="O2" s="360"/>
      <c r="P2" s="361"/>
      <c r="Q2" s="261"/>
    </row>
    <row r="3" spans="1:17" s="182" customFormat="1" ht="12.75">
      <c r="A3" s="359" t="s">
        <v>227</v>
      </c>
      <c r="B3" s="360"/>
      <c r="C3" s="360"/>
      <c r="D3" s="360"/>
      <c r="E3" s="360"/>
      <c r="F3" s="361"/>
      <c r="G3" s="359"/>
      <c r="H3" s="360"/>
      <c r="I3" s="360"/>
      <c r="J3" s="360"/>
      <c r="K3" s="360"/>
      <c r="L3" s="360"/>
      <c r="M3" s="360"/>
      <c r="N3" s="360"/>
      <c r="O3" s="360"/>
      <c r="P3" s="361"/>
      <c r="Q3" s="261"/>
    </row>
    <row r="4" spans="1:17" s="182" customFormat="1" ht="12.75">
      <c r="A4" s="359" t="s">
        <v>228</v>
      </c>
      <c r="B4" s="360"/>
      <c r="C4" s="360"/>
      <c r="D4" s="360"/>
      <c r="E4" s="360"/>
      <c r="F4" s="361"/>
      <c r="G4" s="359"/>
      <c r="H4" s="360"/>
      <c r="I4" s="360"/>
      <c r="J4" s="360"/>
      <c r="K4" s="360"/>
      <c r="L4" s="360"/>
      <c r="M4" s="360"/>
      <c r="N4" s="360"/>
      <c r="O4" s="360"/>
      <c r="P4" s="361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93" t="s">
        <v>0</v>
      </c>
      <c r="H1" s="393"/>
      <c r="I1" s="393"/>
      <c r="J1" s="393"/>
      <c r="K1" s="393"/>
      <c r="L1" s="393"/>
      <c r="M1" s="393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94" t="s">
        <v>1</v>
      </c>
      <c r="H2" s="394"/>
      <c r="I2" s="394"/>
      <c r="J2" s="394"/>
      <c r="K2" s="394"/>
      <c r="L2" s="394"/>
      <c r="M2" s="394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95" t="s">
        <v>2</v>
      </c>
      <c r="H3" s="395"/>
      <c r="I3" s="395"/>
      <c r="J3" s="395"/>
      <c r="K3" s="395"/>
      <c r="L3" s="395"/>
      <c r="M3" s="395"/>
      <c r="N3" s="46"/>
      <c r="O3" s="47"/>
      <c r="P3" s="48"/>
      <c r="Q3" s="211"/>
      <c r="R3" s="1"/>
    </row>
    <row r="4" spans="1:18" s="38" customFormat="1" ht="18">
      <c r="A4" s="391"/>
      <c r="B4" s="392"/>
      <c r="C4" s="392"/>
      <c r="D4" s="392"/>
      <c r="E4" s="40"/>
      <c r="F4" s="49"/>
      <c r="G4" s="396"/>
      <c r="H4" s="396"/>
      <c r="I4" s="396"/>
      <c r="J4" s="396"/>
      <c r="K4" s="396"/>
      <c r="L4" s="396"/>
      <c r="M4" s="396"/>
      <c r="N4" s="46"/>
      <c r="O4" s="50"/>
      <c r="P4" s="48"/>
      <c r="Q4" s="211"/>
      <c r="R4" s="1"/>
    </row>
    <row r="5" spans="1:18" s="38" customFormat="1" ht="15.75" customHeight="1">
      <c r="A5" s="391"/>
      <c r="B5" s="392"/>
      <c r="C5" s="392"/>
      <c r="D5" s="392"/>
      <c r="E5" s="40"/>
      <c r="F5" s="45"/>
      <c r="G5" s="397" t="s">
        <v>68</v>
      </c>
      <c r="H5" s="397"/>
      <c r="I5" s="397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82" t="s">
        <v>70</v>
      </c>
      <c r="B8" s="383"/>
      <c r="C8" s="383"/>
      <c r="D8" s="383"/>
      <c r="E8" s="383"/>
      <c r="F8" s="383"/>
      <c r="G8" s="384"/>
      <c r="H8" s="380" t="s">
        <v>6</v>
      </c>
      <c r="I8" s="380" t="s">
        <v>7</v>
      </c>
      <c r="J8" s="380" t="s">
        <v>7</v>
      </c>
      <c r="K8" s="380" t="s">
        <v>8</v>
      </c>
      <c r="L8" s="380" t="s">
        <v>8</v>
      </c>
      <c r="M8" s="380" t="s">
        <v>9</v>
      </c>
      <c r="N8" s="380" t="s">
        <v>9</v>
      </c>
      <c r="O8" s="380" t="s">
        <v>10</v>
      </c>
      <c r="P8" s="380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88" t="s">
        <v>17</v>
      </c>
      <c r="H9" s="381"/>
      <c r="I9" s="381"/>
      <c r="J9" s="381"/>
      <c r="K9" s="381"/>
      <c r="L9" s="381"/>
      <c r="M9" s="381"/>
      <c r="N9" s="381"/>
      <c r="O9" s="381"/>
      <c r="P9" s="381"/>
      <c r="Q9" s="211"/>
      <c r="R9" s="1"/>
    </row>
    <row r="10" spans="1:18" s="38" customFormat="1" ht="15">
      <c r="A10" s="376" t="s">
        <v>18</v>
      </c>
      <c r="B10" s="378" t="s">
        <v>19</v>
      </c>
      <c r="C10" s="376" t="s">
        <v>20</v>
      </c>
      <c r="D10" s="376" t="s">
        <v>21</v>
      </c>
      <c r="E10" s="144"/>
      <c r="F10" s="61" t="s">
        <v>22</v>
      </c>
      <c r="G10" s="389"/>
      <c r="H10" s="374" t="s">
        <v>23</v>
      </c>
      <c r="I10" s="374" t="s">
        <v>24</v>
      </c>
      <c r="J10" s="374" t="s">
        <v>25</v>
      </c>
      <c r="K10" s="374" t="s">
        <v>24</v>
      </c>
      <c r="L10" s="374" t="s">
        <v>25</v>
      </c>
      <c r="M10" s="374" t="s">
        <v>24</v>
      </c>
      <c r="N10" s="374" t="s">
        <v>25</v>
      </c>
      <c r="O10" s="374" t="s">
        <v>24</v>
      </c>
      <c r="P10" s="374" t="s">
        <v>25</v>
      </c>
      <c r="Q10" s="211"/>
      <c r="R10" s="1"/>
    </row>
    <row r="11" spans="1:18" s="38" customFormat="1" ht="15.75" thickBot="1">
      <c r="A11" s="377"/>
      <c r="B11" s="379"/>
      <c r="C11" s="377"/>
      <c r="D11" s="377"/>
      <c r="E11" s="145"/>
      <c r="F11" s="62" t="s">
        <v>26</v>
      </c>
      <c r="G11" s="390"/>
      <c r="H11" s="375"/>
      <c r="I11" s="375"/>
      <c r="J11" s="375"/>
      <c r="K11" s="375"/>
      <c r="L11" s="375"/>
      <c r="M11" s="375"/>
      <c r="N11" s="375"/>
      <c r="O11" s="375"/>
      <c r="P11" s="375"/>
      <c r="Q11" s="211"/>
      <c r="R11" s="1"/>
    </row>
    <row r="12" spans="1:17" s="2" customFormat="1" ht="15" customHeight="1">
      <c r="A12" s="385" t="s">
        <v>27</v>
      </c>
      <c r="B12" s="386"/>
      <c r="C12" s="386"/>
      <c r="D12" s="386"/>
      <c r="E12" s="386"/>
      <c r="F12" s="386"/>
      <c r="G12" s="387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64" t="s">
        <v>54</v>
      </c>
      <c r="B145" s="365"/>
      <c r="C145" s="365"/>
      <c r="D145" s="365"/>
      <c r="E145" s="365"/>
      <c r="F145" s="365"/>
      <c r="G145" s="366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67" t="s">
        <v>55</v>
      </c>
      <c r="B164" s="368"/>
      <c r="C164" s="368"/>
      <c r="D164" s="368"/>
      <c r="E164" s="368"/>
      <c r="F164" s="368"/>
      <c r="G164" s="369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70"/>
      <c r="K170" s="370"/>
      <c r="L170" s="370"/>
      <c r="M170" s="370"/>
      <c r="N170" s="370"/>
      <c r="O170" s="370"/>
      <c r="P170" s="371"/>
      <c r="S170" s="214">
        <f t="shared" si="48"/>
        <v>0</v>
      </c>
    </row>
    <row r="171" spans="1:19" ht="15.75">
      <c r="A171" s="372" t="s">
        <v>71</v>
      </c>
      <c r="B171" s="373"/>
      <c r="C171" s="373"/>
      <c r="D171" s="373"/>
      <c r="E171" s="373"/>
      <c r="F171" s="373"/>
      <c r="G171" s="373"/>
      <c r="H171" s="373"/>
      <c r="I171" s="373"/>
      <c r="J171" s="370"/>
      <c r="K171" s="370"/>
      <c r="L171" s="370"/>
      <c r="M171" s="370"/>
      <c r="N171" s="370"/>
      <c r="O171" s="370"/>
      <c r="P171" s="371"/>
      <c r="S171" s="214">
        <f t="shared" si="48"/>
        <v>0</v>
      </c>
    </row>
    <row r="172" spans="1:19" ht="15.75" thickBot="1">
      <c r="A172" s="362"/>
      <c r="B172" s="363"/>
      <c r="C172" s="363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5:D5"/>
    <mergeCell ref="G1:M1"/>
    <mergeCell ref="G2:M2"/>
    <mergeCell ref="G3:M3"/>
    <mergeCell ref="A4:D4"/>
    <mergeCell ref="G4:M4"/>
    <mergeCell ref="G5:I5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N8:N9"/>
    <mergeCell ref="A8:G8"/>
    <mergeCell ref="H8:H9"/>
    <mergeCell ref="I8:I9"/>
    <mergeCell ref="A12:G12"/>
    <mergeCell ref="N10:N11"/>
    <mergeCell ref="J8:J9"/>
    <mergeCell ref="L8:L9"/>
    <mergeCell ref="M8:M9"/>
    <mergeCell ref="O10:O11"/>
    <mergeCell ref="P10:P11"/>
    <mergeCell ref="A10:A11"/>
    <mergeCell ref="B10:B11"/>
    <mergeCell ref="C10:C11"/>
    <mergeCell ref="D10:D11"/>
    <mergeCell ref="A172:C172"/>
    <mergeCell ref="A145:G145"/>
    <mergeCell ref="A164:G164"/>
    <mergeCell ref="J170:P170"/>
    <mergeCell ref="A171:I171"/>
    <mergeCell ref="J171:P171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100321" r:id="rId1"/>
    <oleObject progId="MSPhotoEd.3" shapeId="10032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403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5"/>
    </row>
    <row r="2" spans="1:15" s="92" customFormat="1" ht="14.25" customHeight="1">
      <c r="A2" s="406" t="s">
        <v>72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8"/>
    </row>
    <row r="3" spans="1:15" s="92" customFormat="1" ht="16.5" customHeight="1">
      <c r="A3" s="406" t="s">
        <v>49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8"/>
    </row>
    <row r="4" spans="1:15" s="92" customFormat="1" ht="15.75">
      <c r="A4" s="406" t="s">
        <v>698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82" t="s">
        <v>70</v>
      </c>
      <c r="B10" s="383"/>
      <c r="C10" s="383"/>
      <c r="D10" s="383"/>
      <c r="E10" s="383"/>
      <c r="F10" s="384"/>
      <c r="G10" s="412" t="s">
        <v>78</v>
      </c>
      <c r="H10" s="412" t="s">
        <v>79</v>
      </c>
      <c r="I10" s="412" t="s">
        <v>80</v>
      </c>
      <c r="J10" s="409" t="s">
        <v>81</v>
      </c>
      <c r="K10" s="409" t="s">
        <v>82</v>
      </c>
      <c r="L10" s="409" t="s">
        <v>83</v>
      </c>
      <c r="M10" s="409" t="s">
        <v>84</v>
      </c>
      <c r="N10" s="412" t="s">
        <v>85</v>
      </c>
      <c r="O10" s="400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88" t="s">
        <v>17</v>
      </c>
      <c r="G11" s="413"/>
      <c r="H11" s="413"/>
      <c r="I11" s="413"/>
      <c r="J11" s="410"/>
      <c r="K11" s="410"/>
      <c r="L11" s="410"/>
      <c r="M11" s="410"/>
      <c r="N11" s="413"/>
      <c r="O11" s="401"/>
    </row>
    <row r="12" spans="1:15" s="97" customFormat="1" ht="12.75">
      <c r="A12" s="376" t="s">
        <v>18</v>
      </c>
      <c r="B12" s="378" t="s">
        <v>19</v>
      </c>
      <c r="C12" s="376" t="s">
        <v>20</v>
      </c>
      <c r="D12" s="376" t="s">
        <v>21</v>
      </c>
      <c r="E12" s="61" t="s">
        <v>22</v>
      </c>
      <c r="F12" s="398"/>
      <c r="G12" s="413"/>
      <c r="H12" s="413"/>
      <c r="I12" s="413"/>
      <c r="J12" s="410" t="s">
        <v>24</v>
      </c>
      <c r="K12" s="410"/>
      <c r="L12" s="410"/>
      <c r="M12" s="410"/>
      <c r="N12" s="413"/>
      <c r="O12" s="401"/>
    </row>
    <row r="13" spans="1:15" s="97" customFormat="1" ht="13.5" thickBot="1">
      <c r="A13" s="377"/>
      <c r="B13" s="379"/>
      <c r="C13" s="377"/>
      <c r="D13" s="377"/>
      <c r="E13" s="62" t="s">
        <v>26</v>
      </c>
      <c r="F13" s="399"/>
      <c r="G13" s="414"/>
      <c r="H13" s="414"/>
      <c r="I13" s="414"/>
      <c r="J13" s="411"/>
      <c r="K13" s="411"/>
      <c r="L13" s="411"/>
      <c r="M13" s="411"/>
      <c r="N13" s="414"/>
      <c r="O13" s="402"/>
    </row>
    <row r="14" spans="1:15" s="97" customFormat="1" ht="15.75" thickBot="1">
      <c r="A14" s="385" t="s">
        <v>27</v>
      </c>
      <c r="B14" s="386"/>
      <c r="C14" s="386"/>
      <c r="D14" s="386"/>
      <c r="E14" s="386"/>
      <c r="F14" s="387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64" t="s">
        <v>54</v>
      </c>
      <c r="B23" s="365"/>
      <c r="C23" s="365"/>
      <c r="D23" s="365"/>
      <c r="E23" s="365"/>
      <c r="F23" s="366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67" t="s">
        <v>55</v>
      </c>
      <c r="B45" s="368"/>
      <c r="C45" s="368"/>
      <c r="D45" s="368"/>
      <c r="E45" s="368"/>
      <c r="F45" s="369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70"/>
      <c r="J51" s="370"/>
      <c r="K51" s="370"/>
      <c r="L51" s="370"/>
      <c r="M51" s="370"/>
      <c r="N51" s="370"/>
      <c r="O51" s="371"/>
    </row>
    <row r="52" spans="1:15" ht="15.75">
      <c r="A52" s="372" t="s">
        <v>71</v>
      </c>
      <c r="B52" s="373"/>
      <c r="C52" s="373"/>
      <c r="D52" s="373"/>
      <c r="E52" s="373"/>
      <c r="F52" s="373"/>
      <c r="G52" s="373"/>
      <c r="H52" s="373"/>
      <c r="I52" s="370"/>
      <c r="J52" s="370"/>
      <c r="K52" s="370"/>
      <c r="L52" s="370"/>
      <c r="M52" s="370"/>
      <c r="N52" s="370"/>
      <c r="O52" s="371"/>
    </row>
    <row r="53" spans="1:15" ht="15.75" thickBot="1">
      <c r="A53" s="362"/>
      <c r="B53" s="363"/>
      <c r="C53" s="363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100319" r:id="rId1"/>
    <oleObject progId="MSPhotoEd.3" shapeId="10031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415" t="s">
        <v>225</v>
      </c>
      <c r="B1" s="415"/>
      <c r="C1" s="415"/>
      <c r="D1" s="415"/>
      <c r="E1" s="415"/>
      <c r="F1" s="415"/>
      <c r="G1" s="415"/>
    </row>
    <row r="2" spans="1:7" s="216" customFormat="1" ht="12">
      <c r="A2" s="415" t="s">
        <v>226</v>
      </c>
      <c r="B2" s="415"/>
      <c r="C2" s="415"/>
      <c r="D2" s="415"/>
      <c r="E2" s="415"/>
      <c r="F2" s="415"/>
      <c r="G2" s="415"/>
    </row>
    <row r="3" spans="1:7" s="216" customFormat="1" ht="12">
      <c r="A3" s="415" t="s">
        <v>227</v>
      </c>
      <c r="B3" s="415"/>
      <c r="C3" s="415"/>
      <c r="D3" s="415"/>
      <c r="E3" s="415"/>
      <c r="F3" s="415"/>
      <c r="G3" s="415"/>
    </row>
    <row r="4" spans="1:7" s="216" customFormat="1" ht="12">
      <c r="A4" s="415" t="s">
        <v>586</v>
      </c>
      <c r="B4" s="415"/>
      <c r="C4" s="415"/>
      <c r="D4" s="415"/>
      <c r="E4" s="415"/>
      <c r="F4" s="415"/>
      <c r="G4" s="415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403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1:13" s="92" customFormat="1" ht="14.25" customHeight="1">
      <c r="A2" s="406" t="s">
        <v>72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</row>
    <row r="3" spans="1:13" s="92" customFormat="1" ht="16.5" customHeight="1">
      <c r="A3" s="406" t="s">
        <v>49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8"/>
    </row>
    <row r="4" spans="1:13" s="92" customFormat="1" ht="15.75">
      <c r="A4" s="406" t="s">
        <v>215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8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82" t="s">
        <v>70</v>
      </c>
      <c r="B10" s="383"/>
      <c r="C10" s="383"/>
      <c r="D10" s="383"/>
      <c r="E10" s="383"/>
      <c r="F10" s="384"/>
      <c r="G10" s="412" t="s">
        <v>87</v>
      </c>
      <c r="H10" s="412" t="s">
        <v>79</v>
      </c>
      <c r="I10" s="412" t="s">
        <v>88</v>
      </c>
      <c r="J10" s="412" t="s">
        <v>83</v>
      </c>
      <c r="K10" s="412" t="s">
        <v>84</v>
      </c>
      <c r="L10" s="412" t="s">
        <v>89</v>
      </c>
      <c r="M10" s="400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88" t="s">
        <v>17</v>
      </c>
      <c r="G11" s="413"/>
      <c r="H11" s="413"/>
      <c r="I11" s="413"/>
      <c r="J11" s="413"/>
      <c r="K11" s="413"/>
      <c r="L11" s="413"/>
      <c r="M11" s="401"/>
    </row>
    <row r="12" spans="1:13" s="97" customFormat="1" ht="12.75">
      <c r="A12" s="376" t="s">
        <v>18</v>
      </c>
      <c r="B12" s="378" t="s">
        <v>19</v>
      </c>
      <c r="C12" s="376" t="s">
        <v>20</v>
      </c>
      <c r="D12" s="376" t="s">
        <v>21</v>
      </c>
      <c r="E12" s="61" t="s">
        <v>22</v>
      </c>
      <c r="F12" s="398"/>
      <c r="G12" s="413"/>
      <c r="H12" s="413"/>
      <c r="I12" s="413"/>
      <c r="J12" s="413"/>
      <c r="K12" s="413"/>
      <c r="L12" s="413"/>
      <c r="M12" s="401"/>
    </row>
    <row r="13" spans="1:13" s="97" customFormat="1" ht="13.5" thickBot="1">
      <c r="A13" s="377"/>
      <c r="B13" s="379"/>
      <c r="C13" s="377"/>
      <c r="D13" s="377"/>
      <c r="E13" s="62" t="s">
        <v>26</v>
      </c>
      <c r="F13" s="399"/>
      <c r="G13" s="414"/>
      <c r="H13" s="414"/>
      <c r="I13" s="414"/>
      <c r="J13" s="414"/>
      <c r="K13" s="414"/>
      <c r="L13" s="414"/>
      <c r="M13" s="402"/>
    </row>
    <row r="14" spans="1:15" s="97" customFormat="1" ht="15">
      <c r="A14" s="416" t="s">
        <v>27</v>
      </c>
      <c r="B14" s="417"/>
      <c r="C14" s="417"/>
      <c r="D14" s="417"/>
      <c r="E14" s="417"/>
      <c r="F14" s="418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64" t="s">
        <v>54</v>
      </c>
      <c r="B21" s="365"/>
      <c r="C21" s="365"/>
      <c r="D21" s="365"/>
      <c r="E21" s="365"/>
      <c r="F21" s="366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67" t="s">
        <v>55</v>
      </c>
      <c r="B34" s="368"/>
      <c r="C34" s="368"/>
      <c r="D34" s="368"/>
      <c r="E34" s="368"/>
      <c r="F34" s="369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70"/>
      <c r="J40" s="370"/>
      <c r="K40" s="370"/>
      <c r="L40" s="370"/>
      <c r="M40" s="371"/>
    </row>
    <row r="41" spans="1:13" ht="15.75">
      <c r="A41" s="372" t="s">
        <v>71</v>
      </c>
      <c r="B41" s="373"/>
      <c r="C41" s="373"/>
      <c r="D41" s="373"/>
      <c r="E41" s="373"/>
      <c r="F41" s="373"/>
      <c r="G41" s="373"/>
      <c r="H41" s="373"/>
      <c r="I41" s="370"/>
      <c r="J41" s="370"/>
      <c r="K41" s="370"/>
      <c r="L41" s="370"/>
      <c r="M41" s="371"/>
    </row>
    <row r="42" spans="1:13" ht="15.75" thickBot="1">
      <c r="A42" s="362"/>
      <c r="B42" s="363"/>
      <c r="C42" s="363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42:C42"/>
    <mergeCell ref="A14:F14"/>
    <mergeCell ref="A34:F34"/>
    <mergeCell ref="I40:M40"/>
    <mergeCell ref="A21:F21"/>
    <mergeCell ref="K10:K13"/>
    <mergeCell ref="L10:L13"/>
    <mergeCell ref="I10:I13"/>
    <mergeCell ref="F11:F13"/>
    <mergeCell ref="A4:M4"/>
    <mergeCell ref="J10:J13"/>
    <mergeCell ref="D12:D13"/>
    <mergeCell ref="A41:H41"/>
    <mergeCell ref="I41:M41"/>
    <mergeCell ref="M10:M13"/>
    <mergeCell ref="A12:A13"/>
    <mergeCell ref="B12:B13"/>
    <mergeCell ref="C12:C13"/>
    <mergeCell ref="A1:M1"/>
    <mergeCell ref="A2:M2"/>
    <mergeCell ref="A3:M3"/>
    <mergeCell ref="A10:F10"/>
    <mergeCell ref="G10:G13"/>
    <mergeCell ref="H10:H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1003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2"/>
  <sheetViews>
    <sheetView showGridLines="0" tabSelected="1" zoomScale="80" zoomScaleNormal="80" zoomScalePageLayoutView="0" workbookViewId="0" topLeftCell="A1">
      <selection activeCell="G18" sqref="G18"/>
    </sheetView>
  </sheetViews>
  <sheetFormatPr defaultColWidth="11.421875" defaultRowHeight="12.75"/>
  <cols>
    <col min="1" max="1" width="6.57421875" style="32" bestFit="1" customWidth="1"/>
    <col min="2" max="3" width="6.421875" style="32" bestFit="1" customWidth="1"/>
    <col min="4" max="4" width="6.28125" style="32" bestFit="1" customWidth="1"/>
    <col min="5" max="5" width="6.421875" style="32" bestFit="1" customWidth="1"/>
    <col min="6" max="6" width="3.8515625" style="32" bestFit="1" customWidth="1"/>
    <col min="7" max="7" width="88.57421875" style="33" customWidth="1"/>
    <col min="8" max="8" width="21.28125" style="1" customWidth="1"/>
    <col min="9" max="9" width="14.28125" style="1" hidden="1" customWidth="1"/>
    <col min="10" max="10" width="17.00390625" style="1" hidden="1" customWidth="1"/>
    <col min="11" max="11" width="15.7109375" style="1" hidden="1" customWidth="1"/>
    <col min="12" max="12" width="21.8515625" style="1" customWidth="1"/>
    <col min="13" max="13" width="15.421875" style="1" hidden="1" customWidth="1"/>
    <col min="14" max="14" width="17.00390625" style="1" hidden="1" customWidth="1"/>
    <col min="15" max="15" width="15.28125" style="1" hidden="1" customWidth="1"/>
    <col min="16" max="16" width="16.7109375" style="1" hidden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2" s="276" customFormat="1" ht="15" customHeight="1">
      <c r="A1" s="419" t="s">
        <v>718</v>
      </c>
      <c r="B1" s="420"/>
      <c r="C1" s="420"/>
      <c r="D1" s="420"/>
      <c r="E1" s="420"/>
      <c r="F1" s="420"/>
      <c r="G1" s="420"/>
      <c r="H1" s="420"/>
      <c r="I1" s="420"/>
      <c r="J1" s="422"/>
      <c r="K1" s="422"/>
      <c r="L1" s="422"/>
    </row>
    <row r="2" spans="1:12" s="277" customFormat="1" ht="15.75" customHeight="1">
      <c r="A2" s="419" t="s">
        <v>719</v>
      </c>
      <c r="B2" s="420"/>
      <c r="C2" s="420"/>
      <c r="D2" s="420"/>
      <c r="E2" s="420"/>
      <c r="F2" s="420"/>
      <c r="G2" s="420"/>
      <c r="H2" s="420"/>
      <c r="I2" s="420"/>
      <c r="J2" s="423"/>
      <c r="K2" s="423"/>
      <c r="L2" s="423"/>
    </row>
    <row r="3" spans="1:12" s="277" customFormat="1" ht="15.75" customHeight="1" thickBot="1">
      <c r="A3" s="424" t="s">
        <v>632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8" s="38" customFormat="1" ht="15.75" customHeight="1" thickBot="1">
      <c r="A4" s="382" t="s">
        <v>70</v>
      </c>
      <c r="B4" s="383"/>
      <c r="C4" s="383"/>
      <c r="D4" s="383"/>
      <c r="E4" s="383"/>
      <c r="F4" s="383"/>
      <c r="G4" s="384"/>
      <c r="H4" s="429" t="s">
        <v>710</v>
      </c>
      <c r="I4" s="380" t="s">
        <v>711</v>
      </c>
      <c r="J4" s="429" t="s">
        <v>712</v>
      </c>
      <c r="K4" s="429" t="s">
        <v>713</v>
      </c>
      <c r="L4" s="429" t="s">
        <v>717</v>
      </c>
      <c r="M4" s="429" t="s">
        <v>714</v>
      </c>
      <c r="N4" s="429" t="s">
        <v>715</v>
      </c>
      <c r="O4" s="380" t="s">
        <v>716</v>
      </c>
      <c r="P4" s="437" t="s">
        <v>84</v>
      </c>
      <c r="Q4" s="434" t="s">
        <v>708</v>
      </c>
      <c r="R4" s="426" t="s">
        <v>709</v>
      </c>
    </row>
    <row r="5" spans="1:18" s="38" customFormat="1" ht="15">
      <c r="A5" s="60" t="s">
        <v>12</v>
      </c>
      <c r="B5" s="279" t="s">
        <v>13</v>
      </c>
      <c r="C5" s="60" t="s">
        <v>14</v>
      </c>
      <c r="D5" s="280" t="s">
        <v>15</v>
      </c>
      <c r="E5" s="279" t="s">
        <v>90</v>
      </c>
      <c r="F5" s="60" t="s">
        <v>16</v>
      </c>
      <c r="G5" s="388" t="s">
        <v>17</v>
      </c>
      <c r="H5" s="430"/>
      <c r="I5" s="381"/>
      <c r="J5" s="430"/>
      <c r="K5" s="430"/>
      <c r="L5" s="430"/>
      <c r="M5" s="430"/>
      <c r="N5" s="430"/>
      <c r="O5" s="381"/>
      <c r="P5" s="438"/>
      <c r="Q5" s="435"/>
      <c r="R5" s="427"/>
    </row>
    <row r="6" spans="1:18" s="38" customFormat="1" ht="15">
      <c r="A6" s="432" t="s">
        <v>18</v>
      </c>
      <c r="B6" s="374" t="s">
        <v>19</v>
      </c>
      <c r="C6" s="432" t="s">
        <v>20</v>
      </c>
      <c r="D6" s="432" t="s">
        <v>21</v>
      </c>
      <c r="E6" s="61"/>
      <c r="F6" s="61" t="s">
        <v>22</v>
      </c>
      <c r="G6" s="389"/>
      <c r="H6" s="430"/>
      <c r="I6" s="381"/>
      <c r="J6" s="430"/>
      <c r="K6" s="430"/>
      <c r="L6" s="430"/>
      <c r="M6" s="430"/>
      <c r="N6" s="430"/>
      <c r="O6" s="381"/>
      <c r="P6" s="438"/>
      <c r="Q6" s="435"/>
      <c r="R6" s="427"/>
    </row>
    <row r="7" spans="1:18" s="38" customFormat="1" ht="15.75" thickBot="1">
      <c r="A7" s="433"/>
      <c r="B7" s="375"/>
      <c r="C7" s="433"/>
      <c r="D7" s="433"/>
      <c r="E7" s="62"/>
      <c r="F7" s="62" t="s">
        <v>26</v>
      </c>
      <c r="G7" s="390"/>
      <c r="H7" s="431"/>
      <c r="I7" s="421"/>
      <c r="J7" s="431"/>
      <c r="K7" s="431"/>
      <c r="L7" s="431"/>
      <c r="M7" s="431"/>
      <c r="N7" s="431"/>
      <c r="O7" s="421"/>
      <c r="P7" s="439"/>
      <c r="Q7" s="436"/>
      <c r="R7" s="428"/>
    </row>
    <row r="8" spans="1:19" s="2" customFormat="1" ht="15.75">
      <c r="A8" s="446" t="s">
        <v>27</v>
      </c>
      <c r="B8" s="447"/>
      <c r="C8" s="447"/>
      <c r="D8" s="447"/>
      <c r="E8" s="447"/>
      <c r="F8" s="447"/>
      <c r="G8" s="448"/>
      <c r="H8" s="281">
        <f>+H9+H46+H110+H111+H121</f>
        <v>251008863000</v>
      </c>
      <c r="I8" s="281">
        <f aca="true" t="shared" si="0" ref="I8:P8">I9+I46+I110+I121+I111</f>
        <v>746322665</v>
      </c>
      <c r="J8" s="281">
        <f t="shared" si="0"/>
        <v>53682714523</v>
      </c>
      <c r="K8" s="281">
        <f t="shared" si="0"/>
        <v>2929304501.08</v>
      </c>
      <c r="L8" s="281">
        <f t="shared" si="0"/>
        <v>25443913709.88</v>
      </c>
      <c r="M8" s="281">
        <f t="shared" si="0"/>
        <v>3392859325.39</v>
      </c>
      <c r="N8" s="281">
        <f t="shared" si="0"/>
        <v>9226015349</v>
      </c>
      <c r="O8" s="281">
        <f t="shared" si="0"/>
        <v>3243795732.39</v>
      </c>
      <c r="P8" s="281">
        <f t="shared" si="0"/>
        <v>9076951756.380001</v>
      </c>
      <c r="Q8" s="282">
        <f>_xlfn.IFERROR((L8/H8),0)</f>
        <v>0.10136659481175372</v>
      </c>
      <c r="R8" s="283">
        <f>_xlfn.IFERROR((N8/H8),0)</f>
        <v>0.03675573539010851</v>
      </c>
      <c r="S8" s="284"/>
    </row>
    <row r="9" spans="1:19" s="4" customFormat="1" ht="15.75">
      <c r="A9" s="285">
        <v>1</v>
      </c>
      <c r="B9" s="286"/>
      <c r="C9" s="286"/>
      <c r="D9" s="287"/>
      <c r="E9" s="287"/>
      <c r="F9" s="287"/>
      <c r="G9" s="288" t="s">
        <v>28</v>
      </c>
      <c r="H9" s="289">
        <f>+H10+H32+H35</f>
        <v>24895863000</v>
      </c>
      <c r="I9" s="289">
        <f>I10+I32+I35</f>
        <v>0</v>
      </c>
      <c r="J9" s="289">
        <f aca="true" t="shared" si="1" ref="J9:P9">J10+J32+J35</f>
        <v>18664690851</v>
      </c>
      <c r="K9" s="289">
        <f t="shared" si="1"/>
        <v>1357433082.08</v>
      </c>
      <c r="L9" s="289">
        <f t="shared" si="1"/>
        <v>4943012909.88</v>
      </c>
      <c r="M9" s="289">
        <f t="shared" si="1"/>
        <v>1355538075</v>
      </c>
      <c r="N9" s="289">
        <f t="shared" si="1"/>
        <v>3612808774</v>
      </c>
      <c r="O9" s="289">
        <f t="shared" si="1"/>
        <v>1331178075</v>
      </c>
      <c r="P9" s="289">
        <f t="shared" si="1"/>
        <v>3588448774</v>
      </c>
      <c r="Q9" s="290">
        <f aca="true" t="shared" si="2" ref="Q9:Q72">_xlfn.IFERROR((L9/H9),0)</f>
        <v>0.19854756229498854</v>
      </c>
      <c r="R9" s="291">
        <f aca="true" t="shared" si="3" ref="R9:R72">_xlfn.IFERROR((N9/H9),0)</f>
        <v>0.14511683222228527</v>
      </c>
      <c r="S9" s="292"/>
    </row>
    <row r="10" spans="1:19" s="4" customFormat="1" ht="15.75">
      <c r="A10" s="285">
        <v>1</v>
      </c>
      <c r="B10" s="286">
        <v>0</v>
      </c>
      <c r="C10" s="286">
        <v>1</v>
      </c>
      <c r="D10" s="287"/>
      <c r="E10" s="287"/>
      <c r="F10" s="287"/>
      <c r="G10" s="293" t="s">
        <v>29</v>
      </c>
      <c r="H10" s="289">
        <f aca="true" t="shared" si="4" ref="H10:P10">+H11+H15+H18+H27+H29</f>
        <v>17966813000</v>
      </c>
      <c r="I10" s="289">
        <f t="shared" si="4"/>
        <v>0</v>
      </c>
      <c r="J10" s="289">
        <f t="shared" si="4"/>
        <v>13123216102</v>
      </c>
      <c r="K10" s="289">
        <f t="shared" si="4"/>
        <v>957312373</v>
      </c>
      <c r="L10" s="289">
        <f t="shared" si="4"/>
        <v>2723231032</v>
      </c>
      <c r="M10" s="289">
        <f t="shared" si="4"/>
        <v>960975492</v>
      </c>
      <c r="N10" s="289">
        <f t="shared" si="4"/>
        <v>2595037695</v>
      </c>
      <c r="O10" s="289">
        <f t="shared" si="4"/>
        <v>960975492</v>
      </c>
      <c r="P10" s="289">
        <f t="shared" si="4"/>
        <v>2595037695</v>
      </c>
      <c r="Q10" s="290">
        <f t="shared" si="2"/>
        <v>0.15157006598777423</v>
      </c>
      <c r="R10" s="291">
        <f t="shared" si="3"/>
        <v>0.1444350589612081</v>
      </c>
      <c r="S10" s="292"/>
    </row>
    <row r="11" spans="1:19" s="4" customFormat="1" ht="15.75">
      <c r="A11" s="285">
        <v>1</v>
      </c>
      <c r="B11" s="286">
        <v>0</v>
      </c>
      <c r="C11" s="286">
        <v>1</v>
      </c>
      <c r="D11" s="287" t="s">
        <v>30</v>
      </c>
      <c r="E11" s="287"/>
      <c r="F11" s="287"/>
      <c r="G11" s="293" t="s">
        <v>31</v>
      </c>
      <c r="H11" s="289">
        <f>SUM(H12:H14)</f>
        <v>10078000000</v>
      </c>
      <c r="I11" s="289">
        <f>SUM(I12:I14)</f>
        <v>0</v>
      </c>
      <c r="J11" s="289">
        <f aca="true" t="shared" si="5" ref="J11:P11">SUM(J12:J14)</f>
        <v>7639124000</v>
      </c>
      <c r="K11" s="289">
        <f t="shared" si="5"/>
        <v>727487994</v>
      </c>
      <c r="L11" s="289">
        <f t="shared" si="5"/>
        <v>2140698808</v>
      </c>
      <c r="M11" s="289">
        <f t="shared" si="5"/>
        <v>730231813</v>
      </c>
      <c r="N11" s="289">
        <f t="shared" si="5"/>
        <v>2068274175</v>
      </c>
      <c r="O11" s="289">
        <f t="shared" si="5"/>
        <v>730231813</v>
      </c>
      <c r="P11" s="289">
        <f t="shared" si="5"/>
        <v>2068274175</v>
      </c>
      <c r="Q11" s="290">
        <f t="shared" si="2"/>
        <v>0.21241305894026594</v>
      </c>
      <c r="R11" s="291">
        <f t="shared" si="3"/>
        <v>0.20522664963286366</v>
      </c>
      <c r="S11" s="292"/>
    </row>
    <row r="12" spans="1:19" s="8" customFormat="1" ht="15" hidden="1">
      <c r="A12" s="294">
        <v>1</v>
      </c>
      <c r="B12" s="295">
        <v>0</v>
      </c>
      <c r="C12" s="295">
        <v>1</v>
      </c>
      <c r="D12" s="296">
        <v>1</v>
      </c>
      <c r="E12" s="296">
        <v>1</v>
      </c>
      <c r="F12" s="297" t="s">
        <v>52</v>
      </c>
      <c r="G12" s="298" t="s">
        <v>92</v>
      </c>
      <c r="H12" s="299">
        <v>8781190718</v>
      </c>
      <c r="I12" s="299">
        <v>0</v>
      </c>
      <c r="J12" s="299">
        <v>6656142564</v>
      </c>
      <c r="K12" s="299">
        <v>692389840</v>
      </c>
      <c r="L12" s="299">
        <v>2058598957</v>
      </c>
      <c r="M12" s="299">
        <v>694993267</v>
      </c>
      <c r="N12" s="299">
        <v>1996261897</v>
      </c>
      <c r="O12" s="299">
        <v>694993267</v>
      </c>
      <c r="P12" s="299">
        <v>1996261897</v>
      </c>
      <c r="Q12" s="300">
        <f t="shared" si="2"/>
        <v>0.2344327806000398</v>
      </c>
      <c r="R12" s="301">
        <f t="shared" si="3"/>
        <v>0.22733385039775877</v>
      </c>
      <c r="S12" s="1"/>
    </row>
    <row r="13" spans="1:19" s="8" customFormat="1" ht="15" hidden="1">
      <c r="A13" s="294">
        <v>1</v>
      </c>
      <c r="B13" s="295">
        <v>0</v>
      </c>
      <c r="C13" s="295">
        <v>1</v>
      </c>
      <c r="D13" s="296">
        <v>1</v>
      </c>
      <c r="E13" s="296">
        <v>2</v>
      </c>
      <c r="F13" s="297" t="s">
        <v>52</v>
      </c>
      <c r="G13" s="298" t="s">
        <v>93</v>
      </c>
      <c r="H13" s="299">
        <v>1169292144</v>
      </c>
      <c r="I13" s="299">
        <v>0</v>
      </c>
      <c r="J13" s="299">
        <v>886323445</v>
      </c>
      <c r="K13" s="299">
        <v>29423328</v>
      </c>
      <c r="L13" s="299">
        <v>53427943</v>
      </c>
      <c r="M13" s="299">
        <v>29541021</v>
      </c>
      <c r="N13" s="299">
        <v>44249900</v>
      </c>
      <c r="O13" s="299">
        <v>29541021</v>
      </c>
      <c r="P13" s="299">
        <v>44249900</v>
      </c>
      <c r="Q13" s="300">
        <f t="shared" si="2"/>
        <v>0.04569255277575866</v>
      </c>
      <c r="R13" s="301">
        <f t="shared" si="3"/>
        <v>0.03784332275476231</v>
      </c>
      <c r="S13" s="1"/>
    </row>
    <row r="14" spans="1:19" s="8" customFormat="1" ht="15" hidden="1">
      <c r="A14" s="294">
        <v>1</v>
      </c>
      <c r="B14" s="295">
        <v>0</v>
      </c>
      <c r="C14" s="295">
        <v>1</v>
      </c>
      <c r="D14" s="296">
        <v>1</v>
      </c>
      <c r="E14" s="296">
        <v>4</v>
      </c>
      <c r="F14" s="297" t="s">
        <v>52</v>
      </c>
      <c r="G14" s="298" t="s">
        <v>94</v>
      </c>
      <c r="H14" s="299">
        <v>127517138</v>
      </c>
      <c r="I14" s="299">
        <v>0</v>
      </c>
      <c r="J14" s="299">
        <v>96657991</v>
      </c>
      <c r="K14" s="299">
        <v>5674826</v>
      </c>
      <c r="L14" s="299">
        <v>28671908</v>
      </c>
      <c r="M14" s="299">
        <v>5697525</v>
      </c>
      <c r="N14" s="299">
        <v>27762378</v>
      </c>
      <c r="O14" s="299">
        <v>5697525</v>
      </c>
      <c r="P14" s="299">
        <v>27762378</v>
      </c>
      <c r="Q14" s="300">
        <f t="shared" si="2"/>
        <v>0.22484748677467964</v>
      </c>
      <c r="R14" s="301">
        <f t="shared" si="3"/>
        <v>0.21771487688188235</v>
      </c>
      <c r="S14" s="1"/>
    </row>
    <row r="15" spans="1:19" s="4" customFormat="1" ht="15.75">
      <c r="A15" s="285">
        <v>1</v>
      </c>
      <c r="B15" s="286">
        <v>0</v>
      </c>
      <c r="C15" s="286">
        <v>1</v>
      </c>
      <c r="D15" s="302">
        <v>4</v>
      </c>
      <c r="E15" s="287"/>
      <c r="F15" s="287"/>
      <c r="G15" s="293" t="s">
        <v>33</v>
      </c>
      <c r="H15" s="289">
        <f aca="true" t="shared" si="6" ref="H15:P15">SUM(H16:H17)</f>
        <v>4085000000</v>
      </c>
      <c r="I15" s="289">
        <f t="shared" si="6"/>
        <v>0</v>
      </c>
      <c r="J15" s="289">
        <f t="shared" si="6"/>
        <v>3096430000</v>
      </c>
      <c r="K15" s="289">
        <f t="shared" si="6"/>
        <v>151375071</v>
      </c>
      <c r="L15" s="289">
        <f t="shared" si="6"/>
        <v>415195186</v>
      </c>
      <c r="M15" s="289">
        <f t="shared" si="6"/>
        <v>151980573</v>
      </c>
      <c r="N15" s="289">
        <f t="shared" si="6"/>
        <v>384045248</v>
      </c>
      <c r="O15" s="289">
        <f t="shared" si="6"/>
        <v>151980573</v>
      </c>
      <c r="P15" s="289">
        <f t="shared" si="6"/>
        <v>384045248</v>
      </c>
      <c r="Q15" s="303">
        <f t="shared" si="2"/>
        <v>0.10163896842105263</v>
      </c>
      <c r="R15" s="301">
        <f t="shared" si="3"/>
        <v>0.09401352460220318</v>
      </c>
      <c r="S15" s="292"/>
    </row>
    <row r="16" spans="1:19" s="8" customFormat="1" ht="15" hidden="1">
      <c r="A16" s="294">
        <v>1</v>
      </c>
      <c r="B16" s="295">
        <v>0</v>
      </c>
      <c r="C16" s="295">
        <v>1</v>
      </c>
      <c r="D16" s="296">
        <v>4</v>
      </c>
      <c r="E16" s="296">
        <v>1</v>
      </c>
      <c r="F16" s="297" t="s">
        <v>52</v>
      </c>
      <c r="G16" s="298" t="s">
        <v>95</v>
      </c>
      <c r="H16" s="299">
        <v>3486219119</v>
      </c>
      <c r="I16" s="299">
        <v>0</v>
      </c>
      <c r="J16" s="299">
        <v>2642554092</v>
      </c>
      <c r="K16" s="299">
        <v>91816021</v>
      </c>
      <c r="L16" s="299">
        <v>273859822</v>
      </c>
      <c r="M16" s="299">
        <v>92183285</v>
      </c>
      <c r="N16" s="299">
        <v>246953949</v>
      </c>
      <c r="O16" s="299">
        <v>92183285</v>
      </c>
      <c r="P16" s="299">
        <v>246953949</v>
      </c>
      <c r="Q16" s="300">
        <f t="shared" si="2"/>
        <v>0.07855496532259136</v>
      </c>
      <c r="R16" s="301">
        <f t="shared" si="3"/>
        <v>0.07083718509088929</v>
      </c>
      <c r="S16" s="1"/>
    </row>
    <row r="17" spans="1:19" s="8" customFormat="1" ht="15" hidden="1">
      <c r="A17" s="294">
        <v>1</v>
      </c>
      <c r="B17" s="295">
        <v>0</v>
      </c>
      <c r="C17" s="295">
        <v>1</v>
      </c>
      <c r="D17" s="296">
        <v>4</v>
      </c>
      <c r="E17" s="296">
        <v>2</v>
      </c>
      <c r="F17" s="297" t="s">
        <v>52</v>
      </c>
      <c r="G17" s="298" t="s">
        <v>96</v>
      </c>
      <c r="H17" s="299">
        <v>598780881</v>
      </c>
      <c r="I17" s="299">
        <v>0</v>
      </c>
      <c r="J17" s="299">
        <v>453875908</v>
      </c>
      <c r="K17" s="299">
        <v>59559050</v>
      </c>
      <c r="L17" s="299">
        <v>141335364</v>
      </c>
      <c r="M17" s="299">
        <v>59797288</v>
      </c>
      <c r="N17" s="299">
        <v>137091299</v>
      </c>
      <c r="O17" s="299">
        <v>59797288</v>
      </c>
      <c r="P17" s="299">
        <v>137091299</v>
      </c>
      <c r="Q17" s="300">
        <f t="shared" si="2"/>
        <v>0.23603853844491737</v>
      </c>
      <c r="R17" s="301">
        <f t="shared" si="3"/>
        <v>0.2289506952377125</v>
      </c>
      <c r="S17" s="1"/>
    </row>
    <row r="18" spans="1:19" s="4" customFormat="1" ht="15.75">
      <c r="A18" s="285">
        <v>1</v>
      </c>
      <c r="B18" s="286">
        <v>0</v>
      </c>
      <c r="C18" s="286">
        <v>1</v>
      </c>
      <c r="D18" s="302">
        <v>5</v>
      </c>
      <c r="E18" s="287"/>
      <c r="F18" s="287"/>
      <c r="G18" s="288" t="s">
        <v>35</v>
      </c>
      <c r="H18" s="289">
        <f>SUM(H19:H26)</f>
        <v>2922950000</v>
      </c>
      <c r="I18" s="289">
        <f aca="true" t="shared" si="7" ref="I18:P18">SUM(I19:I26)</f>
        <v>0</v>
      </c>
      <c r="J18" s="289">
        <f t="shared" si="7"/>
        <v>2215596101</v>
      </c>
      <c r="K18" s="289">
        <f t="shared" si="7"/>
        <v>67432896</v>
      </c>
      <c r="L18" s="289">
        <f t="shared" si="7"/>
        <v>149786078</v>
      </c>
      <c r="M18" s="289">
        <f t="shared" si="7"/>
        <v>67702629</v>
      </c>
      <c r="N18" s="289">
        <f t="shared" si="7"/>
        <v>126908088</v>
      </c>
      <c r="O18" s="289">
        <f t="shared" si="7"/>
        <v>67702629</v>
      </c>
      <c r="P18" s="289">
        <f t="shared" si="7"/>
        <v>126908088</v>
      </c>
      <c r="Q18" s="303">
        <f t="shared" si="2"/>
        <v>0.05124483073607144</v>
      </c>
      <c r="R18" s="304">
        <f t="shared" si="3"/>
        <v>0.043417810089122294</v>
      </c>
      <c r="S18" s="292"/>
    </row>
    <row r="19" spans="1:19" s="8" customFormat="1" ht="15" hidden="1">
      <c r="A19" s="294">
        <v>1</v>
      </c>
      <c r="B19" s="295">
        <v>0</v>
      </c>
      <c r="C19" s="295">
        <v>1</v>
      </c>
      <c r="D19" s="296">
        <v>5</v>
      </c>
      <c r="E19" s="296">
        <v>2</v>
      </c>
      <c r="F19" s="297" t="s">
        <v>52</v>
      </c>
      <c r="G19" s="305" t="s">
        <v>97</v>
      </c>
      <c r="H19" s="299">
        <v>330931510</v>
      </c>
      <c r="I19" s="299">
        <v>0</v>
      </c>
      <c r="J19" s="299">
        <v>250846084</v>
      </c>
      <c r="K19" s="299">
        <v>12089688</v>
      </c>
      <c r="L19" s="299">
        <v>59280398</v>
      </c>
      <c r="M19" s="299">
        <v>12138047</v>
      </c>
      <c r="N19" s="299">
        <v>56859479</v>
      </c>
      <c r="O19" s="299">
        <v>12138047</v>
      </c>
      <c r="P19" s="299">
        <v>56859479</v>
      </c>
      <c r="Q19" s="300">
        <f t="shared" si="2"/>
        <v>0.17913192370227907</v>
      </c>
      <c r="R19" s="301">
        <f t="shared" si="3"/>
        <v>0.17181645531427334</v>
      </c>
      <c r="S19" s="1"/>
    </row>
    <row r="20" spans="1:19" s="8" customFormat="1" ht="15" hidden="1">
      <c r="A20" s="294">
        <v>1</v>
      </c>
      <c r="B20" s="295">
        <v>0</v>
      </c>
      <c r="C20" s="295">
        <v>1</v>
      </c>
      <c r="D20" s="296">
        <v>5</v>
      </c>
      <c r="E20" s="296">
        <v>5</v>
      </c>
      <c r="F20" s="297" t="s">
        <v>52</v>
      </c>
      <c r="G20" s="305" t="s">
        <v>98</v>
      </c>
      <c r="H20" s="299">
        <v>63032839</v>
      </c>
      <c r="I20" s="299">
        <v>0</v>
      </c>
      <c r="J20" s="299">
        <v>47778892</v>
      </c>
      <c r="K20" s="299">
        <v>2598858</v>
      </c>
      <c r="L20" s="299">
        <v>4141287</v>
      </c>
      <c r="M20" s="299">
        <v>2609253</v>
      </c>
      <c r="N20" s="299">
        <v>3651571</v>
      </c>
      <c r="O20" s="299">
        <v>2609253</v>
      </c>
      <c r="P20" s="299">
        <v>3651571</v>
      </c>
      <c r="Q20" s="300">
        <f t="shared" si="2"/>
        <v>0.06570046765623233</v>
      </c>
      <c r="R20" s="301">
        <f t="shared" si="3"/>
        <v>0.05793124755177218</v>
      </c>
      <c r="S20" s="1"/>
    </row>
    <row r="21" spans="1:19" s="8" customFormat="1" ht="15" hidden="1">
      <c r="A21" s="294">
        <v>1</v>
      </c>
      <c r="B21" s="295">
        <v>0</v>
      </c>
      <c r="C21" s="295">
        <v>1</v>
      </c>
      <c r="D21" s="296">
        <v>5</v>
      </c>
      <c r="E21" s="296">
        <v>12</v>
      </c>
      <c r="F21" s="297" t="s">
        <v>52</v>
      </c>
      <c r="G21" s="305" t="s">
        <v>99</v>
      </c>
      <c r="H21" s="299">
        <v>5803609</v>
      </c>
      <c r="I21" s="299">
        <v>0</v>
      </c>
      <c r="J21" s="299">
        <v>4399136</v>
      </c>
      <c r="K21" s="299">
        <v>0</v>
      </c>
      <c r="L21" s="299">
        <v>46429</v>
      </c>
      <c r="M21" s="299">
        <v>0</v>
      </c>
      <c r="N21" s="299">
        <v>0</v>
      </c>
      <c r="O21" s="299">
        <v>0</v>
      </c>
      <c r="P21" s="299">
        <v>0</v>
      </c>
      <c r="Q21" s="300">
        <f t="shared" si="2"/>
        <v>0.008000022055241833</v>
      </c>
      <c r="R21" s="301">
        <f t="shared" si="3"/>
        <v>0</v>
      </c>
      <c r="S21" s="1"/>
    </row>
    <row r="22" spans="1:19" s="8" customFormat="1" ht="15" hidden="1">
      <c r="A22" s="294">
        <v>1</v>
      </c>
      <c r="B22" s="295">
        <v>0</v>
      </c>
      <c r="C22" s="295">
        <v>1</v>
      </c>
      <c r="D22" s="296">
        <v>5</v>
      </c>
      <c r="E22" s="296">
        <v>14</v>
      </c>
      <c r="F22" s="297" t="s">
        <v>52</v>
      </c>
      <c r="G22" s="305" t="s">
        <v>194</v>
      </c>
      <c r="H22" s="299">
        <v>486792369</v>
      </c>
      <c r="I22" s="299">
        <v>0</v>
      </c>
      <c r="J22" s="299">
        <v>368988616</v>
      </c>
      <c r="K22" s="299">
        <v>10564814</v>
      </c>
      <c r="L22" s="299">
        <v>15861946</v>
      </c>
      <c r="M22" s="299">
        <v>10607073</v>
      </c>
      <c r="N22" s="299">
        <v>12015477</v>
      </c>
      <c r="O22" s="299">
        <v>10607073</v>
      </c>
      <c r="P22" s="299">
        <v>12015477</v>
      </c>
      <c r="Q22" s="300">
        <f t="shared" si="2"/>
        <v>0.03258462336331324</v>
      </c>
      <c r="R22" s="301">
        <f t="shared" si="3"/>
        <v>0.024682960878542447</v>
      </c>
      <c r="S22" s="1"/>
    </row>
    <row r="23" spans="1:19" s="8" customFormat="1" ht="15" hidden="1">
      <c r="A23" s="294">
        <v>1</v>
      </c>
      <c r="B23" s="295">
        <v>0</v>
      </c>
      <c r="C23" s="295">
        <v>1</v>
      </c>
      <c r="D23" s="296">
        <v>5</v>
      </c>
      <c r="E23" s="296">
        <v>15</v>
      </c>
      <c r="F23" s="297" t="s">
        <v>52</v>
      </c>
      <c r="G23" s="305" t="s">
        <v>100</v>
      </c>
      <c r="H23" s="299">
        <v>579798962</v>
      </c>
      <c r="I23" s="299">
        <v>0</v>
      </c>
      <c r="J23" s="299">
        <v>439487614</v>
      </c>
      <c r="K23" s="299">
        <v>25490158</v>
      </c>
      <c r="L23" s="299">
        <v>42113914</v>
      </c>
      <c r="M23" s="299">
        <v>25592120</v>
      </c>
      <c r="N23" s="299">
        <v>37625425</v>
      </c>
      <c r="O23" s="299">
        <v>25592120</v>
      </c>
      <c r="P23" s="299">
        <v>37625425</v>
      </c>
      <c r="Q23" s="300">
        <f t="shared" si="2"/>
        <v>0.07263537322441774</v>
      </c>
      <c r="R23" s="301">
        <f t="shared" si="3"/>
        <v>0.06489391576385747</v>
      </c>
      <c r="S23" s="1"/>
    </row>
    <row r="24" spans="1:19" s="8" customFormat="1" ht="15" hidden="1">
      <c r="A24" s="294">
        <v>1</v>
      </c>
      <c r="B24" s="295">
        <v>0</v>
      </c>
      <c r="C24" s="295">
        <v>1</v>
      </c>
      <c r="D24" s="296">
        <v>5</v>
      </c>
      <c r="E24" s="296">
        <v>16</v>
      </c>
      <c r="F24" s="297" t="s">
        <v>52</v>
      </c>
      <c r="G24" s="305" t="s">
        <v>101</v>
      </c>
      <c r="H24" s="299">
        <v>1207911751</v>
      </c>
      <c r="I24" s="299">
        <v>0</v>
      </c>
      <c r="J24" s="299">
        <v>915597107</v>
      </c>
      <c r="K24" s="299">
        <v>7064229</v>
      </c>
      <c r="L24" s="299">
        <v>16727523</v>
      </c>
      <c r="M24" s="299">
        <v>7092486</v>
      </c>
      <c r="N24" s="299">
        <v>7092486</v>
      </c>
      <c r="O24" s="299">
        <v>7092486</v>
      </c>
      <c r="P24" s="299">
        <v>7092486</v>
      </c>
      <c r="Q24" s="300">
        <f t="shared" si="2"/>
        <v>0.013848298922625516</v>
      </c>
      <c r="R24" s="301">
        <f t="shared" si="3"/>
        <v>0.005871692194507014</v>
      </c>
      <c r="S24" s="1"/>
    </row>
    <row r="25" spans="1:19" s="8" customFormat="1" ht="15" hidden="1">
      <c r="A25" s="294">
        <v>1</v>
      </c>
      <c r="B25" s="295">
        <v>0</v>
      </c>
      <c r="C25" s="295">
        <v>1</v>
      </c>
      <c r="D25" s="296">
        <v>5</v>
      </c>
      <c r="E25" s="296">
        <v>47</v>
      </c>
      <c r="F25" s="297" t="s">
        <v>52</v>
      </c>
      <c r="G25" s="305" t="s">
        <v>102</v>
      </c>
      <c r="H25" s="299">
        <v>187678960</v>
      </c>
      <c r="I25" s="299">
        <v>0</v>
      </c>
      <c r="J25" s="299">
        <v>142260652</v>
      </c>
      <c r="K25" s="299">
        <v>0</v>
      </c>
      <c r="L25" s="299">
        <v>1501432</v>
      </c>
      <c r="M25" s="299">
        <v>0</v>
      </c>
      <c r="N25" s="299">
        <v>0</v>
      </c>
      <c r="O25" s="299">
        <v>0</v>
      </c>
      <c r="P25" s="299">
        <v>0</v>
      </c>
      <c r="Q25" s="300">
        <f t="shared" si="2"/>
        <v>0.008000001705039287</v>
      </c>
      <c r="R25" s="301">
        <f t="shared" si="3"/>
        <v>0</v>
      </c>
      <c r="S25" s="1"/>
    </row>
    <row r="26" spans="1:19" s="8" customFormat="1" ht="15" hidden="1">
      <c r="A26" s="294">
        <v>1</v>
      </c>
      <c r="B26" s="295">
        <v>0</v>
      </c>
      <c r="C26" s="295">
        <v>1</v>
      </c>
      <c r="D26" s="296">
        <v>5</v>
      </c>
      <c r="E26" s="296">
        <v>92</v>
      </c>
      <c r="F26" s="297" t="s">
        <v>52</v>
      </c>
      <c r="G26" s="305" t="s">
        <v>725</v>
      </c>
      <c r="H26" s="299">
        <v>61000000</v>
      </c>
      <c r="I26" s="299">
        <v>0</v>
      </c>
      <c r="J26" s="299">
        <v>46238000</v>
      </c>
      <c r="K26" s="299">
        <v>9625149</v>
      </c>
      <c r="L26" s="299">
        <v>10113149</v>
      </c>
      <c r="M26" s="299">
        <v>9663650</v>
      </c>
      <c r="N26" s="299">
        <v>9663650</v>
      </c>
      <c r="O26" s="299">
        <v>9663650</v>
      </c>
      <c r="P26" s="299">
        <v>9663650</v>
      </c>
      <c r="Q26" s="300">
        <f t="shared" si="2"/>
        <v>0.16578932786885245</v>
      </c>
      <c r="R26" s="301">
        <f t="shared" si="3"/>
        <v>0.1584204918032787</v>
      </c>
      <c r="S26" s="1"/>
    </row>
    <row r="27" spans="1:19" s="4" customFormat="1" ht="15.75">
      <c r="A27" s="285">
        <v>1</v>
      </c>
      <c r="B27" s="286">
        <v>0</v>
      </c>
      <c r="C27" s="286">
        <v>1</v>
      </c>
      <c r="D27" s="302">
        <v>8</v>
      </c>
      <c r="E27" s="287"/>
      <c r="F27" s="287"/>
      <c r="G27" s="288" t="s">
        <v>77</v>
      </c>
      <c r="H27" s="289">
        <f aca="true" t="shared" si="8" ref="H27:P27">+H28</f>
        <v>653863000</v>
      </c>
      <c r="I27" s="289">
        <f t="shared" si="8"/>
        <v>0</v>
      </c>
      <c r="J27" s="289">
        <f t="shared" si="8"/>
        <v>0</v>
      </c>
      <c r="K27" s="289">
        <f t="shared" si="8"/>
        <v>0</v>
      </c>
      <c r="L27" s="289">
        <f t="shared" si="8"/>
        <v>0</v>
      </c>
      <c r="M27" s="289">
        <f t="shared" si="8"/>
        <v>0</v>
      </c>
      <c r="N27" s="289">
        <f t="shared" si="8"/>
        <v>0</v>
      </c>
      <c r="O27" s="289">
        <f t="shared" si="8"/>
        <v>0</v>
      </c>
      <c r="P27" s="289">
        <f t="shared" si="8"/>
        <v>0</v>
      </c>
      <c r="Q27" s="306">
        <f t="shared" si="2"/>
        <v>0</v>
      </c>
      <c r="R27" s="307">
        <f t="shared" si="3"/>
        <v>0</v>
      </c>
      <c r="S27" s="292"/>
    </row>
    <row r="28" spans="1:19" s="8" customFormat="1" ht="15" hidden="1">
      <c r="A28" s="294">
        <v>1</v>
      </c>
      <c r="B28" s="295">
        <v>0</v>
      </c>
      <c r="C28" s="295">
        <v>1</v>
      </c>
      <c r="D28" s="296">
        <v>8</v>
      </c>
      <c r="E28" s="296">
        <v>1</v>
      </c>
      <c r="F28" s="297" t="s">
        <v>52</v>
      </c>
      <c r="G28" s="305" t="s">
        <v>106</v>
      </c>
      <c r="H28" s="299">
        <v>653863000</v>
      </c>
      <c r="I28" s="299">
        <v>0</v>
      </c>
      <c r="J28" s="299">
        <v>0</v>
      </c>
      <c r="K28" s="299">
        <v>0</v>
      </c>
      <c r="L28" s="299">
        <v>0</v>
      </c>
      <c r="M28" s="299">
        <v>0</v>
      </c>
      <c r="N28" s="299">
        <v>0</v>
      </c>
      <c r="O28" s="299">
        <v>0</v>
      </c>
      <c r="P28" s="299">
        <v>0</v>
      </c>
      <c r="Q28" s="300">
        <f t="shared" si="2"/>
        <v>0</v>
      </c>
      <c r="R28" s="308">
        <f t="shared" si="3"/>
        <v>0</v>
      </c>
      <c r="S28" s="1"/>
    </row>
    <row r="29" spans="1:19" s="4" customFormat="1" ht="15.75">
      <c r="A29" s="285">
        <v>1</v>
      </c>
      <c r="B29" s="286">
        <v>0</v>
      </c>
      <c r="C29" s="286">
        <v>1</v>
      </c>
      <c r="D29" s="302">
        <v>9</v>
      </c>
      <c r="E29" s="287"/>
      <c r="F29" s="287"/>
      <c r="G29" s="288" t="s">
        <v>46</v>
      </c>
      <c r="H29" s="289">
        <f aca="true" t="shared" si="9" ref="H29:P29">SUM(H30:H31)</f>
        <v>227000000</v>
      </c>
      <c r="I29" s="289">
        <f t="shared" si="9"/>
        <v>0</v>
      </c>
      <c r="J29" s="289">
        <f t="shared" si="9"/>
        <v>172066001</v>
      </c>
      <c r="K29" s="289">
        <f t="shared" si="9"/>
        <v>11016412</v>
      </c>
      <c r="L29" s="289">
        <f t="shared" si="9"/>
        <v>17550960</v>
      </c>
      <c r="M29" s="289">
        <f t="shared" si="9"/>
        <v>11060477</v>
      </c>
      <c r="N29" s="289">
        <f t="shared" si="9"/>
        <v>15810184</v>
      </c>
      <c r="O29" s="289">
        <f t="shared" si="9"/>
        <v>11060477</v>
      </c>
      <c r="P29" s="289">
        <f t="shared" si="9"/>
        <v>15810184</v>
      </c>
      <c r="Q29" s="303">
        <f t="shared" si="2"/>
        <v>0.07731700440528634</v>
      </c>
      <c r="R29" s="304">
        <f t="shared" si="3"/>
        <v>0.06964838766519824</v>
      </c>
      <c r="S29" s="292"/>
    </row>
    <row r="30" spans="1:19" s="8" customFormat="1" ht="15" hidden="1">
      <c r="A30" s="294">
        <v>1</v>
      </c>
      <c r="B30" s="295">
        <v>0</v>
      </c>
      <c r="C30" s="295">
        <v>1</v>
      </c>
      <c r="D30" s="296">
        <v>9</v>
      </c>
      <c r="E30" s="296">
        <v>1</v>
      </c>
      <c r="F30" s="297" t="s">
        <v>52</v>
      </c>
      <c r="G30" s="298" t="s">
        <v>107</v>
      </c>
      <c r="H30" s="299">
        <v>80089770</v>
      </c>
      <c r="I30" s="299">
        <v>0</v>
      </c>
      <c r="J30" s="299">
        <v>60708046</v>
      </c>
      <c r="K30" s="299">
        <v>4120363</v>
      </c>
      <c r="L30" s="299">
        <v>8130785</v>
      </c>
      <c r="M30" s="299">
        <v>4136844</v>
      </c>
      <c r="N30" s="299">
        <v>7532312</v>
      </c>
      <c r="O30" s="299">
        <v>4136844</v>
      </c>
      <c r="P30" s="299">
        <v>7532312</v>
      </c>
      <c r="Q30" s="300">
        <f t="shared" si="2"/>
        <v>0.10152089336752997</v>
      </c>
      <c r="R30" s="301">
        <f t="shared" si="3"/>
        <v>0.09404836597732769</v>
      </c>
      <c r="S30" s="1"/>
    </row>
    <row r="31" spans="1:19" s="8" customFormat="1" ht="15" hidden="1">
      <c r="A31" s="294">
        <v>1</v>
      </c>
      <c r="B31" s="295">
        <v>0</v>
      </c>
      <c r="C31" s="295">
        <v>1</v>
      </c>
      <c r="D31" s="296">
        <v>9</v>
      </c>
      <c r="E31" s="296">
        <v>3</v>
      </c>
      <c r="F31" s="297" t="s">
        <v>52</v>
      </c>
      <c r="G31" s="298" t="s">
        <v>108</v>
      </c>
      <c r="H31" s="299">
        <v>146910230</v>
      </c>
      <c r="I31" s="299">
        <v>0</v>
      </c>
      <c r="J31" s="299">
        <v>111357955</v>
      </c>
      <c r="K31" s="299">
        <v>6896049</v>
      </c>
      <c r="L31" s="299">
        <v>9420175</v>
      </c>
      <c r="M31" s="299">
        <v>6923633</v>
      </c>
      <c r="N31" s="299">
        <v>8277872</v>
      </c>
      <c r="O31" s="299">
        <v>6923633</v>
      </c>
      <c r="P31" s="299">
        <v>8277872</v>
      </c>
      <c r="Q31" s="300">
        <f t="shared" si="2"/>
        <v>0.06412198115815353</v>
      </c>
      <c r="R31" s="301">
        <f t="shared" si="3"/>
        <v>0.0563464640957951</v>
      </c>
      <c r="S31" s="1"/>
    </row>
    <row r="32" spans="1:19" s="4" customFormat="1" ht="15.75">
      <c r="A32" s="285">
        <v>1</v>
      </c>
      <c r="B32" s="286">
        <v>0</v>
      </c>
      <c r="C32" s="286">
        <v>2</v>
      </c>
      <c r="D32" s="287"/>
      <c r="E32" s="287"/>
      <c r="F32" s="287"/>
      <c r="G32" s="293" t="s">
        <v>36</v>
      </c>
      <c r="H32" s="289">
        <f aca="true" t="shared" si="10" ref="H32:P32">H33+H34</f>
        <v>1716100000</v>
      </c>
      <c r="I32" s="289">
        <f t="shared" si="10"/>
        <v>0</v>
      </c>
      <c r="J32" s="289">
        <f t="shared" si="10"/>
        <v>1590058651</v>
      </c>
      <c r="K32" s="289">
        <f t="shared" si="10"/>
        <v>79971105.08</v>
      </c>
      <c r="L32" s="289">
        <f t="shared" si="10"/>
        <v>1197140987.88</v>
      </c>
      <c r="M32" s="289">
        <f t="shared" si="10"/>
        <v>73132380</v>
      </c>
      <c r="N32" s="289">
        <f t="shared" si="10"/>
        <v>76058568</v>
      </c>
      <c r="O32" s="289">
        <f t="shared" si="10"/>
        <v>48772380</v>
      </c>
      <c r="P32" s="289">
        <f t="shared" si="10"/>
        <v>51698568</v>
      </c>
      <c r="Q32" s="303">
        <f t="shared" si="2"/>
        <v>0.6975939559932406</v>
      </c>
      <c r="R32" s="304">
        <f t="shared" si="3"/>
        <v>0.0443205920400909</v>
      </c>
      <c r="S32" s="292"/>
    </row>
    <row r="33" spans="1:19" s="8" customFormat="1" ht="15" hidden="1">
      <c r="A33" s="294">
        <v>1</v>
      </c>
      <c r="B33" s="295">
        <v>0</v>
      </c>
      <c r="C33" s="295">
        <v>2</v>
      </c>
      <c r="D33" s="296">
        <v>12</v>
      </c>
      <c r="E33" s="297"/>
      <c r="F33" s="296">
        <v>20</v>
      </c>
      <c r="G33" s="298" t="s">
        <v>48</v>
      </c>
      <c r="H33" s="299">
        <v>1569737660</v>
      </c>
      <c r="I33" s="299">
        <v>0</v>
      </c>
      <c r="J33" s="299">
        <v>1566084567</v>
      </c>
      <c r="K33" s="299">
        <v>66617642</v>
      </c>
      <c r="L33" s="299">
        <v>1178816257</v>
      </c>
      <c r="M33" s="299">
        <v>69922557</v>
      </c>
      <c r="N33" s="299">
        <v>72806724</v>
      </c>
      <c r="O33" s="299">
        <v>45562557</v>
      </c>
      <c r="P33" s="299">
        <v>48446724</v>
      </c>
      <c r="Q33" s="300">
        <f t="shared" si="2"/>
        <v>0.7509638629680325</v>
      </c>
      <c r="R33" s="301">
        <f t="shared" si="3"/>
        <v>0.04638145968925789</v>
      </c>
      <c r="S33" s="1"/>
    </row>
    <row r="34" spans="1:19" s="8" customFormat="1" ht="15" hidden="1">
      <c r="A34" s="294">
        <v>1</v>
      </c>
      <c r="B34" s="295">
        <v>0</v>
      </c>
      <c r="C34" s="295">
        <v>2</v>
      </c>
      <c r="D34" s="296">
        <v>14</v>
      </c>
      <c r="E34" s="297"/>
      <c r="F34" s="296">
        <v>20</v>
      </c>
      <c r="G34" s="298" t="s">
        <v>38</v>
      </c>
      <c r="H34" s="299">
        <v>146362340</v>
      </c>
      <c r="I34" s="299">
        <v>0</v>
      </c>
      <c r="J34" s="299">
        <v>23974084</v>
      </c>
      <c r="K34" s="299">
        <v>13353463.08</v>
      </c>
      <c r="L34" s="299">
        <v>18324730.88</v>
      </c>
      <c r="M34" s="299">
        <v>3209823</v>
      </c>
      <c r="N34" s="299">
        <v>3251844</v>
      </c>
      <c r="O34" s="299">
        <v>3209823</v>
      </c>
      <c r="P34" s="299">
        <v>3251844</v>
      </c>
      <c r="Q34" s="300">
        <f t="shared" si="2"/>
        <v>0.12520113357028864</v>
      </c>
      <c r="R34" s="301">
        <f t="shared" si="3"/>
        <v>0.02221776448777739</v>
      </c>
      <c r="S34" s="1"/>
    </row>
    <row r="35" spans="1:19" s="4" customFormat="1" ht="16.5" customHeight="1">
      <c r="A35" s="285">
        <v>1</v>
      </c>
      <c r="B35" s="286">
        <v>0</v>
      </c>
      <c r="C35" s="286">
        <v>5</v>
      </c>
      <c r="D35" s="287"/>
      <c r="E35" s="287"/>
      <c r="F35" s="287"/>
      <c r="G35" s="288" t="s">
        <v>301</v>
      </c>
      <c r="H35" s="289">
        <f aca="true" t="shared" si="11" ref="H35:P35">H36+H41+H44+H45</f>
        <v>5212950000</v>
      </c>
      <c r="I35" s="289">
        <f t="shared" si="11"/>
        <v>0</v>
      </c>
      <c r="J35" s="289">
        <f t="shared" si="11"/>
        <v>3951416098</v>
      </c>
      <c r="K35" s="289">
        <f t="shared" si="11"/>
        <v>320149604</v>
      </c>
      <c r="L35" s="289">
        <f t="shared" si="11"/>
        <v>1022640890</v>
      </c>
      <c r="M35" s="289">
        <f t="shared" si="11"/>
        <v>321430203</v>
      </c>
      <c r="N35" s="289">
        <f t="shared" si="11"/>
        <v>941712511</v>
      </c>
      <c r="O35" s="289">
        <f t="shared" si="11"/>
        <v>321430203</v>
      </c>
      <c r="P35" s="289">
        <f t="shared" si="11"/>
        <v>941712511</v>
      </c>
      <c r="Q35" s="303">
        <f t="shared" si="2"/>
        <v>0.19617316298832715</v>
      </c>
      <c r="R35" s="304">
        <f t="shared" si="3"/>
        <v>0.18064867512636798</v>
      </c>
      <c r="S35" s="292"/>
    </row>
    <row r="36" spans="1:19" s="4" customFormat="1" ht="15.75">
      <c r="A36" s="285">
        <v>1</v>
      </c>
      <c r="B36" s="286">
        <v>0</v>
      </c>
      <c r="C36" s="286">
        <v>5</v>
      </c>
      <c r="D36" s="302">
        <v>1</v>
      </c>
      <c r="E36" s="287"/>
      <c r="F36" s="287"/>
      <c r="G36" s="293" t="s">
        <v>110</v>
      </c>
      <c r="H36" s="289">
        <f aca="true" t="shared" si="12" ref="H36:O36">SUM(H37:H40)</f>
        <v>3083060854</v>
      </c>
      <c r="I36" s="289">
        <f t="shared" si="12"/>
        <v>0</v>
      </c>
      <c r="J36" s="289">
        <f t="shared" si="12"/>
        <v>2336960125</v>
      </c>
      <c r="K36" s="289">
        <f t="shared" si="12"/>
        <v>183840362</v>
      </c>
      <c r="L36" s="289">
        <f t="shared" si="12"/>
        <v>567086218</v>
      </c>
      <c r="M36" s="289">
        <f t="shared" si="12"/>
        <v>184575724</v>
      </c>
      <c r="N36" s="289">
        <f t="shared" si="12"/>
        <v>544591420</v>
      </c>
      <c r="O36" s="289">
        <f t="shared" si="12"/>
        <v>184575724</v>
      </c>
      <c r="P36" s="289">
        <f>SUM(P37:P40)</f>
        <v>544591420</v>
      </c>
      <c r="Q36" s="303">
        <f t="shared" si="2"/>
        <v>0.1839361092286763</v>
      </c>
      <c r="R36" s="304">
        <f t="shared" si="3"/>
        <v>0.17663985428423853</v>
      </c>
      <c r="S36" s="292"/>
    </row>
    <row r="37" spans="1:19" s="8" customFormat="1" ht="15" hidden="1">
      <c r="A37" s="294">
        <v>1</v>
      </c>
      <c r="B37" s="295">
        <v>0</v>
      </c>
      <c r="C37" s="295">
        <v>5</v>
      </c>
      <c r="D37" s="296">
        <v>1</v>
      </c>
      <c r="E37" s="296">
        <v>1</v>
      </c>
      <c r="F37" s="296">
        <v>20</v>
      </c>
      <c r="G37" s="298" t="s">
        <v>111</v>
      </c>
      <c r="H37" s="299">
        <v>550124558</v>
      </c>
      <c r="I37" s="299">
        <v>0</v>
      </c>
      <c r="J37" s="299">
        <v>416994414</v>
      </c>
      <c r="K37" s="299">
        <v>33988700</v>
      </c>
      <c r="L37" s="299">
        <v>102799896</v>
      </c>
      <c r="M37" s="299">
        <v>34124655</v>
      </c>
      <c r="N37" s="299">
        <v>98792496</v>
      </c>
      <c r="O37" s="299">
        <v>34124655</v>
      </c>
      <c r="P37" s="299">
        <v>98792496</v>
      </c>
      <c r="Q37" s="300">
        <f t="shared" si="2"/>
        <v>0.18686658231316405</v>
      </c>
      <c r="R37" s="301">
        <f t="shared" si="3"/>
        <v>0.1795820502163439</v>
      </c>
      <c r="S37" s="1"/>
    </row>
    <row r="38" spans="1:19" s="8" customFormat="1" ht="15" hidden="1">
      <c r="A38" s="294">
        <v>1</v>
      </c>
      <c r="B38" s="295">
        <v>0</v>
      </c>
      <c r="C38" s="295">
        <v>5</v>
      </c>
      <c r="D38" s="296">
        <v>1</v>
      </c>
      <c r="E38" s="296">
        <v>3</v>
      </c>
      <c r="F38" s="296">
        <v>20</v>
      </c>
      <c r="G38" s="298" t="s">
        <v>112</v>
      </c>
      <c r="H38" s="299">
        <v>1285108357</v>
      </c>
      <c r="I38" s="299">
        <v>0</v>
      </c>
      <c r="J38" s="299">
        <v>974112134</v>
      </c>
      <c r="K38" s="299">
        <v>67697290</v>
      </c>
      <c r="L38" s="299">
        <v>212303231</v>
      </c>
      <c r="M38" s="299">
        <v>67968079</v>
      </c>
      <c r="N38" s="299">
        <v>202830453</v>
      </c>
      <c r="O38" s="299">
        <v>67968079</v>
      </c>
      <c r="P38" s="299">
        <v>202830453</v>
      </c>
      <c r="Q38" s="300">
        <f t="shared" si="2"/>
        <v>0.16520259155080727</v>
      </c>
      <c r="R38" s="301">
        <f t="shared" si="3"/>
        <v>0.15783140144967558</v>
      </c>
      <c r="S38" s="1"/>
    </row>
    <row r="39" spans="1:19" s="8" customFormat="1" ht="15" hidden="1">
      <c r="A39" s="294">
        <v>1</v>
      </c>
      <c r="B39" s="295">
        <v>0</v>
      </c>
      <c r="C39" s="295">
        <v>5</v>
      </c>
      <c r="D39" s="296">
        <v>1</v>
      </c>
      <c r="E39" s="296">
        <v>4</v>
      </c>
      <c r="F39" s="296">
        <v>20</v>
      </c>
      <c r="G39" s="298" t="s">
        <v>196</v>
      </c>
      <c r="H39" s="299">
        <v>1007223395</v>
      </c>
      <c r="I39" s="299">
        <v>0</v>
      </c>
      <c r="J39" s="299">
        <v>763475333</v>
      </c>
      <c r="K39" s="299">
        <v>67411472</v>
      </c>
      <c r="L39" s="299">
        <v>206751255</v>
      </c>
      <c r="M39" s="299">
        <v>67681118</v>
      </c>
      <c r="N39" s="299">
        <v>199488243</v>
      </c>
      <c r="O39" s="299">
        <v>67681118</v>
      </c>
      <c r="P39" s="299">
        <v>199488243</v>
      </c>
      <c r="Q39" s="300">
        <f t="shared" si="2"/>
        <v>0.20526851940328492</v>
      </c>
      <c r="R39" s="301">
        <f t="shared" si="3"/>
        <v>0.19805759476029644</v>
      </c>
      <c r="S39" s="1"/>
    </row>
    <row r="40" spans="1:19" s="8" customFormat="1" ht="15" hidden="1">
      <c r="A40" s="294">
        <v>1</v>
      </c>
      <c r="B40" s="295">
        <v>0</v>
      </c>
      <c r="C40" s="295">
        <v>5</v>
      </c>
      <c r="D40" s="296">
        <v>1</v>
      </c>
      <c r="E40" s="296">
        <v>5</v>
      </c>
      <c r="F40" s="296">
        <v>20</v>
      </c>
      <c r="G40" s="298" t="s">
        <v>195</v>
      </c>
      <c r="H40" s="299">
        <v>240604544</v>
      </c>
      <c r="I40" s="299">
        <v>0</v>
      </c>
      <c r="J40" s="299">
        <v>182378244</v>
      </c>
      <c r="K40" s="299">
        <v>14742900</v>
      </c>
      <c r="L40" s="299">
        <v>45231836</v>
      </c>
      <c r="M40" s="299">
        <v>14801872</v>
      </c>
      <c r="N40" s="299">
        <v>43480228</v>
      </c>
      <c r="O40" s="299">
        <v>14801872</v>
      </c>
      <c r="P40" s="299">
        <v>43480228</v>
      </c>
      <c r="Q40" s="300">
        <f t="shared" si="2"/>
        <v>0.18799244290249148</v>
      </c>
      <c r="R40" s="301">
        <f t="shared" si="3"/>
        <v>0.1807124141429349</v>
      </c>
      <c r="S40" s="1"/>
    </row>
    <row r="41" spans="1:19" s="4" customFormat="1" ht="15.75">
      <c r="A41" s="285">
        <v>1</v>
      </c>
      <c r="B41" s="286">
        <v>0</v>
      </c>
      <c r="C41" s="286">
        <v>5</v>
      </c>
      <c r="D41" s="302">
        <v>2</v>
      </c>
      <c r="E41" s="287"/>
      <c r="F41" s="287"/>
      <c r="G41" s="293" t="s">
        <v>113</v>
      </c>
      <c r="H41" s="289">
        <f>+H42+H43</f>
        <v>1434959351</v>
      </c>
      <c r="I41" s="289">
        <f aca="true" t="shared" si="13" ref="I41:P41">+I42+I43</f>
        <v>0</v>
      </c>
      <c r="J41" s="289">
        <f t="shared" si="13"/>
        <v>1087699188</v>
      </c>
      <c r="K41" s="289">
        <f t="shared" si="13"/>
        <v>93823942</v>
      </c>
      <c r="L41" s="289">
        <f t="shared" si="13"/>
        <v>326997634</v>
      </c>
      <c r="M41" s="289">
        <f t="shared" si="13"/>
        <v>94199238</v>
      </c>
      <c r="N41" s="289">
        <f t="shared" si="13"/>
        <v>273631500</v>
      </c>
      <c r="O41" s="289">
        <f t="shared" si="13"/>
        <v>94199238</v>
      </c>
      <c r="P41" s="289">
        <f t="shared" si="13"/>
        <v>273631500</v>
      </c>
      <c r="Q41" s="303">
        <f t="shared" si="2"/>
        <v>0.22787937077947235</v>
      </c>
      <c r="R41" s="304">
        <f t="shared" si="3"/>
        <v>0.19068937375076905</v>
      </c>
      <c r="S41" s="292"/>
    </row>
    <row r="42" spans="1:19" s="8" customFormat="1" ht="15" hidden="1">
      <c r="A42" s="294">
        <v>1</v>
      </c>
      <c r="B42" s="295">
        <v>0</v>
      </c>
      <c r="C42" s="295">
        <v>5</v>
      </c>
      <c r="D42" s="296">
        <v>2</v>
      </c>
      <c r="E42" s="296">
        <v>2</v>
      </c>
      <c r="F42" s="296">
        <v>20</v>
      </c>
      <c r="G42" s="298" t="s">
        <v>114</v>
      </c>
      <c r="H42" s="299">
        <v>1253501351</v>
      </c>
      <c r="I42" s="299">
        <v>0</v>
      </c>
      <c r="J42" s="299">
        <v>950154024</v>
      </c>
      <c r="K42" s="299">
        <v>70715997</v>
      </c>
      <c r="L42" s="299">
        <v>258268833</v>
      </c>
      <c r="M42" s="299">
        <v>70998861</v>
      </c>
      <c r="N42" s="299">
        <v>206085255</v>
      </c>
      <c r="O42" s="299">
        <v>70998861</v>
      </c>
      <c r="P42" s="299">
        <v>206085255</v>
      </c>
      <c r="Q42" s="300">
        <f t="shared" si="2"/>
        <v>0.20603793748922733</v>
      </c>
      <c r="R42" s="301">
        <f t="shared" si="3"/>
        <v>0.16440768479076015</v>
      </c>
      <c r="S42" s="1"/>
    </row>
    <row r="43" spans="1:19" s="8" customFormat="1" ht="15" hidden="1">
      <c r="A43" s="294">
        <v>1</v>
      </c>
      <c r="B43" s="295">
        <v>0</v>
      </c>
      <c r="C43" s="295">
        <v>5</v>
      </c>
      <c r="D43" s="296">
        <v>2</v>
      </c>
      <c r="E43" s="296">
        <v>3</v>
      </c>
      <c r="F43" s="296">
        <v>20</v>
      </c>
      <c r="G43" s="298" t="s">
        <v>720</v>
      </c>
      <c r="H43" s="299">
        <v>181458000</v>
      </c>
      <c r="I43" s="299">
        <v>0</v>
      </c>
      <c r="J43" s="299">
        <v>137545164</v>
      </c>
      <c r="K43" s="299">
        <v>23107945</v>
      </c>
      <c r="L43" s="299">
        <v>68728801</v>
      </c>
      <c r="M43" s="299">
        <v>23200377</v>
      </c>
      <c r="N43" s="299">
        <v>67546245</v>
      </c>
      <c r="O43" s="299">
        <v>23200377</v>
      </c>
      <c r="P43" s="299">
        <v>67546245</v>
      </c>
      <c r="Q43" s="300">
        <f t="shared" si="2"/>
        <v>0.37875872653727033</v>
      </c>
      <c r="R43" s="301">
        <f t="shared" si="3"/>
        <v>0.3722417584234368</v>
      </c>
      <c r="S43" s="1"/>
    </row>
    <row r="44" spans="1:19" s="4" customFormat="1" ht="15.75" hidden="1">
      <c r="A44" s="309">
        <v>1</v>
      </c>
      <c r="B44" s="310">
        <v>0</v>
      </c>
      <c r="C44" s="310">
        <v>5</v>
      </c>
      <c r="D44" s="311">
        <v>6</v>
      </c>
      <c r="E44" s="312"/>
      <c r="F44" s="311">
        <v>20</v>
      </c>
      <c r="G44" s="313" t="s">
        <v>115</v>
      </c>
      <c r="H44" s="299">
        <v>416957174</v>
      </c>
      <c r="I44" s="299">
        <v>0</v>
      </c>
      <c r="J44" s="299">
        <v>316053538</v>
      </c>
      <c r="K44" s="299">
        <v>25491200</v>
      </c>
      <c r="L44" s="299">
        <v>77134457</v>
      </c>
      <c r="M44" s="299">
        <v>25593165</v>
      </c>
      <c r="N44" s="299">
        <v>74093996</v>
      </c>
      <c r="O44" s="299">
        <v>25593165</v>
      </c>
      <c r="P44" s="299">
        <v>74093996</v>
      </c>
      <c r="Q44" s="300">
        <f t="shared" si="2"/>
        <v>0.18499371592536742</v>
      </c>
      <c r="R44" s="301">
        <f t="shared" si="3"/>
        <v>0.17770169365163627</v>
      </c>
      <c r="S44" s="292"/>
    </row>
    <row r="45" spans="1:19" s="4" customFormat="1" ht="15.75" hidden="1">
      <c r="A45" s="309">
        <v>1</v>
      </c>
      <c r="B45" s="310">
        <v>0</v>
      </c>
      <c r="C45" s="310">
        <v>5</v>
      </c>
      <c r="D45" s="311">
        <v>7</v>
      </c>
      <c r="E45" s="312"/>
      <c r="F45" s="311">
        <v>20</v>
      </c>
      <c r="G45" s="313" t="s">
        <v>116</v>
      </c>
      <c r="H45" s="299">
        <v>277972621</v>
      </c>
      <c r="I45" s="299">
        <v>0</v>
      </c>
      <c r="J45" s="299">
        <v>210703247</v>
      </c>
      <c r="K45" s="299">
        <v>16994100</v>
      </c>
      <c r="L45" s="299">
        <v>51422581</v>
      </c>
      <c r="M45" s="299">
        <v>17062076</v>
      </c>
      <c r="N45" s="299">
        <v>49395595</v>
      </c>
      <c r="O45" s="299">
        <v>17062076</v>
      </c>
      <c r="P45" s="299">
        <v>49395595</v>
      </c>
      <c r="Q45" s="300">
        <f t="shared" si="2"/>
        <v>0.18499153195378906</v>
      </c>
      <c r="R45" s="301">
        <f t="shared" si="3"/>
        <v>0.17769949724652917</v>
      </c>
      <c r="S45" s="292"/>
    </row>
    <row r="46" spans="1:19" s="4" customFormat="1" ht="15.75">
      <c r="A46" s="285">
        <v>2</v>
      </c>
      <c r="B46" s="286"/>
      <c r="C46" s="286"/>
      <c r="D46" s="287"/>
      <c r="E46" s="287"/>
      <c r="F46" s="287"/>
      <c r="G46" s="293" t="s">
        <v>40</v>
      </c>
      <c r="H46" s="289">
        <f>H47+H55</f>
        <v>9654000000</v>
      </c>
      <c r="I46" s="289">
        <f aca="true" t="shared" si="14" ref="I46:P46">I47+I55</f>
        <v>324841896</v>
      </c>
      <c r="J46" s="289">
        <f t="shared" si="14"/>
        <v>5205902405</v>
      </c>
      <c r="K46" s="289">
        <f t="shared" si="14"/>
        <v>707718981</v>
      </c>
      <c r="L46" s="289">
        <f t="shared" si="14"/>
        <v>2963418786</v>
      </c>
      <c r="M46" s="289">
        <f t="shared" si="14"/>
        <v>467105785.39</v>
      </c>
      <c r="N46" s="289">
        <f t="shared" si="14"/>
        <v>561112463</v>
      </c>
      <c r="O46" s="289">
        <f t="shared" si="14"/>
        <v>460828185.39</v>
      </c>
      <c r="P46" s="289">
        <f t="shared" si="14"/>
        <v>554834863.38</v>
      </c>
      <c r="Q46" s="314">
        <f t="shared" si="2"/>
        <v>0.30696279117464265</v>
      </c>
      <c r="R46" s="304">
        <f t="shared" si="3"/>
        <v>0.05812227708721773</v>
      </c>
      <c r="S46" s="292"/>
    </row>
    <row r="47" spans="1:19" s="4" customFormat="1" ht="15.75">
      <c r="A47" s="285">
        <v>2</v>
      </c>
      <c r="B47" s="286">
        <v>0</v>
      </c>
      <c r="C47" s="286">
        <v>3</v>
      </c>
      <c r="D47" s="287"/>
      <c r="E47" s="287"/>
      <c r="F47" s="287"/>
      <c r="G47" s="293" t="s">
        <v>57</v>
      </c>
      <c r="H47" s="289">
        <f>+H48+H53</f>
        <v>833000000</v>
      </c>
      <c r="I47" s="289">
        <f aca="true" t="shared" si="15" ref="I47:P47">+I48+I53</f>
        <v>59752142</v>
      </c>
      <c r="J47" s="289">
        <f t="shared" si="15"/>
        <v>67144805</v>
      </c>
      <c r="K47" s="289">
        <f t="shared" si="15"/>
        <v>59752142</v>
      </c>
      <c r="L47" s="289">
        <f t="shared" si="15"/>
        <v>67144805</v>
      </c>
      <c r="M47" s="289">
        <f t="shared" si="15"/>
        <v>60005286</v>
      </c>
      <c r="N47" s="289">
        <f t="shared" si="15"/>
        <v>60749537</v>
      </c>
      <c r="O47" s="289">
        <f t="shared" si="15"/>
        <v>55914286</v>
      </c>
      <c r="P47" s="289">
        <f t="shared" si="15"/>
        <v>56658537</v>
      </c>
      <c r="Q47" s="314">
        <f t="shared" si="2"/>
        <v>0.08060600840336135</v>
      </c>
      <c r="R47" s="304">
        <f t="shared" si="3"/>
        <v>0.07292861584633853</v>
      </c>
      <c r="S47" s="292"/>
    </row>
    <row r="48" spans="1:19" s="4" customFormat="1" ht="15.75">
      <c r="A48" s="285">
        <v>2</v>
      </c>
      <c r="B48" s="286">
        <v>0</v>
      </c>
      <c r="C48" s="286">
        <v>3</v>
      </c>
      <c r="D48" s="302">
        <v>50</v>
      </c>
      <c r="E48" s="287"/>
      <c r="F48" s="287"/>
      <c r="G48" s="293" t="s">
        <v>119</v>
      </c>
      <c r="H48" s="289">
        <f>SUM(H49:H52)</f>
        <v>752660000</v>
      </c>
      <c r="I48" s="289">
        <f aca="true" t="shared" si="16" ref="I48:P48">SUM(I49:I52)</f>
        <v>59752142</v>
      </c>
      <c r="J48" s="289">
        <f t="shared" si="16"/>
        <v>66502085</v>
      </c>
      <c r="K48" s="289">
        <f t="shared" si="16"/>
        <v>59752142</v>
      </c>
      <c r="L48" s="289">
        <f t="shared" si="16"/>
        <v>66502085</v>
      </c>
      <c r="M48" s="289">
        <f t="shared" si="16"/>
        <v>60005286</v>
      </c>
      <c r="N48" s="289">
        <f t="shared" si="16"/>
        <v>60749537</v>
      </c>
      <c r="O48" s="289">
        <f t="shared" si="16"/>
        <v>55914286</v>
      </c>
      <c r="P48" s="289">
        <f t="shared" si="16"/>
        <v>56658537</v>
      </c>
      <c r="Q48" s="314">
        <f t="shared" si="2"/>
        <v>0.08835607711317195</v>
      </c>
      <c r="R48" s="304">
        <f t="shared" si="3"/>
        <v>0.08071312013392501</v>
      </c>
      <c r="S48" s="292"/>
    </row>
    <row r="49" spans="1:19" s="8" customFormat="1" ht="15" hidden="1">
      <c r="A49" s="294">
        <v>2</v>
      </c>
      <c r="B49" s="295">
        <v>0</v>
      </c>
      <c r="C49" s="295">
        <v>3</v>
      </c>
      <c r="D49" s="296">
        <v>50</v>
      </c>
      <c r="E49" s="296">
        <v>2</v>
      </c>
      <c r="F49" s="296">
        <v>20</v>
      </c>
      <c r="G49" s="298" t="s">
        <v>120</v>
      </c>
      <c r="H49" s="299">
        <v>12861021</v>
      </c>
      <c r="I49" s="299">
        <v>4091000</v>
      </c>
      <c r="J49" s="299">
        <v>4193888</v>
      </c>
      <c r="K49" s="299">
        <v>4091000</v>
      </c>
      <c r="L49" s="299">
        <v>4193888</v>
      </c>
      <c r="M49" s="299">
        <v>4091000</v>
      </c>
      <c r="N49" s="299">
        <v>4091000</v>
      </c>
      <c r="O49" s="299">
        <v>0</v>
      </c>
      <c r="P49" s="299">
        <v>0</v>
      </c>
      <c r="Q49" s="300">
        <f t="shared" si="2"/>
        <v>0.3260929283919216</v>
      </c>
      <c r="R49" s="301">
        <f t="shared" si="3"/>
        <v>0.3180929414546481</v>
      </c>
      <c r="S49" s="1"/>
    </row>
    <row r="50" spans="1:19" s="8" customFormat="1" ht="15" hidden="1">
      <c r="A50" s="294">
        <v>2</v>
      </c>
      <c r="B50" s="295">
        <v>0</v>
      </c>
      <c r="C50" s="295">
        <v>3</v>
      </c>
      <c r="D50" s="296">
        <v>50</v>
      </c>
      <c r="E50" s="296">
        <v>3</v>
      </c>
      <c r="F50" s="296">
        <v>20</v>
      </c>
      <c r="G50" s="298" t="s">
        <v>121</v>
      </c>
      <c r="H50" s="299">
        <v>500000000</v>
      </c>
      <c r="I50" s="299">
        <v>0</v>
      </c>
      <c r="J50" s="299">
        <v>4000000</v>
      </c>
      <c r="K50" s="299">
        <v>0</v>
      </c>
      <c r="L50" s="299">
        <v>4000000</v>
      </c>
      <c r="M50" s="299">
        <v>0</v>
      </c>
      <c r="N50" s="299">
        <v>0</v>
      </c>
      <c r="O50" s="299">
        <v>0</v>
      </c>
      <c r="P50" s="299">
        <v>0</v>
      </c>
      <c r="Q50" s="300">
        <f t="shared" si="2"/>
        <v>0.008</v>
      </c>
      <c r="R50" s="301">
        <f t="shared" si="3"/>
        <v>0</v>
      </c>
      <c r="S50" s="1"/>
    </row>
    <row r="51" spans="1:19" s="8" customFormat="1" ht="15" hidden="1">
      <c r="A51" s="294">
        <v>2</v>
      </c>
      <c r="B51" s="295">
        <v>0</v>
      </c>
      <c r="C51" s="295">
        <v>3</v>
      </c>
      <c r="D51" s="296">
        <v>50</v>
      </c>
      <c r="E51" s="296">
        <v>8</v>
      </c>
      <c r="F51" s="296">
        <v>20</v>
      </c>
      <c r="G51" s="298" t="s">
        <v>122</v>
      </c>
      <c r="H51" s="299">
        <v>10000000</v>
      </c>
      <c r="I51" s="299">
        <v>48342</v>
      </c>
      <c r="J51" s="299">
        <v>333005</v>
      </c>
      <c r="K51" s="299">
        <v>48342</v>
      </c>
      <c r="L51" s="299">
        <v>333005</v>
      </c>
      <c r="M51" s="299">
        <v>49459</v>
      </c>
      <c r="N51" s="299">
        <v>256966</v>
      </c>
      <c r="O51" s="299">
        <v>49459</v>
      </c>
      <c r="P51" s="299">
        <v>256966</v>
      </c>
      <c r="Q51" s="300">
        <f t="shared" si="2"/>
        <v>0.0333005</v>
      </c>
      <c r="R51" s="301">
        <f t="shared" si="3"/>
        <v>0.0256966</v>
      </c>
      <c r="S51" s="1"/>
    </row>
    <row r="52" spans="1:19" s="8" customFormat="1" ht="15" hidden="1">
      <c r="A52" s="294">
        <v>2</v>
      </c>
      <c r="B52" s="295">
        <v>0</v>
      </c>
      <c r="C52" s="295">
        <v>3</v>
      </c>
      <c r="D52" s="296">
        <v>50</v>
      </c>
      <c r="E52" s="296">
        <v>90</v>
      </c>
      <c r="F52" s="296">
        <v>20</v>
      </c>
      <c r="G52" s="298" t="s">
        <v>721</v>
      </c>
      <c r="H52" s="299">
        <v>229798979</v>
      </c>
      <c r="I52" s="299">
        <v>55612800</v>
      </c>
      <c r="J52" s="299">
        <v>57975192</v>
      </c>
      <c r="K52" s="299">
        <v>55612800</v>
      </c>
      <c r="L52" s="299">
        <v>57975192</v>
      </c>
      <c r="M52" s="299">
        <v>55864827</v>
      </c>
      <c r="N52" s="299">
        <v>56401571</v>
      </c>
      <c r="O52" s="299">
        <v>55864827</v>
      </c>
      <c r="P52" s="299">
        <v>56401571</v>
      </c>
      <c r="Q52" s="300">
        <f t="shared" si="2"/>
        <v>0.25228655171701175</v>
      </c>
      <c r="R52" s="301">
        <f t="shared" si="3"/>
        <v>0.24543873626174814</v>
      </c>
      <c r="S52" s="1"/>
    </row>
    <row r="53" spans="1:19" s="4" customFormat="1" ht="15.75">
      <c r="A53" s="285">
        <v>2</v>
      </c>
      <c r="B53" s="286">
        <v>0</v>
      </c>
      <c r="C53" s="286">
        <v>3</v>
      </c>
      <c r="D53" s="302">
        <v>51</v>
      </c>
      <c r="E53" s="287"/>
      <c r="F53" s="287"/>
      <c r="G53" s="293" t="s">
        <v>124</v>
      </c>
      <c r="H53" s="289">
        <f>+H54</f>
        <v>80340000</v>
      </c>
      <c r="I53" s="289">
        <f aca="true" t="shared" si="17" ref="I53:P53">+I54</f>
        <v>0</v>
      </c>
      <c r="J53" s="289">
        <f t="shared" si="17"/>
        <v>642720</v>
      </c>
      <c r="K53" s="289">
        <f t="shared" si="17"/>
        <v>0</v>
      </c>
      <c r="L53" s="289">
        <f t="shared" si="17"/>
        <v>642720</v>
      </c>
      <c r="M53" s="289">
        <f t="shared" si="17"/>
        <v>0</v>
      </c>
      <c r="N53" s="289">
        <f t="shared" si="17"/>
        <v>0</v>
      </c>
      <c r="O53" s="289">
        <f t="shared" si="17"/>
        <v>0</v>
      </c>
      <c r="P53" s="289">
        <f t="shared" si="17"/>
        <v>0</v>
      </c>
      <c r="Q53" s="314">
        <f t="shared" si="2"/>
        <v>0.008</v>
      </c>
      <c r="R53" s="304">
        <f t="shared" si="3"/>
        <v>0</v>
      </c>
      <c r="S53" s="292"/>
    </row>
    <row r="54" spans="1:19" s="8" customFormat="1" ht="15" hidden="1">
      <c r="A54" s="294">
        <v>2</v>
      </c>
      <c r="B54" s="295">
        <v>0</v>
      </c>
      <c r="C54" s="295">
        <v>3</v>
      </c>
      <c r="D54" s="296">
        <v>51</v>
      </c>
      <c r="E54" s="296">
        <v>1</v>
      </c>
      <c r="F54" s="296">
        <v>20</v>
      </c>
      <c r="G54" s="298" t="s">
        <v>631</v>
      </c>
      <c r="H54" s="299">
        <v>80340000</v>
      </c>
      <c r="I54" s="299">
        <v>0</v>
      </c>
      <c r="J54" s="299">
        <v>642720</v>
      </c>
      <c r="K54" s="299">
        <v>0</v>
      </c>
      <c r="L54" s="299">
        <v>642720</v>
      </c>
      <c r="M54" s="299">
        <v>0</v>
      </c>
      <c r="N54" s="299">
        <v>0</v>
      </c>
      <c r="O54" s="299">
        <v>0</v>
      </c>
      <c r="P54" s="299">
        <v>0</v>
      </c>
      <c r="Q54" s="300">
        <f t="shared" si="2"/>
        <v>0.008</v>
      </c>
      <c r="R54" s="301">
        <f t="shared" si="3"/>
        <v>0</v>
      </c>
      <c r="S54" s="1"/>
    </row>
    <row r="55" spans="1:19" s="4" customFormat="1" ht="15.75">
      <c r="A55" s="285">
        <v>2</v>
      </c>
      <c r="B55" s="286">
        <v>0</v>
      </c>
      <c r="C55" s="286">
        <v>4</v>
      </c>
      <c r="D55" s="287"/>
      <c r="E55" s="287"/>
      <c r="F55" s="287"/>
      <c r="G55" s="293" t="s">
        <v>41</v>
      </c>
      <c r="H55" s="289">
        <f>H56+H59+H61+H67+H76+H82+H85+H91+H94+H97+H102+H107+H108+H99</f>
        <v>8821000000</v>
      </c>
      <c r="I55" s="289">
        <f aca="true" t="shared" si="18" ref="I55:P55">I56+I59+I61+I67+I76+I82+I85+I91+I94+I97+I102+I107+I108+I99</f>
        <v>265089754</v>
      </c>
      <c r="J55" s="289">
        <f t="shared" si="18"/>
        <v>5138757600</v>
      </c>
      <c r="K55" s="289">
        <f t="shared" si="18"/>
        <v>647966839</v>
      </c>
      <c r="L55" s="289">
        <f t="shared" si="18"/>
        <v>2896273981</v>
      </c>
      <c r="M55" s="289">
        <f t="shared" si="18"/>
        <v>407100499.39</v>
      </c>
      <c r="N55" s="289">
        <f t="shared" si="18"/>
        <v>500362926</v>
      </c>
      <c r="O55" s="289">
        <f t="shared" si="18"/>
        <v>404913899.39</v>
      </c>
      <c r="P55" s="289">
        <f t="shared" si="18"/>
        <v>498176326.38</v>
      </c>
      <c r="Q55" s="314">
        <f t="shared" si="2"/>
        <v>0.3283385082190228</v>
      </c>
      <c r="R55" s="304">
        <f t="shared" si="3"/>
        <v>0.05672405917696406</v>
      </c>
      <c r="S55" s="292"/>
    </row>
    <row r="56" spans="1:19" s="4" customFormat="1" ht="15.75">
      <c r="A56" s="285">
        <v>2</v>
      </c>
      <c r="B56" s="286">
        <v>0</v>
      </c>
      <c r="C56" s="286">
        <v>4</v>
      </c>
      <c r="D56" s="302">
        <v>1</v>
      </c>
      <c r="E56" s="287"/>
      <c r="F56" s="287"/>
      <c r="G56" s="293" t="s">
        <v>129</v>
      </c>
      <c r="H56" s="289">
        <f>SUM(H57:H58)</f>
        <v>396090333</v>
      </c>
      <c r="I56" s="289">
        <f aca="true" t="shared" si="19" ref="I56:P56">SUM(I57:I58)</f>
        <v>0</v>
      </c>
      <c r="J56" s="289">
        <f t="shared" si="19"/>
        <v>319168723</v>
      </c>
      <c r="K56" s="289">
        <f t="shared" si="19"/>
        <v>267840000</v>
      </c>
      <c r="L56" s="289">
        <f t="shared" si="19"/>
        <v>272008723</v>
      </c>
      <c r="M56" s="289">
        <f t="shared" si="19"/>
        <v>268905398</v>
      </c>
      <c r="N56" s="289">
        <f t="shared" si="19"/>
        <v>269912580</v>
      </c>
      <c r="O56" s="289">
        <f t="shared" si="19"/>
        <v>268905398</v>
      </c>
      <c r="P56" s="289">
        <f t="shared" si="19"/>
        <v>269912580</v>
      </c>
      <c r="Q56" s="314">
        <f t="shared" si="2"/>
        <v>0.6867340612425399</v>
      </c>
      <c r="R56" s="304">
        <f t="shared" si="3"/>
        <v>0.6814419780348439</v>
      </c>
      <c r="S56" s="292"/>
    </row>
    <row r="57" spans="1:19" s="8" customFormat="1" ht="15" hidden="1">
      <c r="A57" s="294">
        <v>2</v>
      </c>
      <c r="B57" s="295">
        <v>0</v>
      </c>
      <c r="C57" s="295">
        <v>4</v>
      </c>
      <c r="D57" s="296">
        <v>1</v>
      </c>
      <c r="E57" s="296">
        <v>16</v>
      </c>
      <c r="F57" s="296">
        <v>20</v>
      </c>
      <c r="G57" s="298" t="s">
        <v>722</v>
      </c>
      <c r="H57" s="299">
        <v>350000000</v>
      </c>
      <c r="I57" s="299">
        <v>0</v>
      </c>
      <c r="J57" s="299">
        <v>317800000</v>
      </c>
      <c r="K57" s="299">
        <v>267840000</v>
      </c>
      <c r="L57" s="299">
        <v>270640000</v>
      </c>
      <c r="M57" s="299">
        <v>268905398</v>
      </c>
      <c r="N57" s="299">
        <v>268908024</v>
      </c>
      <c r="O57" s="299">
        <v>268905398</v>
      </c>
      <c r="P57" s="299">
        <v>268908024</v>
      </c>
      <c r="Q57" s="300">
        <f t="shared" si="2"/>
        <v>0.7732571428571429</v>
      </c>
      <c r="R57" s="301">
        <f t="shared" si="3"/>
        <v>0.76830864</v>
      </c>
      <c r="S57" s="1"/>
    </row>
    <row r="58" spans="1:19" s="8" customFormat="1" ht="15" hidden="1">
      <c r="A58" s="294">
        <v>2</v>
      </c>
      <c r="B58" s="295">
        <v>0</v>
      </c>
      <c r="C58" s="295">
        <v>4</v>
      </c>
      <c r="D58" s="296">
        <v>1</v>
      </c>
      <c r="E58" s="296">
        <v>25</v>
      </c>
      <c r="F58" s="296">
        <v>20</v>
      </c>
      <c r="G58" s="298" t="s">
        <v>134</v>
      </c>
      <c r="H58" s="299">
        <v>46090333</v>
      </c>
      <c r="I58" s="299">
        <v>0</v>
      </c>
      <c r="J58" s="299">
        <v>1368723</v>
      </c>
      <c r="K58" s="299">
        <v>0</v>
      </c>
      <c r="L58" s="299">
        <v>1368723</v>
      </c>
      <c r="M58" s="299">
        <v>0</v>
      </c>
      <c r="N58" s="299">
        <v>1004556</v>
      </c>
      <c r="O58" s="299">
        <v>0</v>
      </c>
      <c r="P58" s="299">
        <v>1004556</v>
      </c>
      <c r="Q58" s="300">
        <f t="shared" si="2"/>
        <v>0.029696530940663848</v>
      </c>
      <c r="R58" s="308">
        <f t="shared" si="3"/>
        <v>0.02179537301238418</v>
      </c>
      <c r="S58" s="1"/>
    </row>
    <row r="59" spans="1:19" s="4" customFormat="1" ht="15.75">
      <c r="A59" s="285">
        <v>2</v>
      </c>
      <c r="B59" s="286">
        <v>0</v>
      </c>
      <c r="C59" s="286">
        <v>4</v>
      </c>
      <c r="D59" s="302">
        <v>2</v>
      </c>
      <c r="E59" s="287"/>
      <c r="F59" s="287"/>
      <c r="G59" s="293" t="s">
        <v>136</v>
      </c>
      <c r="H59" s="289">
        <f>SUM(H60:H60)</f>
        <v>300000000</v>
      </c>
      <c r="I59" s="289">
        <f aca="true" t="shared" si="20" ref="I59:P59">SUM(I60:I60)</f>
        <v>0</v>
      </c>
      <c r="J59" s="289">
        <f t="shared" si="20"/>
        <v>2400000</v>
      </c>
      <c r="K59" s="289">
        <f t="shared" si="20"/>
        <v>0</v>
      </c>
      <c r="L59" s="289">
        <f t="shared" si="20"/>
        <v>2400000</v>
      </c>
      <c r="M59" s="289">
        <f t="shared" si="20"/>
        <v>0</v>
      </c>
      <c r="N59" s="289">
        <f t="shared" si="20"/>
        <v>68</v>
      </c>
      <c r="O59" s="289">
        <f t="shared" si="20"/>
        <v>0</v>
      </c>
      <c r="P59" s="289">
        <f t="shared" si="20"/>
        <v>68</v>
      </c>
      <c r="Q59" s="314">
        <f t="shared" si="2"/>
        <v>0.008</v>
      </c>
      <c r="R59" s="304">
        <f t="shared" si="3"/>
        <v>2.2666666666666666E-07</v>
      </c>
      <c r="S59" s="292"/>
    </row>
    <row r="60" spans="1:19" s="8" customFormat="1" ht="15" hidden="1">
      <c r="A60" s="294">
        <v>2</v>
      </c>
      <c r="B60" s="295">
        <v>0</v>
      </c>
      <c r="C60" s="295">
        <v>4</v>
      </c>
      <c r="D60" s="296">
        <v>2</v>
      </c>
      <c r="E60" s="296">
        <v>2</v>
      </c>
      <c r="F60" s="296">
        <v>20</v>
      </c>
      <c r="G60" s="298" t="s">
        <v>138</v>
      </c>
      <c r="H60" s="299">
        <v>300000000</v>
      </c>
      <c r="I60" s="299">
        <v>0</v>
      </c>
      <c r="J60" s="299">
        <v>2400000</v>
      </c>
      <c r="K60" s="299">
        <v>0</v>
      </c>
      <c r="L60" s="299">
        <v>2400000</v>
      </c>
      <c r="M60" s="299">
        <v>0</v>
      </c>
      <c r="N60" s="299">
        <v>68</v>
      </c>
      <c r="O60" s="299">
        <v>0</v>
      </c>
      <c r="P60" s="299">
        <v>68</v>
      </c>
      <c r="Q60" s="300">
        <f t="shared" si="2"/>
        <v>0.008</v>
      </c>
      <c r="R60" s="301">
        <f t="shared" si="3"/>
        <v>2.2666666666666666E-07</v>
      </c>
      <c r="S60" s="1"/>
    </row>
    <row r="61" spans="1:19" s="4" customFormat="1" ht="15.75">
      <c r="A61" s="285">
        <v>2</v>
      </c>
      <c r="B61" s="286">
        <v>0</v>
      </c>
      <c r="C61" s="286">
        <v>4</v>
      </c>
      <c r="D61" s="302">
        <v>4</v>
      </c>
      <c r="E61" s="287"/>
      <c r="F61" s="287"/>
      <c r="G61" s="293" t="s">
        <v>139</v>
      </c>
      <c r="H61" s="289">
        <f>SUM(H62:H66)</f>
        <v>344378091</v>
      </c>
      <c r="I61" s="289">
        <f aca="true" t="shared" si="21" ref="I61:P61">SUM(I62:I66)</f>
        <v>160970505</v>
      </c>
      <c r="J61" s="289">
        <f t="shared" si="21"/>
        <v>266207505</v>
      </c>
      <c r="K61" s="289">
        <f t="shared" si="21"/>
        <v>970505</v>
      </c>
      <c r="L61" s="289">
        <f t="shared" si="21"/>
        <v>9207505</v>
      </c>
      <c r="M61" s="289">
        <f t="shared" si="21"/>
        <v>1052308</v>
      </c>
      <c r="N61" s="289">
        <f t="shared" si="21"/>
        <v>6123661</v>
      </c>
      <c r="O61" s="289">
        <f t="shared" si="21"/>
        <v>1052308</v>
      </c>
      <c r="P61" s="289">
        <f t="shared" si="21"/>
        <v>6123661</v>
      </c>
      <c r="Q61" s="314">
        <f t="shared" si="2"/>
        <v>0.026736616644988602</v>
      </c>
      <c r="R61" s="304">
        <f t="shared" si="3"/>
        <v>0.017781796113156337</v>
      </c>
      <c r="S61" s="292"/>
    </row>
    <row r="62" spans="1:19" s="8" customFormat="1" ht="15" hidden="1">
      <c r="A62" s="294">
        <v>2</v>
      </c>
      <c r="B62" s="295">
        <v>0</v>
      </c>
      <c r="C62" s="295">
        <v>4</v>
      </c>
      <c r="D62" s="296">
        <v>4</v>
      </c>
      <c r="E62" s="296">
        <v>1</v>
      </c>
      <c r="F62" s="296">
        <v>20</v>
      </c>
      <c r="G62" s="298" t="s">
        <v>142</v>
      </c>
      <c r="H62" s="299">
        <v>65000000</v>
      </c>
      <c r="I62" s="299">
        <v>0</v>
      </c>
      <c r="J62" s="299">
        <v>48020000</v>
      </c>
      <c r="K62" s="299">
        <v>0</v>
      </c>
      <c r="L62" s="299">
        <v>1020000</v>
      </c>
      <c r="M62" s="299">
        <v>13011</v>
      </c>
      <c r="N62" s="299">
        <v>542233</v>
      </c>
      <c r="O62" s="299">
        <v>13011</v>
      </c>
      <c r="P62" s="299">
        <v>542233</v>
      </c>
      <c r="Q62" s="300">
        <f t="shared" si="2"/>
        <v>0.015692307692307693</v>
      </c>
      <c r="R62" s="301">
        <f t="shared" si="3"/>
        <v>0.008342046153846153</v>
      </c>
      <c r="S62" s="1"/>
    </row>
    <row r="63" spans="1:19" s="8" customFormat="1" ht="15" hidden="1">
      <c r="A63" s="294">
        <v>2</v>
      </c>
      <c r="B63" s="295">
        <v>0</v>
      </c>
      <c r="C63" s="295">
        <v>4</v>
      </c>
      <c r="D63" s="296">
        <v>4</v>
      </c>
      <c r="E63" s="296">
        <v>15</v>
      </c>
      <c r="F63" s="296">
        <v>20</v>
      </c>
      <c r="G63" s="298" t="s">
        <v>197</v>
      </c>
      <c r="H63" s="299">
        <v>124378091</v>
      </c>
      <c r="I63" s="299">
        <v>70000000</v>
      </c>
      <c r="J63" s="299">
        <v>121420000</v>
      </c>
      <c r="K63" s="299">
        <v>0</v>
      </c>
      <c r="L63" s="299">
        <v>1420000</v>
      </c>
      <c r="M63" s="299">
        <v>14068</v>
      </c>
      <c r="N63" s="299">
        <v>365913</v>
      </c>
      <c r="O63" s="299">
        <v>14068</v>
      </c>
      <c r="P63" s="299">
        <v>365913</v>
      </c>
      <c r="Q63" s="300">
        <f t="shared" si="2"/>
        <v>0.0114168016937967</v>
      </c>
      <c r="R63" s="301">
        <f t="shared" si="3"/>
        <v>0.00294194095646636</v>
      </c>
      <c r="S63" s="1"/>
    </row>
    <row r="64" spans="1:19" s="8" customFormat="1" ht="15" hidden="1">
      <c r="A64" s="294">
        <v>2</v>
      </c>
      <c r="B64" s="295">
        <v>0</v>
      </c>
      <c r="C64" s="295">
        <v>4</v>
      </c>
      <c r="D64" s="296">
        <v>4</v>
      </c>
      <c r="E64" s="296">
        <v>17</v>
      </c>
      <c r="F64" s="296">
        <v>20</v>
      </c>
      <c r="G64" s="298" t="s">
        <v>143</v>
      </c>
      <c r="H64" s="299">
        <v>60000000</v>
      </c>
      <c r="I64" s="299">
        <v>40000000</v>
      </c>
      <c r="J64" s="299">
        <v>40680000</v>
      </c>
      <c r="K64" s="299">
        <v>0</v>
      </c>
      <c r="L64" s="299">
        <v>680000</v>
      </c>
      <c r="M64" s="299">
        <v>10279</v>
      </c>
      <c r="N64" s="299">
        <v>227103</v>
      </c>
      <c r="O64" s="299">
        <v>10279</v>
      </c>
      <c r="P64" s="299">
        <v>227103</v>
      </c>
      <c r="Q64" s="300">
        <f t="shared" si="2"/>
        <v>0.011333333333333334</v>
      </c>
      <c r="R64" s="301">
        <f t="shared" si="3"/>
        <v>0.00378505</v>
      </c>
      <c r="S64" s="1"/>
    </row>
    <row r="65" spans="1:19" s="8" customFormat="1" ht="15" hidden="1">
      <c r="A65" s="294">
        <v>2</v>
      </c>
      <c r="B65" s="295">
        <v>0</v>
      </c>
      <c r="C65" s="295">
        <v>4</v>
      </c>
      <c r="D65" s="296">
        <v>4</v>
      </c>
      <c r="E65" s="296">
        <v>18</v>
      </c>
      <c r="F65" s="296">
        <v>20</v>
      </c>
      <c r="G65" s="298" t="s">
        <v>198</v>
      </c>
      <c r="H65" s="299">
        <v>60000000</v>
      </c>
      <c r="I65" s="299">
        <v>50000000</v>
      </c>
      <c r="J65" s="299">
        <v>50680000</v>
      </c>
      <c r="K65" s="299">
        <v>0</v>
      </c>
      <c r="L65" s="299">
        <v>680000</v>
      </c>
      <c r="M65" s="299">
        <v>16110</v>
      </c>
      <c r="N65" s="299">
        <v>247986</v>
      </c>
      <c r="O65" s="299">
        <v>16110</v>
      </c>
      <c r="P65" s="299">
        <v>247986</v>
      </c>
      <c r="Q65" s="300">
        <f t="shared" si="2"/>
        <v>0.011333333333333334</v>
      </c>
      <c r="R65" s="301">
        <f t="shared" si="3"/>
        <v>0.0041331</v>
      </c>
      <c r="S65" s="1"/>
    </row>
    <row r="66" spans="1:19" s="8" customFormat="1" ht="15" hidden="1">
      <c r="A66" s="294">
        <v>2</v>
      </c>
      <c r="B66" s="295">
        <v>0</v>
      </c>
      <c r="C66" s="295">
        <v>4</v>
      </c>
      <c r="D66" s="296">
        <v>4</v>
      </c>
      <c r="E66" s="296">
        <v>23</v>
      </c>
      <c r="F66" s="296">
        <v>20</v>
      </c>
      <c r="G66" s="298" t="s">
        <v>145</v>
      </c>
      <c r="H66" s="299">
        <v>35000000</v>
      </c>
      <c r="I66" s="299">
        <v>970505</v>
      </c>
      <c r="J66" s="299">
        <v>5407505</v>
      </c>
      <c r="K66" s="299">
        <v>970505</v>
      </c>
      <c r="L66" s="299">
        <v>5407505</v>
      </c>
      <c r="M66" s="299">
        <v>998840</v>
      </c>
      <c r="N66" s="299">
        <v>4740426</v>
      </c>
      <c r="O66" s="299">
        <v>998840</v>
      </c>
      <c r="P66" s="299">
        <v>4740426</v>
      </c>
      <c r="Q66" s="300">
        <f t="shared" si="2"/>
        <v>0.15450014285714286</v>
      </c>
      <c r="R66" s="301">
        <f t="shared" si="3"/>
        <v>0.13544074285714286</v>
      </c>
      <c r="S66" s="1"/>
    </row>
    <row r="67" spans="1:19" s="4" customFormat="1" ht="15.75">
      <c r="A67" s="285">
        <v>2</v>
      </c>
      <c r="B67" s="286">
        <v>0</v>
      </c>
      <c r="C67" s="286">
        <v>4</v>
      </c>
      <c r="D67" s="302">
        <v>5</v>
      </c>
      <c r="E67" s="287"/>
      <c r="F67" s="287"/>
      <c r="G67" s="293" t="s">
        <v>148</v>
      </c>
      <c r="H67" s="289">
        <f aca="true" t="shared" si="22" ref="H67:P67">SUM(H68:H75)</f>
        <v>1824555000</v>
      </c>
      <c r="I67" s="289">
        <f t="shared" si="22"/>
        <v>12013400</v>
      </c>
      <c r="J67" s="289">
        <f t="shared" si="22"/>
        <v>1102336392</v>
      </c>
      <c r="K67" s="289">
        <f t="shared" si="22"/>
        <v>10988400</v>
      </c>
      <c r="L67" s="289">
        <f t="shared" si="22"/>
        <v>696969935</v>
      </c>
      <c r="M67" s="289">
        <f t="shared" si="22"/>
        <v>3347963</v>
      </c>
      <c r="N67" s="289">
        <f t="shared" si="22"/>
        <v>47371495</v>
      </c>
      <c r="O67" s="289">
        <f t="shared" si="22"/>
        <v>1161363</v>
      </c>
      <c r="P67" s="289">
        <f t="shared" si="22"/>
        <v>45184895</v>
      </c>
      <c r="Q67" s="314">
        <f t="shared" si="2"/>
        <v>0.38199447810562026</v>
      </c>
      <c r="R67" s="304">
        <f t="shared" si="3"/>
        <v>0.0259633143424013</v>
      </c>
      <c r="S67" s="292"/>
    </row>
    <row r="68" spans="1:19" s="8" customFormat="1" ht="15" hidden="1">
      <c r="A68" s="294">
        <v>2</v>
      </c>
      <c r="B68" s="295">
        <v>0</v>
      </c>
      <c r="C68" s="295">
        <v>4</v>
      </c>
      <c r="D68" s="296">
        <v>5</v>
      </c>
      <c r="E68" s="296">
        <v>1</v>
      </c>
      <c r="F68" s="296">
        <v>20</v>
      </c>
      <c r="G68" s="298" t="s">
        <v>149</v>
      </c>
      <c r="H68" s="299">
        <v>1098300000</v>
      </c>
      <c r="I68" s="299">
        <v>0</v>
      </c>
      <c r="J68" s="299">
        <v>553160380</v>
      </c>
      <c r="K68" s="299">
        <v>0</v>
      </c>
      <c r="L68" s="299">
        <v>532307225</v>
      </c>
      <c r="M68" s="299">
        <v>133490</v>
      </c>
      <c r="N68" s="299">
        <v>36133252</v>
      </c>
      <c r="O68" s="299">
        <v>133490</v>
      </c>
      <c r="P68" s="299">
        <v>36133252</v>
      </c>
      <c r="Q68" s="300">
        <f t="shared" si="2"/>
        <v>0.4846646863334244</v>
      </c>
      <c r="R68" s="301">
        <f t="shared" si="3"/>
        <v>0.03289925521260129</v>
      </c>
      <c r="S68" s="1"/>
    </row>
    <row r="69" spans="1:19" s="8" customFormat="1" ht="15" hidden="1">
      <c r="A69" s="294">
        <v>2</v>
      </c>
      <c r="B69" s="295">
        <v>0</v>
      </c>
      <c r="C69" s="295">
        <v>4</v>
      </c>
      <c r="D69" s="296">
        <v>5</v>
      </c>
      <c r="E69" s="296">
        <v>2</v>
      </c>
      <c r="F69" s="296">
        <v>20</v>
      </c>
      <c r="G69" s="298" t="s">
        <v>150</v>
      </c>
      <c r="H69" s="299">
        <v>227000000</v>
      </c>
      <c r="I69" s="299">
        <v>11445000</v>
      </c>
      <c r="J69" s="299">
        <v>181482692</v>
      </c>
      <c r="K69" s="299">
        <v>420000</v>
      </c>
      <c r="L69" s="299">
        <v>116393666</v>
      </c>
      <c r="M69" s="299">
        <v>2622043</v>
      </c>
      <c r="N69" s="299">
        <v>3675551</v>
      </c>
      <c r="O69" s="299">
        <v>435443</v>
      </c>
      <c r="P69" s="299">
        <v>1488951</v>
      </c>
      <c r="Q69" s="300">
        <f t="shared" si="2"/>
        <v>0.5127474273127753</v>
      </c>
      <c r="R69" s="301">
        <f t="shared" si="3"/>
        <v>0.016191854625550662</v>
      </c>
      <c r="S69" s="1"/>
    </row>
    <row r="70" spans="1:19" s="8" customFormat="1" ht="15" hidden="1">
      <c r="A70" s="294">
        <v>2</v>
      </c>
      <c r="B70" s="295">
        <v>0</v>
      </c>
      <c r="C70" s="295">
        <v>4</v>
      </c>
      <c r="D70" s="296">
        <v>5</v>
      </c>
      <c r="E70" s="296">
        <v>5</v>
      </c>
      <c r="F70" s="296">
        <v>20</v>
      </c>
      <c r="G70" s="298" t="s">
        <v>151</v>
      </c>
      <c r="H70" s="299">
        <v>7175000</v>
      </c>
      <c r="I70" s="299">
        <v>0</v>
      </c>
      <c r="J70" s="299">
        <v>198800</v>
      </c>
      <c r="K70" s="299">
        <v>0</v>
      </c>
      <c r="L70" s="299">
        <v>198800</v>
      </c>
      <c r="M70" s="299">
        <v>0</v>
      </c>
      <c r="N70" s="299">
        <v>173111</v>
      </c>
      <c r="O70" s="299">
        <v>0</v>
      </c>
      <c r="P70" s="299">
        <v>173111</v>
      </c>
      <c r="Q70" s="300">
        <f t="shared" si="2"/>
        <v>0.027707317073170732</v>
      </c>
      <c r="R70" s="301">
        <f t="shared" si="3"/>
        <v>0.024126968641114983</v>
      </c>
      <c r="S70" s="1"/>
    </row>
    <row r="71" spans="1:19" s="8" customFormat="1" ht="15" hidden="1">
      <c r="A71" s="294">
        <v>2</v>
      </c>
      <c r="B71" s="295">
        <v>0</v>
      </c>
      <c r="C71" s="295">
        <v>4</v>
      </c>
      <c r="D71" s="296">
        <v>5</v>
      </c>
      <c r="E71" s="296">
        <v>6</v>
      </c>
      <c r="F71" s="296">
        <v>20</v>
      </c>
      <c r="G71" s="298" t="s">
        <v>152</v>
      </c>
      <c r="H71" s="299">
        <v>23000000</v>
      </c>
      <c r="I71" s="299">
        <v>568400</v>
      </c>
      <c r="J71" s="299">
        <v>14808400</v>
      </c>
      <c r="K71" s="299">
        <v>10568400</v>
      </c>
      <c r="L71" s="299">
        <v>11808400</v>
      </c>
      <c r="M71" s="299">
        <v>583055</v>
      </c>
      <c r="N71" s="299">
        <v>1634366</v>
      </c>
      <c r="O71" s="299">
        <v>583055</v>
      </c>
      <c r="P71" s="299">
        <v>1634366</v>
      </c>
      <c r="Q71" s="300">
        <f t="shared" si="2"/>
        <v>0.513408695652174</v>
      </c>
      <c r="R71" s="301">
        <f t="shared" si="3"/>
        <v>0.07105939130434782</v>
      </c>
      <c r="S71" s="1"/>
    </row>
    <row r="72" spans="1:19" s="8" customFormat="1" ht="15" hidden="1">
      <c r="A72" s="294">
        <v>2</v>
      </c>
      <c r="B72" s="295">
        <v>0</v>
      </c>
      <c r="C72" s="295">
        <v>4</v>
      </c>
      <c r="D72" s="296">
        <v>5</v>
      </c>
      <c r="E72" s="296">
        <v>8</v>
      </c>
      <c r="F72" s="296">
        <v>20</v>
      </c>
      <c r="G72" s="298" t="s">
        <v>153</v>
      </c>
      <c r="H72" s="299">
        <v>100000000</v>
      </c>
      <c r="I72" s="299">
        <v>0</v>
      </c>
      <c r="J72" s="299">
        <v>98533752</v>
      </c>
      <c r="K72" s="299">
        <v>0</v>
      </c>
      <c r="L72" s="299">
        <v>1280000</v>
      </c>
      <c r="M72" s="299">
        <v>5150</v>
      </c>
      <c r="N72" s="299">
        <v>50270</v>
      </c>
      <c r="O72" s="299">
        <v>5150</v>
      </c>
      <c r="P72" s="299">
        <v>50270</v>
      </c>
      <c r="Q72" s="300">
        <f t="shared" si="2"/>
        <v>0.0128</v>
      </c>
      <c r="R72" s="301">
        <f t="shared" si="3"/>
        <v>0.0005027</v>
      </c>
      <c r="S72" s="1"/>
    </row>
    <row r="73" spans="1:19" s="8" customFormat="1" ht="15" hidden="1">
      <c r="A73" s="294">
        <v>2</v>
      </c>
      <c r="B73" s="295">
        <v>0</v>
      </c>
      <c r="C73" s="295">
        <v>4</v>
      </c>
      <c r="D73" s="296">
        <v>5</v>
      </c>
      <c r="E73" s="296">
        <v>9</v>
      </c>
      <c r="F73" s="296">
        <v>20</v>
      </c>
      <c r="G73" s="298" t="s">
        <v>154</v>
      </c>
      <c r="H73" s="299">
        <v>37080000</v>
      </c>
      <c r="I73" s="299">
        <v>0</v>
      </c>
      <c r="J73" s="299">
        <v>23189241</v>
      </c>
      <c r="K73" s="299">
        <v>0</v>
      </c>
      <c r="L73" s="299">
        <v>5517116</v>
      </c>
      <c r="M73" s="299">
        <v>4225</v>
      </c>
      <c r="N73" s="299">
        <v>5060915</v>
      </c>
      <c r="O73" s="299">
        <v>4225</v>
      </c>
      <c r="P73" s="299">
        <v>5060915</v>
      </c>
      <c r="Q73" s="300">
        <f aca="true" t="shared" si="23" ref="Q73:Q135">_xlfn.IFERROR((L73/H73),0)</f>
        <v>0.14878953613807983</v>
      </c>
      <c r="R73" s="301">
        <f aca="true" t="shared" si="24" ref="R73:R135">_xlfn.IFERROR((N73/H73),0)</f>
        <v>0.136486380798274</v>
      </c>
      <c r="S73" s="1"/>
    </row>
    <row r="74" spans="1:19" s="8" customFormat="1" ht="15" hidden="1">
      <c r="A74" s="294">
        <v>2</v>
      </c>
      <c r="B74" s="295">
        <v>0</v>
      </c>
      <c r="C74" s="295">
        <v>4</v>
      </c>
      <c r="D74" s="296">
        <v>5</v>
      </c>
      <c r="E74" s="296">
        <v>10</v>
      </c>
      <c r="F74" s="296">
        <v>20</v>
      </c>
      <c r="G74" s="298" t="s">
        <v>155</v>
      </c>
      <c r="H74" s="299">
        <v>317000000</v>
      </c>
      <c r="I74" s="299">
        <v>0</v>
      </c>
      <c r="J74" s="299">
        <v>230343127</v>
      </c>
      <c r="K74" s="299">
        <v>0</v>
      </c>
      <c r="L74" s="299">
        <v>28844728</v>
      </c>
      <c r="M74" s="299">
        <v>0</v>
      </c>
      <c r="N74" s="299">
        <v>142030</v>
      </c>
      <c r="O74" s="299">
        <v>0</v>
      </c>
      <c r="P74" s="299">
        <v>142030</v>
      </c>
      <c r="Q74" s="300">
        <f t="shared" si="23"/>
        <v>0.09099283280757098</v>
      </c>
      <c r="R74" s="301">
        <f t="shared" si="24"/>
        <v>0.0004480441640378549</v>
      </c>
      <c r="S74" s="1"/>
    </row>
    <row r="75" spans="1:19" s="8" customFormat="1" ht="15" hidden="1">
      <c r="A75" s="294">
        <v>2</v>
      </c>
      <c r="B75" s="295">
        <v>0</v>
      </c>
      <c r="C75" s="295">
        <v>4</v>
      </c>
      <c r="D75" s="296">
        <v>5</v>
      </c>
      <c r="E75" s="296">
        <v>12</v>
      </c>
      <c r="F75" s="296">
        <v>20</v>
      </c>
      <c r="G75" s="298" t="s">
        <v>156</v>
      </c>
      <c r="H75" s="299">
        <v>15000000</v>
      </c>
      <c r="I75" s="299">
        <v>0</v>
      </c>
      <c r="J75" s="299">
        <v>620000</v>
      </c>
      <c r="K75" s="299">
        <v>0</v>
      </c>
      <c r="L75" s="299">
        <v>620000</v>
      </c>
      <c r="M75" s="299">
        <v>0</v>
      </c>
      <c r="N75" s="299">
        <v>502000</v>
      </c>
      <c r="O75" s="299">
        <v>0</v>
      </c>
      <c r="P75" s="299">
        <v>502000</v>
      </c>
      <c r="Q75" s="300">
        <f t="shared" si="23"/>
        <v>0.04133333333333333</v>
      </c>
      <c r="R75" s="301">
        <f t="shared" si="24"/>
        <v>0.033466666666666665</v>
      </c>
      <c r="S75" s="1"/>
    </row>
    <row r="76" spans="1:19" s="4" customFormat="1" ht="15.75">
      <c r="A76" s="285">
        <v>2</v>
      </c>
      <c r="B76" s="286">
        <v>0</v>
      </c>
      <c r="C76" s="286">
        <v>4</v>
      </c>
      <c r="D76" s="302">
        <v>6</v>
      </c>
      <c r="E76" s="287"/>
      <c r="F76" s="287"/>
      <c r="G76" s="293" t="s">
        <v>158</v>
      </c>
      <c r="H76" s="289">
        <f aca="true" t="shared" si="25" ref="H76:P76">SUM(H77:H81)</f>
        <v>405330000</v>
      </c>
      <c r="I76" s="289">
        <f t="shared" si="25"/>
        <v>549520</v>
      </c>
      <c r="J76" s="289">
        <f t="shared" si="25"/>
        <v>186881060</v>
      </c>
      <c r="K76" s="289">
        <f t="shared" si="25"/>
        <v>549520</v>
      </c>
      <c r="L76" s="289">
        <f t="shared" si="25"/>
        <v>6881060</v>
      </c>
      <c r="M76" s="289">
        <f t="shared" si="25"/>
        <v>594817</v>
      </c>
      <c r="N76" s="289">
        <f t="shared" si="25"/>
        <v>3831990</v>
      </c>
      <c r="O76" s="289">
        <f t="shared" si="25"/>
        <v>594817</v>
      </c>
      <c r="P76" s="289">
        <f t="shared" si="25"/>
        <v>3831990</v>
      </c>
      <c r="Q76" s="314">
        <f t="shared" si="23"/>
        <v>0.016976438950978216</v>
      </c>
      <c r="R76" s="304">
        <f t="shared" si="24"/>
        <v>0.0094540004440826</v>
      </c>
      <c r="S76" s="292"/>
    </row>
    <row r="77" spans="1:19" s="8" customFormat="1" ht="15" hidden="1">
      <c r="A77" s="294">
        <v>2</v>
      </c>
      <c r="B77" s="295">
        <v>0</v>
      </c>
      <c r="C77" s="295">
        <v>4</v>
      </c>
      <c r="D77" s="296">
        <v>6</v>
      </c>
      <c r="E77" s="296">
        <v>2</v>
      </c>
      <c r="F77" s="296">
        <v>20</v>
      </c>
      <c r="G77" s="298" t="s">
        <v>159</v>
      </c>
      <c r="H77" s="299">
        <v>186180000</v>
      </c>
      <c r="I77" s="299">
        <v>0</v>
      </c>
      <c r="J77" s="299">
        <v>181989440</v>
      </c>
      <c r="K77" s="299">
        <v>0</v>
      </c>
      <c r="L77" s="299">
        <v>1989440</v>
      </c>
      <c r="M77" s="299">
        <v>43098</v>
      </c>
      <c r="N77" s="299">
        <v>629939</v>
      </c>
      <c r="O77" s="299">
        <v>43098</v>
      </c>
      <c r="P77" s="299">
        <v>629939</v>
      </c>
      <c r="Q77" s="300">
        <f t="shared" si="23"/>
        <v>0.010685573101299818</v>
      </c>
      <c r="R77" s="301">
        <f t="shared" si="24"/>
        <v>0.0033834944677194113</v>
      </c>
      <c r="S77" s="1"/>
    </row>
    <row r="78" spans="1:19" s="8" customFormat="1" ht="15" hidden="1">
      <c r="A78" s="294">
        <v>2</v>
      </c>
      <c r="B78" s="295">
        <v>0</v>
      </c>
      <c r="C78" s="295">
        <v>4</v>
      </c>
      <c r="D78" s="296">
        <v>6</v>
      </c>
      <c r="E78" s="296">
        <v>3</v>
      </c>
      <c r="F78" s="296">
        <v>20</v>
      </c>
      <c r="G78" s="298" t="s">
        <v>160</v>
      </c>
      <c r="H78" s="299">
        <v>3000000</v>
      </c>
      <c r="I78" s="299">
        <v>0</v>
      </c>
      <c r="J78" s="299">
        <v>1224000</v>
      </c>
      <c r="K78" s="299">
        <v>0</v>
      </c>
      <c r="L78" s="299">
        <v>1224000</v>
      </c>
      <c r="M78" s="299">
        <v>0</v>
      </c>
      <c r="N78" s="299">
        <v>1204800</v>
      </c>
      <c r="O78" s="299">
        <v>0</v>
      </c>
      <c r="P78" s="299">
        <v>1204800</v>
      </c>
      <c r="Q78" s="300">
        <f t="shared" si="23"/>
        <v>0.408</v>
      </c>
      <c r="R78" s="301">
        <f t="shared" si="24"/>
        <v>0.4016</v>
      </c>
      <c r="S78" s="1"/>
    </row>
    <row r="79" spans="1:19" s="8" customFormat="1" ht="15" hidden="1">
      <c r="A79" s="294">
        <v>2</v>
      </c>
      <c r="B79" s="295">
        <v>0</v>
      </c>
      <c r="C79" s="295">
        <v>4</v>
      </c>
      <c r="D79" s="296">
        <v>6</v>
      </c>
      <c r="E79" s="296">
        <v>5</v>
      </c>
      <c r="F79" s="296">
        <v>20</v>
      </c>
      <c r="G79" s="298" t="s">
        <v>199</v>
      </c>
      <c r="H79" s="299">
        <v>205000000</v>
      </c>
      <c r="I79" s="299">
        <v>42920</v>
      </c>
      <c r="J79" s="299">
        <v>1882920</v>
      </c>
      <c r="K79" s="299">
        <v>42920</v>
      </c>
      <c r="L79" s="299">
        <v>1882920</v>
      </c>
      <c r="M79" s="299">
        <v>43092</v>
      </c>
      <c r="N79" s="299">
        <v>275892</v>
      </c>
      <c r="O79" s="299">
        <v>43092</v>
      </c>
      <c r="P79" s="299">
        <v>275892</v>
      </c>
      <c r="Q79" s="300">
        <f t="shared" si="23"/>
        <v>0.009184975609756098</v>
      </c>
      <c r="R79" s="301">
        <f t="shared" si="24"/>
        <v>0.0013458146341463414</v>
      </c>
      <c r="S79" s="1"/>
    </row>
    <row r="80" spans="1:19" s="8" customFormat="1" ht="15" hidden="1">
      <c r="A80" s="294">
        <v>2</v>
      </c>
      <c r="B80" s="295">
        <v>0</v>
      </c>
      <c r="C80" s="295">
        <v>4</v>
      </c>
      <c r="D80" s="296">
        <v>6</v>
      </c>
      <c r="E80" s="296">
        <v>7</v>
      </c>
      <c r="F80" s="296">
        <v>20</v>
      </c>
      <c r="G80" s="298" t="s">
        <v>161</v>
      </c>
      <c r="H80" s="299">
        <v>6000000</v>
      </c>
      <c r="I80" s="299">
        <v>506600</v>
      </c>
      <c r="J80" s="299">
        <v>1762500</v>
      </c>
      <c r="K80" s="299">
        <v>506600</v>
      </c>
      <c r="L80" s="299">
        <v>1762500</v>
      </c>
      <c r="M80" s="299">
        <v>508627</v>
      </c>
      <c r="N80" s="299">
        <v>1721359</v>
      </c>
      <c r="O80" s="299">
        <v>508627</v>
      </c>
      <c r="P80" s="299">
        <v>1721359</v>
      </c>
      <c r="Q80" s="300">
        <f t="shared" si="23"/>
        <v>0.29375</v>
      </c>
      <c r="R80" s="301">
        <f t="shared" si="24"/>
        <v>0.28689316666666664</v>
      </c>
      <c r="S80" s="1"/>
    </row>
    <row r="81" spans="1:19" s="8" customFormat="1" ht="15" hidden="1">
      <c r="A81" s="294">
        <v>2</v>
      </c>
      <c r="B81" s="295">
        <v>0</v>
      </c>
      <c r="C81" s="295">
        <v>4</v>
      </c>
      <c r="D81" s="296">
        <v>6</v>
      </c>
      <c r="E81" s="296">
        <v>8</v>
      </c>
      <c r="F81" s="296">
        <v>20</v>
      </c>
      <c r="G81" s="298" t="s">
        <v>162</v>
      </c>
      <c r="H81" s="299">
        <v>5150000</v>
      </c>
      <c r="I81" s="299">
        <v>0</v>
      </c>
      <c r="J81" s="299">
        <v>22200</v>
      </c>
      <c r="K81" s="299">
        <v>0</v>
      </c>
      <c r="L81" s="299">
        <v>22200</v>
      </c>
      <c r="M81" s="299">
        <v>0</v>
      </c>
      <c r="N81" s="299">
        <v>0</v>
      </c>
      <c r="O81" s="299">
        <v>0</v>
      </c>
      <c r="P81" s="299">
        <v>0</v>
      </c>
      <c r="Q81" s="300">
        <f t="shared" si="23"/>
        <v>0.004310679611650485</v>
      </c>
      <c r="R81" s="301">
        <f t="shared" si="24"/>
        <v>0</v>
      </c>
      <c r="S81" s="1"/>
    </row>
    <row r="82" spans="1:19" s="4" customFormat="1" ht="15.75">
      <c r="A82" s="285">
        <v>2</v>
      </c>
      <c r="B82" s="286">
        <v>0</v>
      </c>
      <c r="C82" s="286">
        <v>4</v>
      </c>
      <c r="D82" s="302">
        <v>7</v>
      </c>
      <c r="E82" s="287"/>
      <c r="F82" s="287"/>
      <c r="G82" s="293" t="s">
        <v>163</v>
      </c>
      <c r="H82" s="289">
        <f>SUM(H83:H84)</f>
        <v>66400000</v>
      </c>
      <c r="I82" s="289">
        <f aca="true" t="shared" si="26" ref="I82:P82">SUM(I83:I84)</f>
        <v>22893400</v>
      </c>
      <c r="J82" s="289">
        <f t="shared" si="26"/>
        <v>55648846</v>
      </c>
      <c r="K82" s="289">
        <f t="shared" si="26"/>
        <v>0</v>
      </c>
      <c r="L82" s="289">
        <f t="shared" si="26"/>
        <v>31435000</v>
      </c>
      <c r="M82" s="289">
        <f t="shared" si="26"/>
        <v>10047</v>
      </c>
      <c r="N82" s="289">
        <f t="shared" si="26"/>
        <v>1031294</v>
      </c>
      <c r="O82" s="289">
        <f t="shared" si="26"/>
        <v>10047</v>
      </c>
      <c r="P82" s="289">
        <f t="shared" si="26"/>
        <v>1031294</v>
      </c>
      <c r="Q82" s="314">
        <f t="shared" si="23"/>
        <v>0.47341867469879517</v>
      </c>
      <c r="R82" s="304">
        <f t="shared" si="24"/>
        <v>0.015531536144578313</v>
      </c>
      <c r="S82" s="292"/>
    </row>
    <row r="83" spans="1:19" s="8" customFormat="1" ht="15" hidden="1">
      <c r="A83" s="294">
        <v>2</v>
      </c>
      <c r="B83" s="295">
        <v>0</v>
      </c>
      <c r="C83" s="295">
        <v>4</v>
      </c>
      <c r="D83" s="296">
        <v>7</v>
      </c>
      <c r="E83" s="296">
        <v>5</v>
      </c>
      <c r="F83" s="296">
        <v>20</v>
      </c>
      <c r="G83" s="298" t="s">
        <v>166</v>
      </c>
      <c r="H83" s="299">
        <v>24900000</v>
      </c>
      <c r="I83" s="299">
        <v>12893400</v>
      </c>
      <c r="J83" s="299">
        <v>14328846</v>
      </c>
      <c r="K83" s="299">
        <v>0</v>
      </c>
      <c r="L83" s="299">
        <v>115000</v>
      </c>
      <c r="M83" s="299">
        <v>24</v>
      </c>
      <c r="N83" s="299">
        <v>9373</v>
      </c>
      <c r="O83" s="299">
        <v>24</v>
      </c>
      <c r="P83" s="299">
        <v>9373</v>
      </c>
      <c r="Q83" s="300">
        <f t="shared" si="23"/>
        <v>0.004618473895582329</v>
      </c>
      <c r="R83" s="301">
        <f t="shared" si="24"/>
        <v>0.00037642570281124497</v>
      </c>
      <c r="S83" s="1"/>
    </row>
    <row r="84" spans="1:19" s="8" customFormat="1" ht="15" hidden="1">
      <c r="A84" s="294">
        <v>2</v>
      </c>
      <c r="B84" s="295">
        <v>0</v>
      </c>
      <c r="C84" s="295">
        <v>4</v>
      </c>
      <c r="D84" s="296">
        <v>7</v>
      </c>
      <c r="E84" s="296">
        <v>6</v>
      </c>
      <c r="F84" s="296">
        <v>20</v>
      </c>
      <c r="G84" s="298" t="s">
        <v>167</v>
      </c>
      <c r="H84" s="299">
        <v>41500000</v>
      </c>
      <c r="I84" s="299">
        <v>10000000</v>
      </c>
      <c r="J84" s="299">
        <v>41320000</v>
      </c>
      <c r="K84" s="299">
        <v>0</v>
      </c>
      <c r="L84" s="299">
        <v>31320000</v>
      </c>
      <c r="M84" s="299">
        <v>10023</v>
      </c>
      <c r="N84" s="299">
        <v>1021921</v>
      </c>
      <c r="O84" s="299">
        <v>10023</v>
      </c>
      <c r="P84" s="299">
        <v>1021921</v>
      </c>
      <c r="Q84" s="300">
        <f t="shared" si="23"/>
        <v>0.7546987951807229</v>
      </c>
      <c r="R84" s="301">
        <f t="shared" si="24"/>
        <v>0.024624602409638555</v>
      </c>
      <c r="S84" s="1"/>
    </row>
    <row r="85" spans="1:19" s="4" customFormat="1" ht="15.75">
      <c r="A85" s="285">
        <v>2</v>
      </c>
      <c r="B85" s="286">
        <v>0</v>
      </c>
      <c r="C85" s="286">
        <v>4</v>
      </c>
      <c r="D85" s="302">
        <v>8</v>
      </c>
      <c r="E85" s="287"/>
      <c r="F85" s="287"/>
      <c r="G85" s="293" t="s">
        <v>168</v>
      </c>
      <c r="H85" s="289">
        <f aca="true" t="shared" si="27" ref="H85:P85">SUM(H86:H90)</f>
        <v>456000000</v>
      </c>
      <c r="I85" s="299">
        <v>0</v>
      </c>
      <c r="J85" s="289">
        <f t="shared" si="27"/>
        <v>456000000</v>
      </c>
      <c r="K85" s="289">
        <f t="shared" si="27"/>
        <v>0</v>
      </c>
      <c r="L85" s="289">
        <f t="shared" si="27"/>
        <v>353756000</v>
      </c>
      <c r="M85" s="289">
        <f t="shared" si="27"/>
        <v>2767933.39</v>
      </c>
      <c r="N85" s="289">
        <f t="shared" si="27"/>
        <v>30050222</v>
      </c>
      <c r="O85" s="289">
        <f t="shared" si="27"/>
        <v>2767933.39</v>
      </c>
      <c r="P85" s="289">
        <f t="shared" si="27"/>
        <v>30050222.38</v>
      </c>
      <c r="Q85" s="314">
        <f t="shared" si="23"/>
        <v>0.775780701754386</v>
      </c>
      <c r="R85" s="304">
        <f t="shared" si="24"/>
        <v>0.06589960964912281</v>
      </c>
      <c r="S85" s="292"/>
    </row>
    <row r="86" spans="1:19" s="8" customFormat="1" ht="15" hidden="1">
      <c r="A86" s="294">
        <v>2</v>
      </c>
      <c r="B86" s="295">
        <v>0</v>
      </c>
      <c r="C86" s="295">
        <v>4</v>
      </c>
      <c r="D86" s="296">
        <v>8</v>
      </c>
      <c r="E86" s="296">
        <v>1</v>
      </c>
      <c r="F86" s="296">
        <v>20</v>
      </c>
      <c r="G86" s="298" t="s">
        <v>169</v>
      </c>
      <c r="H86" s="299">
        <v>38400000</v>
      </c>
      <c r="I86" s="299">
        <v>0</v>
      </c>
      <c r="J86" s="299">
        <v>38400000</v>
      </c>
      <c r="K86" s="299">
        <v>0</v>
      </c>
      <c r="L86" s="299">
        <v>31607200</v>
      </c>
      <c r="M86" s="299">
        <v>93451</v>
      </c>
      <c r="N86" s="299">
        <v>923586</v>
      </c>
      <c r="O86" s="299">
        <v>93451</v>
      </c>
      <c r="P86" s="299">
        <v>923586</v>
      </c>
      <c r="Q86" s="300">
        <f t="shared" si="23"/>
        <v>0.8231041666666666</v>
      </c>
      <c r="R86" s="301">
        <f t="shared" si="24"/>
        <v>0.02405171875</v>
      </c>
      <c r="S86" s="1"/>
    </row>
    <row r="87" spans="1:19" s="8" customFormat="1" ht="15" hidden="1">
      <c r="A87" s="294">
        <v>2</v>
      </c>
      <c r="B87" s="295">
        <v>0</v>
      </c>
      <c r="C87" s="295">
        <v>4</v>
      </c>
      <c r="D87" s="296">
        <v>8</v>
      </c>
      <c r="E87" s="296">
        <v>2</v>
      </c>
      <c r="F87" s="296">
        <v>20</v>
      </c>
      <c r="G87" s="298" t="s">
        <v>723</v>
      </c>
      <c r="H87" s="299">
        <v>312000000</v>
      </c>
      <c r="I87" s="299">
        <v>0</v>
      </c>
      <c r="J87" s="299">
        <v>312000000</v>
      </c>
      <c r="K87" s="299">
        <v>0</v>
      </c>
      <c r="L87" s="299">
        <v>243496000</v>
      </c>
      <c r="M87" s="299">
        <v>78940</v>
      </c>
      <c r="N87" s="299">
        <v>18087280</v>
      </c>
      <c r="O87" s="299">
        <v>78940</v>
      </c>
      <c r="P87" s="299">
        <v>18087280</v>
      </c>
      <c r="Q87" s="300">
        <f t="shared" si="23"/>
        <v>0.7804358974358975</v>
      </c>
      <c r="R87" s="301">
        <f t="shared" si="24"/>
        <v>0.05797205128205128</v>
      </c>
      <c r="S87" s="1"/>
    </row>
    <row r="88" spans="1:19" s="8" customFormat="1" ht="15" hidden="1">
      <c r="A88" s="294">
        <v>2</v>
      </c>
      <c r="B88" s="295">
        <v>0</v>
      </c>
      <c r="C88" s="295"/>
      <c r="D88" s="296">
        <v>8</v>
      </c>
      <c r="E88" s="296">
        <v>3</v>
      </c>
      <c r="F88" s="296">
        <v>20</v>
      </c>
      <c r="G88" s="298" t="s">
        <v>705</v>
      </c>
      <c r="H88" s="299">
        <v>1200000</v>
      </c>
      <c r="I88" s="299">
        <v>0</v>
      </c>
      <c r="J88" s="299">
        <v>1200000</v>
      </c>
      <c r="K88" s="299">
        <v>0</v>
      </c>
      <c r="L88" s="299">
        <v>9600</v>
      </c>
      <c r="M88" s="299">
        <v>0</v>
      </c>
      <c r="N88" s="299">
        <v>0</v>
      </c>
      <c r="O88" s="299">
        <v>0</v>
      </c>
      <c r="P88" s="299">
        <v>0</v>
      </c>
      <c r="Q88" s="300">
        <f t="shared" si="23"/>
        <v>0.008</v>
      </c>
      <c r="R88" s="301">
        <f t="shared" si="24"/>
        <v>0</v>
      </c>
      <c r="S88" s="1"/>
    </row>
    <row r="89" spans="1:19" s="8" customFormat="1" ht="15" hidden="1">
      <c r="A89" s="294">
        <v>2</v>
      </c>
      <c r="B89" s="295">
        <v>0</v>
      </c>
      <c r="C89" s="295">
        <v>4</v>
      </c>
      <c r="D89" s="296">
        <v>8</v>
      </c>
      <c r="E89" s="296">
        <v>5</v>
      </c>
      <c r="F89" s="296">
        <v>20</v>
      </c>
      <c r="G89" s="298" t="s">
        <v>724</v>
      </c>
      <c r="H89" s="299">
        <v>36000000</v>
      </c>
      <c r="I89" s="299">
        <v>0</v>
      </c>
      <c r="J89" s="299">
        <v>36000000</v>
      </c>
      <c r="K89" s="299">
        <v>0</v>
      </c>
      <c r="L89" s="299">
        <v>36000000</v>
      </c>
      <c r="M89" s="299">
        <v>2572359.39</v>
      </c>
      <c r="N89" s="299">
        <v>7249622</v>
      </c>
      <c r="O89" s="299">
        <v>2572359.39</v>
      </c>
      <c r="P89" s="299">
        <v>7249622.38</v>
      </c>
      <c r="Q89" s="300">
        <f t="shared" si="23"/>
        <v>1</v>
      </c>
      <c r="R89" s="301">
        <f t="shared" si="24"/>
        <v>0.2013783888888889</v>
      </c>
      <c r="S89" s="1"/>
    </row>
    <row r="90" spans="1:19" s="8" customFormat="1" ht="15" hidden="1">
      <c r="A90" s="294">
        <v>2</v>
      </c>
      <c r="B90" s="295">
        <v>0</v>
      </c>
      <c r="C90" s="295">
        <v>4</v>
      </c>
      <c r="D90" s="296">
        <v>8</v>
      </c>
      <c r="E90" s="296">
        <v>6</v>
      </c>
      <c r="F90" s="296">
        <v>20</v>
      </c>
      <c r="G90" s="298" t="s">
        <v>172</v>
      </c>
      <c r="H90" s="299">
        <v>68400000</v>
      </c>
      <c r="I90" s="299">
        <v>0</v>
      </c>
      <c r="J90" s="299">
        <v>68400000</v>
      </c>
      <c r="K90" s="299">
        <v>0</v>
      </c>
      <c r="L90" s="299">
        <v>42643200</v>
      </c>
      <c r="M90" s="299">
        <v>23183</v>
      </c>
      <c r="N90" s="299">
        <v>3789734</v>
      </c>
      <c r="O90" s="299">
        <v>23183</v>
      </c>
      <c r="P90" s="299">
        <v>3789734</v>
      </c>
      <c r="Q90" s="300">
        <f t="shared" si="23"/>
        <v>0.6234385964912281</v>
      </c>
      <c r="R90" s="301">
        <f t="shared" si="24"/>
        <v>0.05540546783625731</v>
      </c>
      <c r="S90" s="1"/>
    </row>
    <row r="91" spans="1:19" s="4" customFormat="1" ht="15.75">
      <c r="A91" s="285">
        <v>2</v>
      </c>
      <c r="B91" s="286">
        <v>0</v>
      </c>
      <c r="C91" s="286">
        <v>4</v>
      </c>
      <c r="D91" s="302">
        <v>9</v>
      </c>
      <c r="E91" s="287"/>
      <c r="F91" s="287"/>
      <c r="G91" s="293" t="s">
        <v>174</v>
      </c>
      <c r="H91" s="289">
        <f aca="true" t="shared" si="28" ref="H91:P91">SUM(H92:H93)</f>
        <v>497720000</v>
      </c>
      <c r="I91" s="289">
        <f t="shared" si="28"/>
        <v>4780438</v>
      </c>
      <c r="J91" s="289">
        <f t="shared" si="28"/>
        <v>61708683</v>
      </c>
      <c r="K91" s="289">
        <f t="shared" si="28"/>
        <v>0</v>
      </c>
      <c r="L91" s="289">
        <f t="shared" si="28"/>
        <v>56928245</v>
      </c>
      <c r="M91" s="289">
        <f t="shared" si="28"/>
        <v>0</v>
      </c>
      <c r="N91" s="289">
        <f t="shared" si="28"/>
        <v>2024760</v>
      </c>
      <c r="O91" s="289">
        <f t="shared" si="28"/>
        <v>0</v>
      </c>
      <c r="P91" s="289">
        <f t="shared" si="28"/>
        <v>2024760</v>
      </c>
      <c r="Q91" s="314">
        <f t="shared" si="23"/>
        <v>0.11437805392590211</v>
      </c>
      <c r="R91" s="304">
        <f t="shared" si="24"/>
        <v>0.004068070401028691</v>
      </c>
      <c r="S91" s="292"/>
    </row>
    <row r="92" spans="1:19" s="8" customFormat="1" ht="15" hidden="1">
      <c r="A92" s="294">
        <v>2</v>
      </c>
      <c r="B92" s="295">
        <v>0</v>
      </c>
      <c r="C92" s="295">
        <v>4</v>
      </c>
      <c r="D92" s="296">
        <v>9</v>
      </c>
      <c r="E92" s="296">
        <v>5</v>
      </c>
      <c r="F92" s="296">
        <v>20</v>
      </c>
      <c r="G92" s="298" t="s">
        <v>175</v>
      </c>
      <c r="H92" s="299">
        <v>155000000</v>
      </c>
      <c r="I92" s="299">
        <v>0</v>
      </c>
      <c r="J92" s="299">
        <v>1240000</v>
      </c>
      <c r="K92" s="299">
        <v>0</v>
      </c>
      <c r="L92" s="299">
        <v>1240000</v>
      </c>
      <c r="M92" s="299">
        <v>0</v>
      </c>
      <c r="N92" s="299">
        <v>0</v>
      </c>
      <c r="O92" s="299">
        <v>0</v>
      </c>
      <c r="P92" s="299">
        <v>0</v>
      </c>
      <c r="Q92" s="300">
        <f t="shared" si="23"/>
        <v>0.008</v>
      </c>
      <c r="R92" s="301">
        <f t="shared" si="24"/>
        <v>0</v>
      </c>
      <c r="S92" s="1"/>
    </row>
    <row r="93" spans="1:19" s="8" customFormat="1" ht="15" hidden="1">
      <c r="A93" s="294">
        <v>2</v>
      </c>
      <c r="B93" s="295">
        <v>0</v>
      </c>
      <c r="C93" s="295">
        <v>4</v>
      </c>
      <c r="D93" s="296">
        <v>9</v>
      </c>
      <c r="E93" s="296">
        <v>13</v>
      </c>
      <c r="F93" s="296">
        <v>20</v>
      </c>
      <c r="G93" s="298" t="s">
        <v>176</v>
      </c>
      <c r="H93" s="299">
        <v>342720000</v>
      </c>
      <c r="I93" s="299">
        <v>4780438</v>
      </c>
      <c r="J93" s="299">
        <v>60468683</v>
      </c>
      <c r="K93" s="299">
        <v>0</v>
      </c>
      <c r="L93" s="299">
        <v>55688245</v>
      </c>
      <c r="M93" s="299">
        <v>0</v>
      </c>
      <c r="N93" s="299">
        <v>2024760</v>
      </c>
      <c r="O93" s="299">
        <v>0</v>
      </c>
      <c r="P93" s="299">
        <v>2024760</v>
      </c>
      <c r="Q93" s="300">
        <f t="shared" si="23"/>
        <v>0.1624890435340803</v>
      </c>
      <c r="R93" s="301">
        <f t="shared" si="24"/>
        <v>0.005907913165266106</v>
      </c>
      <c r="S93" s="1"/>
    </row>
    <row r="94" spans="1:19" s="4" customFormat="1" ht="15.75">
      <c r="A94" s="285">
        <v>2</v>
      </c>
      <c r="B94" s="286">
        <v>0</v>
      </c>
      <c r="C94" s="286">
        <v>4</v>
      </c>
      <c r="D94" s="302">
        <v>10</v>
      </c>
      <c r="E94" s="287"/>
      <c r="F94" s="287"/>
      <c r="G94" s="293" t="s">
        <v>177</v>
      </c>
      <c r="H94" s="289">
        <f aca="true" t="shared" si="29" ref="H94:P94">SUM(H95:H96)</f>
        <v>36000000</v>
      </c>
      <c r="I94" s="289">
        <f t="shared" si="29"/>
        <v>0</v>
      </c>
      <c r="J94" s="289">
        <f t="shared" si="29"/>
        <v>9500000</v>
      </c>
      <c r="K94" s="289">
        <f t="shared" si="29"/>
        <v>0</v>
      </c>
      <c r="L94" s="289">
        <f t="shared" si="29"/>
        <v>8913180</v>
      </c>
      <c r="M94" s="289">
        <f t="shared" si="29"/>
        <v>158</v>
      </c>
      <c r="N94" s="289">
        <f t="shared" si="29"/>
        <v>624242</v>
      </c>
      <c r="O94" s="289">
        <f t="shared" si="29"/>
        <v>158</v>
      </c>
      <c r="P94" s="289">
        <f t="shared" si="29"/>
        <v>624242</v>
      </c>
      <c r="Q94" s="314">
        <f t="shared" si="23"/>
        <v>0.24758833333333333</v>
      </c>
      <c r="R94" s="304">
        <f t="shared" si="24"/>
        <v>0.017340055555555556</v>
      </c>
      <c r="S94" s="292"/>
    </row>
    <row r="95" spans="1:19" s="8" customFormat="1" ht="15" hidden="1">
      <c r="A95" s="294">
        <v>2</v>
      </c>
      <c r="B95" s="295">
        <v>0</v>
      </c>
      <c r="C95" s="295">
        <v>4</v>
      </c>
      <c r="D95" s="296">
        <v>10</v>
      </c>
      <c r="E95" s="296">
        <v>1</v>
      </c>
      <c r="F95" s="296">
        <v>20</v>
      </c>
      <c r="G95" s="298" t="s">
        <v>178</v>
      </c>
      <c r="H95" s="299">
        <v>10000000</v>
      </c>
      <c r="I95" s="299">
        <v>0</v>
      </c>
      <c r="J95" s="299">
        <v>9262000</v>
      </c>
      <c r="K95" s="299">
        <v>0</v>
      </c>
      <c r="L95" s="299">
        <v>8675180</v>
      </c>
      <c r="M95" s="299">
        <v>158</v>
      </c>
      <c r="N95" s="299">
        <v>624242</v>
      </c>
      <c r="O95" s="299">
        <v>158</v>
      </c>
      <c r="P95" s="299">
        <v>624242</v>
      </c>
      <c r="Q95" s="300">
        <f t="shared" si="23"/>
        <v>0.867518</v>
      </c>
      <c r="R95" s="301">
        <f t="shared" si="24"/>
        <v>0.0624242</v>
      </c>
      <c r="S95" s="1"/>
    </row>
    <row r="96" spans="1:19" s="8" customFormat="1" ht="15" hidden="1">
      <c r="A96" s="294">
        <v>2</v>
      </c>
      <c r="B96" s="295">
        <v>0</v>
      </c>
      <c r="C96" s="295">
        <v>4</v>
      </c>
      <c r="D96" s="296">
        <v>10</v>
      </c>
      <c r="E96" s="296">
        <v>2</v>
      </c>
      <c r="F96" s="296">
        <v>20</v>
      </c>
      <c r="G96" s="298" t="s">
        <v>179</v>
      </c>
      <c r="H96" s="299">
        <v>26000000</v>
      </c>
      <c r="I96" s="299">
        <v>0</v>
      </c>
      <c r="J96" s="299">
        <v>238000</v>
      </c>
      <c r="K96" s="299">
        <v>0</v>
      </c>
      <c r="L96" s="299">
        <v>238000</v>
      </c>
      <c r="M96" s="299">
        <v>0</v>
      </c>
      <c r="N96" s="299">
        <v>0</v>
      </c>
      <c r="O96" s="299">
        <v>0</v>
      </c>
      <c r="P96" s="299">
        <v>0</v>
      </c>
      <c r="Q96" s="300">
        <f t="shared" si="23"/>
        <v>0.009153846153846153</v>
      </c>
      <c r="R96" s="301">
        <f t="shared" si="24"/>
        <v>0</v>
      </c>
      <c r="S96" s="1"/>
    </row>
    <row r="97" spans="1:19" s="4" customFormat="1" ht="15.75">
      <c r="A97" s="285">
        <v>2</v>
      </c>
      <c r="B97" s="286">
        <v>0</v>
      </c>
      <c r="C97" s="286">
        <v>4</v>
      </c>
      <c r="D97" s="302">
        <v>11</v>
      </c>
      <c r="E97" s="287"/>
      <c r="F97" s="287"/>
      <c r="G97" s="293" t="s">
        <v>180</v>
      </c>
      <c r="H97" s="289">
        <f>SUM(H98:H98)</f>
        <v>20000000</v>
      </c>
      <c r="I97" s="299">
        <v>0</v>
      </c>
      <c r="J97" s="289">
        <f aca="true" t="shared" si="30" ref="J97:P97">SUM(J98:J98)</f>
        <v>20000000</v>
      </c>
      <c r="K97" s="289">
        <f t="shared" si="30"/>
        <v>239424</v>
      </c>
      <c r="L97" s="289">
        <f t="shared" si="30"/>
        <v>2198571</v>
      </c>
      <c r="M97" s="289">
        <f t="shared" si="30"/>
        <v>250117</v>
      </c>
      <c r="N97" s="289">
        <f t="shared" si="30"/>
        <v>2060900</v>
      </c>
      <c r="O97" s="289">
        <f t="shared" si="30"/>
        <v>250117</v>
      </c>
      <c r="P97" s="289">
        <f t="shared" si="30"/>
        <v>2060900</v>
      </c>
      <c r="Q97" s="314">
        <f t="shared" si="23"/>
        <v>0.10992855</v>
      </c>
      <c r="R97" s="304">
        <f t="shared" si="24"/>
        <v>0.103045</v>
      </c>
      <c r="S97" s="292"/>
    </row>
    <row r="98" spans="1:19" s="8" customFormat="1" ht="15" hidden="1">
      <c r="A98" s="294">
        <v>2</v>
      </c>
      <c r="B98" s="295">
        <v>0</v>
      </c>
      <c r="C98" s="295">
        <v>4</v>
      </c>
      <c r="D98" s="296">
        <v>11</v>
      </c>
      <c r="E98" s="296">
        <v>2</v>
      </c>
      <c r="F98" s="296">
        <v>20</v>
      </c>
      <c r="G98" s="298" t="s">
        <v>182</v>
      </c>
      <c r="H98" s="299">
        <v>20000000</v>
      </c>
      <c r="I98" s="299">
        <v>0</v>
      </c>
      <c r="J98" s="299">
        <v>20000000</v>
      </c>
      <c r="K98" s="299">
        <v>239424</v>
      </c>
      <c r="L98" s="299">
        <v>2198571</v>
      </c>
      <c r="M98" s="299">
        <v>250117</v>
      </c>
      <c r="N98" s="299">
        <v>2060900</v>
      </c>
      <c r="O98" s="299">
        <v>250117</v>
      </c>
      <c r="P98" s="299">
        <v>2060900</v>
      </c>
      <c r="Q98" s="300">
        <f t="shared" si="23"/>
        <v>0.10992855</v>
      </c>
      <c r="R98" s="301">
        <f t="shared" si="24"/>
        <v>0.103045</v>
      </c>
      <c r="S98" s="1"/>
    </row>
    <row r="99" spans="1:19" s="4" customFormat="1" ht="15.75">
      <c r="A99" s="285">
        <v>2</v>
      </c>
      <c r="B99" s="286">
        <v>0</v>
      </c>
      <c r="C99" s="286">
        <v>4</v>
      </c>
      <c r="D99" s="302">
        <v>17</v>
      </c>
      <c r="E99" s="287"/>
      <c r="F99" s="287"/>
      <c r="G99" s="293" t="s">
        <v>210</v>
      </c>
      <c r="H99" s="289">
        <f aca="true" t="shared" si="31" ref="H99:P99">SUM(H100:H101)</f>
        <v>12360000</v>
      </c>
      <c r="I99" s="299">
        <v>0</v>
      </c>
      <c r="J99" s="289">
        <f t="shared" si="31"/>
        <v>98880</v>
      </c>
      <c r="K99" s="289">
        <f t="shared" si="31"/>
        <v>0</v>
      </c>
      <c r="L99" s="289">
        <f t="shared" si="31"/>
        <v>98880</v>
      </c>
      <c r="M99" s="289">
        <f t="shared" si="31"/>
        <v>0</v>
      </c>
      <c r="N99" s="289">
        <f t="shared" si="31"/>
        <v>0</v>
      </c>
      <c r="O99" s="289">
        <f t="shared" si="31"/>
        <v>0</v>
      </c>
      <c r="P99" s="289">
        <f t="shared" si="31"/>
        <v>0</v>
      </c>
      <c r="Q99" s="314">
        <f t="shared" si="23"/>
        <v>0.008</v>
      </c>
      <c r="R99" s="304">
        <f t="shared" si="24"/>
        <v>0</v>
      </c>
      <c r="S99" s="292"/>
    </row>
    <row r="100" spans="1:19" s="8" customFormat="1" ht="15" hidden="1">
      <c r="A100" s="294">
        <v>2</v>
      </c>
      <c r="B100" s="295">
        <v>0</v>
      </c>
      <c r="C100" s="295">
        <v>4</v>
      </c>
      <c r="D100" s="296">
        <v>17</v>
      </c>
      <c r="E100" s="296">
        <v>1</v>
      </c>
      <c r="F100" s="296">
        <v>20</v>
      </c>
      <c r="G100" s="298" t="s">
        <v>211</v>
      </c>
      <c r="H100" s="299">
        <v>6180000</v>
      </c>
      <c r="I100" s="299">
        <v>0</v>
      </c>
      <c r="J100" s="299">
        <v>49440</v>
      </c>
      <c r="K100" s="299">
        <v>0</v>
      </c>
      <c r="L100" s="299">
        <v>49440</v>
      </c>
      <c r="M100" s="299">
        <v>0</v>
      </c>
      <c r="N100" s="299">
        <v>0</v>
      </c>
      <c r="O100" s="299">
        <v>0</v>
      </c>
      <c r="P100" s="299">
        <v>0</v>
      </c>
      <c r="Q100" s="300">
        <f t="shared" si="23"/>
        <v>0.008</v>
      </c>
      <c r="R100" s="301">
        <f t="shared" si="24"/>
        <v>0</v>
      </c>
      <c r="S100" s="1"/>
    </row>
    <row r="101" spans="1:19" s="8" customFormat="1" ht="15" hidden="1">
      <c r="A101" s="294">
        <v>2</v>
      </c>
      <c r="B101" s="295">
        <v>0</v>
      </c>
      <c r="C101" s="295">
        <v>4</v>
      </c>
      <c r="D101" s="296">
        <v>17</v>
      </c>
      <c r="E101" s="296">
        <v>2</v>
      </c>
      <c r="F101" s="296">
        <v>20</v>
      </c>
      <c r="G101" s="298" t="s">
        <v>212</v>
      </c>
      <c r="H101" s="299">
        <v>6180000</v>
      </c>
      <c r="I101" s="299">
        <v>0</v>
      </c>
      <c r="J101" s="299">
        <v>49440</v>
      </c>
      <c r="K101" s="299">
        <v>0</v>
      </c>
      <c r="L101" s="299">
        <v>49440</v>
      </c>
      <c r="M101" s="299">
        <v>0</v>
      </c>
      <c r="N101" s="299">
        <v>0</v>
      </c>
      <c r="O101" s="299">
        <v>0</v>
      </c>
      <c r="P101" s="299">
        <v>0</v>
      </c>
      <c r="Q101" s="300">
        <f t="shared" si="23"/>
        <v>0.008</v>
      </c>
      <c r="R101" s="301">
        <f t="shared" si="24"/>
        <v>0</v>
      </c>
      <c r="S101" s="1"/>
    </row>
    <row r="102" spans="1:19" s="4" customFormat="1" ht="15.75">
      <c r="A102" s="285">
        <v>2</v>
      </c>
      <c r="B102" s="286">
        <v>0</v>
      </c>
      <c r="C102" s="286">
        <v>4</v>
      </c>
      <c r="D102" s="302">
        <v>21</v>
      </c>
      <c r="E102" s="287"/>
      <c r="F102" s="287"/>
      <c r="G102" s="293" t="s">
        <v>183</v>
      </c>
      <c r="H102" s="289">
        <f>SUM(H103:H106)</f>
        <v>1372566576</v>
      </c>
      <c r="I102" s="289">
        <f aca="true" t="shared" si="32" ref="I102:P102">SUM(I103:I106)</f>
        <v>64800036</v>
      </c>
      <c r="J102" s="289">
        <f t="shared" si="32"/>
        <v>509573169</v>
      </c>
      <c r="K102" s="289">
        <f t="shared" si="32"/>
        <v>350000000</v>
      </c>
      <c r="L102" s="289">
        <f t="shared" si="32"/>
        <v>364773133</v>
      </c>
      <c r="M102" s="289">
        <f t="shared" si="32"/>
        <v>295</v>
      </c>
      <c r="N102" s="289">
        <f t="shared" si="32"/>
        <v>654208</v>
      </c>
      <c r="O102" s="289">
        <f t="shared" si="32"/>
        <v>295</v>
      </c>
      <c r="P102" s="289">
        <f t="shared" si="32"/>
        <v>654208</v>
      </c>
      <c r="Q102" s="314">
        <f t="shared" si="23"/>
        <v>0.2657598832568396</v>
      </c>
      <c r="R102" s="304">
        <f t="shared" si="24"/>
        <v>0.0004766311605128289</v>
      </c>
      <c r="S102" s="292"/>
    </row>
    <row r="103" spans="1:19" s="8" customFormat="1" ht="15" hidden="1">
      <c r="A103" s="294">
        <v>2</v>
      </c>
      <c r="B103" s="295">
        <v>0</v>
      </c>
      <c r="C103" s="295">
        <v>4</v>
      </c>
      <c r="D103" s="296">
        <v>21</v>
      </c>
      <c r="E103" s="296">
        <v>1</v>
      </c>
      <c r="F103" s="296">
        <v>20</v>
      </c>
      <c r="G103" s="298" t="s">
        <v>184</v>
      </c>
      <c r="H103" s="299">
        <v>100000000</v>
      </c>
      <c r="I103" s="299">
        <v>0</v>
      </c>
      <c r="J103" s="299">
        <v>800000</v>
      </c>
      <c r="K103" s="299">
        <v>0</v>
      </c>
      <c r="L103" s="299">
        <v>800000</v>
      </c>
      <c r="M103" s="299">
        <v>0</v>
      </c>
      <c r="N103" s="299">
        <v>0</v>
      </c>
      <c r="O103" s="299">
        <v>0</v>
      </c>
      <c r="P103" s="299">
        <v>0</v>
      </c>
      <c r="Q103" s="300">
        <f t="shared" si="23"/>
        <v>0.008</v>
      </c>
      <c r="R103" s="301">
        <f t="shared" si="24"/>
        <v>0</v>
      </c>
      <c r="S103" s="1"/>
    </row>
    <row r="104" spans="1:19" s="8" customFormat="1" ht="15" hidden="1">
      <c r="A104" s="294">
        <v>2</v>
      </c>
      <c r="B104" s="295">
        <v>0</v>
      </c>
      <c r="C104" s="295">
        <v>4</v>
      </c>
      <c r="D104" s="296">
        <v>21</v>
      </c>
      <c r="E104" s="296">
        <v>4</v>
      </c>
      <c r="F104" s="296">
        <v>20</v>
      </c>
      <c r="G104" s="298" t="s">
        <v>186</v>
      </c>
      <c r="H104" s="299">
        <v>852566576</v>
      </c>
      <c r="I104" s="299">
        <v>0</v>
      </c>
      <c r="J104" s="299">
        <v>440018133</v>
      </c>
      <c r="K104" s="299">
        <v>350000000</v>
      </c>
      <c r="L104" s="299">
        <v>360018133</v>
      </c>
      <c r="M104" s="299">
        <v>0</v>
      </c>
      <c r="N104" s="299">
        <v>56828</v>
      </c>
      <c r="O104" s="299">
        <v>0</v>
      </c>
      <c r="P104" s="299">
        <v>56828</v>
      </c>
      <c r="Q104" s="300">
        <f t="shared" si="23"/>
        <v>0.4222756827849184</v>
      </c>
      <c r="R104" s="301">
        <f t="shared" si="24"/>
        <v>6.665520511796372E-05</v>
      </c>
      <c r="S104" s="1"/>
    </row>
    <row r="105" spans="1:19" s="8" customFormat="1" ht="15" hidden="1">
      <c r="A105" s="294">
        <v>2</v>
      </c>
      <c r="B105" s="295">
        <v>0</v>
      </c>
      <c r="C105" s="295">
        <v>4</v>
      </c>
      <c r="D105" s="296">
        <v>21</v>
      </c>
      <c r="E105" s="296">
        <v>5</v>
      </c>
      <c r="F105" s="296">
        <v>20</v>
      </c>
      <c r="G105" s="298" t="s">
        <v>187</v>
      </c>
      <c r="H105" s="299">
        <v>340000000</v>
      </c>
      <c r="I105" s="299">
        <v>64800036</v>
      </c>
      <c r="J105" s="299">
        <v>68115036</v>
      </c>
      <c r="K105" s="299">
        <v>0</v>
      </c>
      <c r="L105" s="299">
        <v>3315000</v>
      </c>
      <c r="M105" s="299">
        <v>295</v>
      </c>
      <c r="N105" s="299">
        <v>597380</v>
      </c>
      <c r="O105" s="299">
        <v>295</v>
      </c>
      <c r="P105" s="299">
        <v>597380</v>
      </c>
      <c r="Q105" s="300">
        <f t="shared" si="23"/>
        <v>0.00975</v>
      </c>
      <c r="R105" s="301">
        <f t="shared" si="24"/>
        <v>0.001757</v>
      </c>
      <c r="S105" s="1"/>
    </row>
    <row r="106" spans="1:19" s="8" customFormat="1" ht="15" hidden="1">
      <c r="A106" s="294">
        <v>2</v>
      </c>
      <c r="B106" s="295">
        <v>0</v>
      </c>
      <c r="C106" s="295">
        <v>4</v>
      </c>
      <c r="D106" s="296">
        <v>21</v>
      </c>
      <c r="E106" s="296">
        <v>11</v>
      </c>
      <c r="F106" s="296">
        <v>20</v>
      </c>
      <c r="G106" s="298" t="s">
        <v>189</v>
      </c>
      <c r="H106" s="299">
        <v>80000000</v>
      </c>
      <c r="I106" s="299">
        <v>0</v>
      </c>
      <c r="J106" s="299">
        <v>640000</v>
      </c>
      <c r="K106" s="299">
        <v>0</v>
      </c>
      <c r="L106" s="299">
        <v>640000</v>
      </c>
      <c r="M106" s="299">
        <v>0</v>
      </c>
      <c r="N106" s="299">
        <v>0</v>
      </c>
      <c r="O106" s="299">
        <v>0</v>
      </c>
      <c r="P106" s="299">
        <v>0</v>
      </c>
      <c r="Q106" s="300">
        <f t="shared" si="23"/>
        <v>0.008</v>
      </c>
      <c r="R106" s="301">
        <f t="shared" si="24"/>
        <v>0</v>
      </c>
      <c r="S106" s="1"/>
    </row>
    <row r="107" spans="1:19" s="4" customFormat="1" ht="15.75">
      <c r="A107" s="285">
        <v>2</v>
      </c>
      <c r="B107" s="286">
        <v>0</v>
      </c>
      <c r="C107" s="286">
        <v>4</v>
      </c>
      <c r="D107" s="302">
        <v>40</v>
      </c>
      <c r="E107" s="287"/>
      <c r="F107" s="302">
        <v>20</v>
      </c>
      <c r="G107" s="293" t="s">
        <v>191</v>
      </c>
      <c r="H107" s="315">
        <v>20600000</v>
      </c>
      <c r="I107" s="315">
        <v>577590</v>
      </c>
      <c r="J107" s="315">
        <v>2742390</v>
      </c>
      <c r="K107" s="315">
        <v>577590</v>
      </c>
      <c r="L107" s="315">
        <v>2742390</v>
      </c>
      <c r="M107" s="315">
        <v>577590</v>
      </c>
      <c r="N107" s="315">
        <v>2585590</v>
      </c>
      <c r="O107" s="315">
        <v>577590</v>
      </c>
      <c r="P107" s="315">
        <v>2585590</v>
      </c>
      <c r="Q107" s="300">
        <f t="shared" si="23"/>
        <v>0.1331257281553398</v>
      </c>
      <c r="R107" s="307">
        <f t="shared" si="24"/>
        <v>0.1255140776699029</v>
      </c>
      <c r="S107" s="292"/>
    </row>
    <row r="108" spans="1:19" s="4" customFormat="1" ht="15.75">
      <c r="A108" s="285">
        <v>2</v>
      </c>
      <c r="B108" s="286">
        <v>0</v>
      </c>
      <c r="C108" s="286">
        <v>4</v>
      </c>
      <c r="D108" s="302">
        <v>41</v>
      </c>
      <c r="E108" s="287"/>
      <c r="F108" s="287"/>
      <c r="G108" s="293" t="s">
        <v>193</v>
      </c>
      <c r="H108" s="289">
        <f aca="true" t="shared" si="33" ref="H108:P108">+H109</f>
        <v>3069000000</v>
      </c>
      <c r="I108" s="289">
        <f t="shared" si="33"/>
        <v>-1495135</v>
      </c>
      <c r="J108" s="289">
        <f t="shared" si="33"/>
        <v>2146491952</v>
      </c>
      <c r="K108" s="289">
        <f t="shared" si="33"/>
        <v>16801400</v>
      </c>
      <c r="L108" s="289">
        <f t="shared" si="33"/>
        <v>1087961359</v>
      </c>
      <c r="M108" s="289">
        <f t="shared" si="33"/>
        <v>129593873</v>
      </c>
      <c r="N108" s="289">
        <f t="shared" si="33"/>
        <v>134091916</v>
      </c>
      <c r="O108" s="289">
        <f t="shared" si="33"/>
        <v>129593873</v>
      </c>
      <c r="P108" s="289">
        <f t="shared" si="33"/>
        <v>134091916</v>
      </c>
      <c r="Q108" s="314">
        <f t="shared" si="23"/>
        <v>0.3545002798957315</v>
      </c>
      <c r="R108" s="304">
        <f t="shared" si="24"/>
        <v>0.04369238057999349</v>
      </c>
      <c r="S108" s="292"/>
    </row>
    <row r="109" spans="1:19" s="8" customFormat="1" ht="15">
      <c r="A109" s="294">
        <v>2</v>
      </c>
      <c r="B109" s="295">
        <v>0</v>
      </c>
      <c r="C109" s="295">
        <v>4</v>
      </c>
      <c r="D109" s="296">
        <v>41</v>
      </c>
      <c r="E109" s="296">
        <v>13</v>
      </c>
      <c r="F109" s="296">
        <v>20</v>
      </c>
      <c r="G109" s="298" t="s">
        <v>193</v>
      </c>
      <c r="H109" s="299">
        <v>3069000000</v>
      </c>
      <c r="I109" s="299">
        <v>-1495135</v>
      </c>
      <c r="J109" s="299">
        <v>2146491952</v>
      </c>
      <c r="K109" s="299">
        <v>16801400</v>
      </c>
      <c r="L109" s="299">
        <v>1087961359</v>
      </c>
      <c r="M109" s="299">
        <v>129593873</v>
      </c>
      <c r="N109" s="299">
        <v>134091916</v>
      </c>
      <c r="O109" s="299">
        <v>129593873</v>
      </c>
      <c r="P109" s="299">
        <v>134091916</v>
      </c>
      <c r="Q109" s="300">
        <f t="shared" si="23"/>
        <v>0.3545002798957315</v>
      </c>
      <c r="R109" s="308">
        <f t="shared" si="24"/>
        <v>0.04369238057999349</v>
      </c>
      <c r="S109" s="1"/>
    </row>
    <row r="110" spans="1:19" s="4" customFormat="1" ht="15.75">
      <c r="A110" s="285">
        <v>3</v>
      </c>
      <c r="B110" s="286"/>
      <c r="C110" s="286"/>
      <c r="D110" s="287"/>
      <c r="E110" s="287"/>
      <c r="F110" s="302">
        <v>20</v>
      </c>
      <c r="G110" s="293" t="s">
        <v>42</v>
      </c>
      <c r="H110" s="289">
        <f>+H112+H118</f>
        <v>5915000000</v>
      </c>
      <c r="I110" s="289">
        <f aca="true" t="shared" si="34" ref="I110:P110">+I112+I118</f>
        <v>0</v>
      </c>
      <c r="J110" s="289">
        <f t="shared" si="34"/>
        <v>2523660000</v>
      </c>
      <c r="K110" s="289">
        <f t="shared" si="34"/>
        <v>0</v>
      </c>
      <c r="L110" s="289">
        <f t="shared" si="34"/>
        <v>2490743500</v>
      </c>
      <c r="M110" s="289">
        <f t="shared" si="34"/>
        <v>1067062</v>
      </c>
      <c r="N110" s="289">
        <f t="shared" si="34"/>
        <v>2476951833</v>
      </c>
      <c r="O110" s="289">
        <f t="shared" si="34"/>
        <v>1067062</v>
      </c>
      <c r="P110" s="289">
        <f t="shared" si="34"/>
        <v>2476951833</v>
      </c>
      <c r="Q110" s="314">
        <f t="shared" si="23"/>
        <v>0.421089349112426</v>
      </c>
      <c r="R110" s="304">
        <f t="shared" si="24"/>
        <v>0.418757706339814</v>
      </c>
      <c r="S110" s="292"/>
    </row>
    <row r="111" spans="1:19" s="4" customFormat="1" ht="15.75">
      <c r="A111" s="285">
        <v>3</v>
      </c>
      <c r="B111" s="286"/>
      <c r="C111" s="286"/>
      <c r="D111" s="287"/>
      <c r="E111" s="287"/>
      <c r="F111" s="302">
        <v>21</v>
      </c>
      <c r="G111" s="293" t="s">
        <v>42</v>
      </c>
      <c r="H111" s="289">
        <f>+H113</f>
        <v>173000000000</v>
      </c>
      <c r="I111" s="289">
        <f aca="true" t="shared" si="35" ref="I111:P111">+I113</f>
        <v>0</v>
      </c>
      <c r="J111" s="289">
        <f t="shared" si="35"/>
        <v>0</v>
      </c>
      <c r="K111" s="289">
        <f t="shared" si="35"/>
        <v>0</v>
      </c>
      <c r="L111" s="289">
        <f t="shared" si="35"/>
        <v>0</v>
      </c>
      <c r="M111" s="289">
        <f t="shared" si="35"/>
        <v>0</v>
      </c>
      <c r="N111" s="289">
        <f t="shared" si="35"/>
        <v>0</v>
      </c>
      <c r="O111" s="289">
        <f t="shared" si="35"/>
        <v>0</v>
      </c>
      <c r="P111" s="289">
        <f t="shared" si="35"/>
        <v>0</v>
      </c>
      <c r="Q111" s="314">
        <f t="shared" si="23"/>
        <v>0</v>
      </c>
      <c r="R111" s="304">
        <f t="shared" si="24"/>
        <v>0</v>
      </c>
      <c r="S111" s="292"/>
    </row>
    <row r="112" spans="1:19" s="4" customFormat="1" ht="15.75">
      <c r="A112" s="285">
        <v>3</v>
      </c>
      <c r="B112" s="286">
        <v>2</v>
      </c>
      <c r="C112" s="286"/>
      <c r="D112" s="287"/>
      <c r="E112" s="287"/>
      <c r="F112" s="316">
        <v>20</v>
      </c>
      <c r="G112" s="293" t="s">
        <v>43</v>
      </c>
      <c r="H112" s="289">
        <f>+H114</f>
        <v>2202000000</v>
      </c>
      <c r="I112" s="289">
        <f aca="true" t="shared" si="36" ref="I112:P112">+I114</f>
        <v>0</v>
      </c>
      <c r="J112" s="289">
        <f t="shared" si="36"/>
        <v>8808000</v>
      </c>
      <c r="K112" s="289">
        <f t="shared" si="36"/>
        <v>0</v>
      </c>
      <c r="L112" s="289">
        <f t="shared" si="36"/>
        <v>8808000</v>
      </c>
      <c r="M112" s="289">
        <f t="shared" si="36"/>
        <v>0</v>
      </c>
      <c r="N112" s="289">
        <f t="shared" si="36"/>
        <v>0</v>
      </c>
      <c r="O112" s="289">
        <f t="shared" si="36"/>
        <v>0</v>
      </c>
      <c r="P112" s="289">
        <f t="shared" si="36"/>
        <v>0</v>
      </c>
      <c r="Q112" s="314">
        <f t="shared" si="23"/>
        <v>0.004</v>
      </c>
      <c r="R112" s="304">
        <f t="shared" si="24"/>
        <v>0</v>
      </c>
      <c r="S112" s="292"/>
    </row>
    <row r="113" spans="1:19" s="4" customFormat="1" ht="15.75">
      <c r="A113" s="285">
        <v>3</v>
      </c>
      <c r="B113" s="286">
        <v>2</v>
      </c>
      <c r="C113" s="286"/>
      <c r="D113" s="287"/>
      <c r="E113" s="287"/>
      <c r="F113" s="316">
        <v>21</v>
      </c>
      <c r="G113" s="293" t="s">
        <v>43</v>
      </c>
      <c r="H113" s="289">
        <f>+H115</f>
        <v>173000000000</v>
      </c>
      <c r="I113" s="289">
        <f aca="true" t="shared" si="37" ref="I113:P113">+I115</f>
        <v>0</v>
      </c>
      <c r="J113" s="289">
        <f t="shared" si="37"/>
        <v>0</v>
      </c>
      <c r="K113" s="289">
        <f t="shared" si="37"/>
        <v>0</v>
      </c>
      <c r="L113" s="289">
        <f t="shared" si="37"/>
        <v>0</v>
      </c>
      <c r="M113" s="289">
        <f t="shared" si="37"/>
        <v>0</v>
      </c>
      <c r="N113" s="289">
        <f t="shared" si="37"/>
        <v>0</v>
      </c>
      <c r="O113" s="289">
        <f t="shared" si="37"/>
        <v>0</v>
      </c>
      <c r="P113" s="289">
        <f t="shared" si="37"/>
        <v>0</v>
      </c>
      <c r="Q113" s="314">
        <f t="shared" si="23"/>
        <v>0</v>
      </c>
      <c r="R113" s="304">
        <f t="shared" si="24"/>
        <v>0</v>
      </c>
      <c r="S113" s="292"/>
    </row>
    <row r="114" spans="1:19" s="4" customFormat="1" ht="15.75">
      <c r="A114" s="285">
        <v>3</v>
      </c>
      <c r="B114" s="286">
        <v>2</v>
      </c>
      <c r="C114" s="286">
        <v>1</v>
      </c>
      <c r="D114" s="317"/>
      <c r="E114" s="317"/>
      <c r="F114" s="316">
        <v>20</v>
      </c>
      <c r="G114" s="318" t="s">
        <v>44</v>
      </c>
      <c r="H114" s="319">
        <f>+H116</f>
        <v>2202000000</v>
      </c>
      <c r="I114" s="319">
        <f aca="true" t="shared" si="38" ref="I114:P114">+I116</f>
        <v>0</v>
      </c>
      <c r="J114" s="319">
        <f t="shared" si="38"/>
        <v>8808000</v>
      </c>
      <c r="K114" s="319">
        <f t="shared" si="38"/>
        <v>0</v>
      </c>
      <c r="L114" s="319">
        <f t="shared" si="38"/>
        <v>8808000</v>
      </c>
      <c r="M114" s="319">
        <f t="shared" si="38"/>
        <v>0</v>
      </c>
      <c r="N114" s="319">
        <f t="shared" si="38"/>
        <v>0</v>
      </c>
      <c r="O114" s="319">
        <f t="shared" si="38"/>
        <v>0</v>
      </c>
      <c r="P114" s="319">
        <f t="shared" si="38"/>
        <v>0</v>
      </c>
      <c r="Q114" s="290">
        <f t="shared" si="23"/>
        <v>0.004</v>
      </c>
      <c r="R114" s="304">
        <f t="shared" si="24"/>
        <v>0</v>
      </c>
      <c r="S114" s="292"/>
    </row>
    <row r="115" spans="1:19" s="4" customFormat="1" ht="15.75">
      <c r="A115" s="285">
        <v>3</v>
      </c>
      <c r="B115" s="286">
        <v>2</v>
      </c>
      <c r="C115" s="286">
        <v>1</v>
      </c>
      <c r="D115" s="317"/>
      <c r="E115" s="317"/>
      <c r="F115" s="316">
        <v>21</v>
      </c>
      <c r="G115" s="318" t="s">
        <v>44</v>
      </c>
      <c r="H115" s="319">
        <f>+H117</f>
        <v>173000000000</v>
      </c>
      <c r="I115" s="319">
        <f aca="true" t="shared" si="39" ref="I115:P115">+I117</f>
        <v>0</v>
      </c>
      <c r="J115" s="319">
        <f t="shared" si="39"/>
        <v>0</v>
      </c>
      <c r="K115" s="319">
        <f t="shared" si="39"/>
        <v>0</v>
      </c>
      <c r="L115" s="319">
        <f t="shared" si="39"/>
        <v>0</v>
      </c>
      <c r="M115" s="319">
        <f t="shared" si="39"/>
        <v>0</v>
      </c>
      <c r="N115" s="319">
        <f t="shared" si="39"/>
        <v>0</v>
      </c>
      <c r="O115" s="319">
        <f t="shared" si="39"/>
        <v>0</v>
      </c>
      <c r="P115" s="319">
        <f t="shared" si="39"/>
        <v>0</v>
      </c>
      <c r="Q115" s="290">
        <f t="shared" si="23"/>
        <v>0</v>
      </c>
      <c r="R115" s="304">
        <f t="shared" si="24"/>
        <v>0</v>
      </c>
      <c r="S115" s="292"/>
    </row>
    <row r="116" spans="1:19" s="8" customFormat="1" ht="15">
      <c r="A116" s="320">
        <v>3</v>
      </c>
      <c r="B116" s="296">
        <v>2</v>
      </c>
      <c r="C116" s="296">
        <v>1</v>
      </c>
      <c r="D116" s="296">
        <v>1</v>
      </c>
      <c r="E116" s="321" t="s">
        <v>200</v>
      </c>
      <c r="F116" s="296">
        <v>20</v>
      </c>
      <c r="G116" s="322" t="s">
        <v>201</v>
      </c>
      <c r="H116" s="299">
        <v>2202000000</v>
      </c>
      <c r="I116" s="299">
        <v>0</v>
      </c>
      <c r="J116" s="299">
        <v>8808000</v>
      </c>
      <c r="K116" s="299">
        <v>0</v>
      </c>
      <c r="L116" s="299">
        <v>8808000</v>
      </c>
      <c r="M116" s="299">
        <v>0</v>
      </c>
      <c r="N116" s="299">
        <v>0</v>
      </c>
      <c r="O116" s="299">
        <v>0</v>
      </c>
      <c r="P116" s="299">
        <v>0</v>
      </c>
      <c r="Q116" s="300">
        <f t="shared" si="23"/>
        <v>0.004</v>
      </c>
      <c r="R116" s="301">
        <f t="shared" si="24"/>
        <v>0</v>
      </c>
      <c r="S116" s="1"/>
    </row>
    <row r="117" spans="1:19" s="8" customFormat="1" ht="15">
      <c r="A117" s="320">
        <v>3</v>
      </c>
      <c r="B117" s="296">
        <v>2</v>
      </c>
      <c r="C117" s="296">
        <v>1</v>
      </c>
      <c r="D117" s="321">
        <v>17</v>
      </c>
      <c r="E117" s="321" t="s">
        <v>200</v>
      </c>
      <c r="F117" s="323">
        <v>21</v>
      </c>
      <c r="G117" s="322" t="s">
        <v>213</v>
      </c>
      <c r="H117" s="299">
        <v>173000000000</v>
      </c>
      <c r="I117" s="299">
        <v>0</v>
      </c>
      <c r="J117" s="299">
        <v>0</v>
      </c>
      <c r="K117" s="299">
        <v>0</v>
      </c>
      <c r="L117" s="299">
        <v>0</v>
      </c>
      <c r="M117" s="299">
        <v>0</v>
      </c>
      <c r="N117" s="299">
        <v>0</v>
      </c>
      <c r="O117" s="299">
        <v>0</v>
      </c>
      <c r="P117" s="299">
        <v>0</v>
      </c>
      <c r="Q117" s="300">
        <f t="shared" si="23"/>
        <v>0</v>
      </c>
      <c r="R117" s="301">
        <f t="shared" si="24"/>
        <v>0</v>
      </c>
      <c r="S117" s="1"/>
    </row>
    <row r="118" spans="1:19" s="4" customFormat="1" ht="15.75">
      <c r="A118" s="324">
        <v>3</v>
      </c>
      <c r="B118" s="302">
        <v>6</v>
      </c>
      <c r="C118" s="286"/>
      <c r="D118" s="287"/>
      <c r="E118" s="287"/>
      <c r="F118" s="316">
        <v>20</v>
      </c>
      <c r="G118" s="293" t="s">
        <v>75</v>
      </c>
      <c r="H118" s="289">
        <f>+H119</f>
        <v>3713000000</v>
      </c>
      <c r="I118" s="289">
        <f aca="true" t="shared" si="40" ref="I118:P119">+I119</f>
        <v>0</v>
      </c>
      <c r="J118" s="289">
        <f t="shared" si="40"/>
        <v>2514852000</v>
      </c>
      <c r="K118" s="289">
        <f t="shared" si="40"/>
        <v>0</v>
      </c>
      <c r="L118" s="289">
        <f t="shared" si="40"/>
        <v>2481935500</v>
      </c>
      <c r="M118" s="289">
        <f t="shared" si="40"/>
        <v>1067062</v>
      </c>
      <c r="N118" s="289">
        <f t="shared" si="40"/>
        <v>2476951833</v>
      </c>
      <c r="O118" s="289">
        <f t="shared" si="40"/>
        <v>1067062</v>
      </c>
      <c r="P118" s="289">
        <f t="shared" si="40"/>
        <v>2476951833</v>
      </c>
      <c r="Q118" s="314">
        <f t="shared" si="23"/>
        <v>0.6684447885806626</v>
      </c>
      <c r="R118" s="304">
        <f t="shared" si="24"/>
        <v>0.6671025674656612</v>
      </c>
      <c r="S118" s="292"/>
    </row>
    <row r="119" spans="1:19" s="4" customFormat="1" ht="15.75">
      <c r="A119" s="324">
        <v>3</v>
      </c>
      <c r="B119" s="302">
        <v>6</v>
      </c>
      <c r="C119" s="286">
        <v>1</v>
      </c>
      <c r="D119" s="287"/>
      <c r="E119" s="287"/>
      <c r="F119" s="316">
        <v>20</v>
      </c>
      <c r="G119" s="293" t="s">
        <v>704</v>
      </c>
      <c r="H119" s="289">
        <f>+H120</f>
        <v>3713000000</v>
      </c>
      <c r="I119" s="289">
        <f t="shared" si="40"/>
        <v>0</v>
      </c>
      <c r="J119" s="289">
        <f t="shared" si="40"/>
        <v>2514852000</v>
      </c>
      <c r="K119" s="289">
        <f t="shared" si="40"/>
        <v>0</v>
      </c>
      <c r="L119" s="289">
        <f t="shared" si="40"/>
        <v>2481935500</v>
      </c>
      <c r="M119" s="289">
        <f t="shared" si="40"/>
        <v>1067062</v>
      </c>
      <c r="N119" s="289">
        <f t="shared" si="40"/>
        <v>2476951833</v>
      </c>
      <c r="O119" s="289">
        <f t="shared" si="40"/>
        <v>1067062</v>
      </c>
      <c r="P119" s="289">
        <f t="shared" si="40"/>
        <v>2476951833</v>
      </c>
      <c r="Q119" s="314">
        <f t="shared" si="23"/>
        <v>0.6684447885806626</v>
      </c>
      <c r="R119" s="304">
        <f t="shared" si="24"/>
        <v>0.6671025674656612</v>
      </c>
      <c r="S119" s="292"/>
    </row>
    <row r="120" spans="1:19" s="4" customFormat="1" ht="15.75">
      <c r="A120" s="294">
        <v>3</v>
      </c>
      <c r="B120" s="295">
        <v>6</v>
      </c>
      <c r="C120" s="295">
        <v>1</v>
      </c>
      <c r="D120" s="296">
        <v>1</v>
      </c>
      <c r="E120" s="287"/>
      <c r="F120" s="316">
        <v>20</v>
      </c>
      <c r="G120" s="298" t="s">
        <v>704</v>
      </c>
      <c r="H120" s="299">
        <v>3713000000</v>
      </c>
      <c r="I120" s="299">
        <v>0</v>
      </c>
      <c r="J120" s="299">
        <v>2514852000</v>
      </c>
      <c r="K120" s="299">
        <v>0</v>
      </c>
      <c r="L120" s="299">
        <v>2481935500</v>
      </c>
      <c r="M120" s="299">
        <v>1067062</v>
      </c>
      <c r="N120" s="299">
        <v>2476951833</v>
      </c>
      <c r="O120" s="299">
        <v>1067062</v>
      </c>
      <c r="P120" s="299">
        <v>2476951833</v>
      </c>
      <c r="Q120" s="300">
        <f t="shared" si="23"/>
        <v>0.6684447885806626</v>
      </c>
      <c r="R120" s="301">
        <f t="shared" si="24"/>
        <v>0.6671025674656612</v>
      </c>
      <c r="S120" s="292"/>
    </row>
    <row r="121" spans="1:19" s="4" customFormat="1" ht="15.75">
      <c r="A121" s="285">
        <v>5</v>
      </c>
      <c r="B121" s="286"/>
      <c r="C121" s="286"/>
      <c r="D121" s="317"/>
      <c r="E121" s="317"/>
      <c r="F121" s="316"/>
      <c r="G121" s="318" t="s">
        <v>53</v>
      </c>
      <c r="H121" s="289">
        <f aca="true" t="shared" si="41" ref="H121:P123">+H122</f>
        <v>37544000000</v>
      </c>
      <c r="I121" s="289">
        <f t="shared" si="41"/>
        <v>421480769</v>
      </c>
      <c r="J121" s="289">
        <f t="shared" si="41"/>
        <v>27288461267</v>
      </c>
      <c r="K121" s="289">
        <f t="shared" si="41"/>
        <v>864152438</v>
      </c>
      <c r="L121" s="289">
        <f t="shared" si="41"/>
        <v>15046738514</v>
      </c>
      <c r="M121" s="289">
        <f t="shared" si="41"/>
        <v>1569148403</v>
      </c>
      <c r="N121" s="289">
        <f t="shared" si="41"/>
        <v>2575142279</v>
      </c>
      <c r="O121" s="289">
        <f t="shared" si="41"/>
        <v>1450722410</v>
      </c>
      <c r="P121" s="289">
        <f t="shared" si="41"/>
        <v>2456716286</v>
      </c>
      <c r="Q121" s="314">
        <f t="shared" si="23"/>
        <v>0.40077611639676114</v>
      </c>
      <c r="R121" s="304">
        <f t="shared" si="24"/>
        <v>0.06858998186128276</v>
      </c>
      <c r="S121" s="292"/>
    </row>
    <row r="122" spans="1:19" s="4" customFormat="1" ht="15.75">
      <c r="A122" s="324">
        <v>5</v>
      </c>
      <c r="B122" s="302">
        <v>1</v>
      </c>
      <c r="C122" s="286"/>
      <c r="D122" s="317"/>
      <c r="E122" s="317"/>
      <c r="F122" s="318"/>
      <c r="G122" s="325" t="s">
        <v>59</v>
      </c>
      <c r="H122" s="289">
        <f t="shared" si="41"/>
        <v>37544000000</v>
      </c>
      <c r="I122" s="289">
        <f t="shared" si="41"/>
        <v>421480769</v>
      </c>
      <c r="J122" s="289">
        <f t="shared" si="41"/>
        <v>27288461267</v>
      </c>
      <c r="K122" s="289">
        <f t="shared" si="41"/>
        <v>864152438</v>
      </c>
      <c r="L122" s="289">
        <f t="shared" si="41"/>
        <v>15046738514</v>
      </c>
      <c r="M122" s="289">
        <f t="shared" si="41"/>
        <v>1569148403</v>
      </c>
      <c r="N122" s="289">
        <f t="shared" si="41"/>
        <v>2575142279</v>
      </c>
      <c r="O122" s="289">
        <f t="shared" si="41"/>
        <v>1450722410</v>
      </c>
      <c r="P122" s="289">
        <f t="shared" si="41"/>
        <v>2456716286</v>
      </c>
      <c r="Q122" s="314">
        <f t="shared" si="23"/>
        <v>0.40077611639676114</v>
      </c>
      <c r="R122" s="304">
        <f t="shared" si="24"/>
        <v>0.06858998186128276</v>
      </c>
      <c r="S122" s="292"/>
    </row>
    <row r="123" spans="1:19" s="8" customFormat="1" ht="15.75">
      <c r="A123" s="294">
        <v>5</v>
      </c>
      <c r="B123" s="295">
        <v>1</v>
      </c>
      <c r="C123" s="295">
        <v>2</v>
      </c>
      <c r="D123" s="321"/>
      <c r="E123" s="321"/>
      <c r="F123" s="326">
        <v>20</v>
      </c>
      <c r="G123" s="325" t="s">
        <v>478</v>
      </c>
      <c r="H123" s="289">
        <f t="shared" si="41"/>
        <v>37544000000</v>
      </c>
      <c r="I123" s="289">
        <f t="shared" si="41"/>
        <v>421480769</v>
      </c>
      <c r="J123" s="289">
        <f t="shared" si="41"/>
        <v>27288461267</v>
      </c>
      <c r="K123" s="289">
        <f t="shared" si="41"/>
        <v>864152438</v>
      </c>
      <c r="L123" s="289">
        <f t="shared" si="41"/>
        <v>15046738514</v>
      </c>
      <c r="M123" s="289">
        <f t="shared" si="41"/>
        <v>1569148403</v>
      </c>
      <c r="N123" s="289">
        <f t="shared" si="41"/>
        <v>2575142279</v>
      </c>
      <c r="O123" s="289">
        <f t="shared" si="41"/>
        <v>1450722410</v>
      </c>
      <c r="P123" s="289">
        <f t="shared" si="41"/>
        <v>2456716286</v>
      </c>
      <c r="Q123" s="314">
        <f t="shared" si="23"/>
        <v>0.40077611639676114</v>
      </c>
      <c r="R123" s="304">
        <f t="shared" si="24"/>
        <v>0.06858998186128276</v>
      </c>
      <c r="S123" s="1"/>
    </row>
    <row r="124" spans="1:19" s="8" customFormat="1" ht="15.75">
      <c r="A124" s="294">
        <v>5</v>
      </c>
      <c r="B124" s="295">
        <v>1</v>
      </c>
      <c r="C124" s="295">
        <v>2</v>
      </c>
      <c r="D124" s="321">
        <v>1</v>
      </c>
      <c r="E124" s="321"/>
      <c r="F124" s="326">
        <v>20</v>
      </c>
      <c r="G124" s="325" t="s">
        <v>478</v>
      </c>
      <c r="H124" s="289">
        <f>SUM(H125:H130)</f>
        <v>37544000000</v>
      </c>
      <c r="I124" s="289">
        <f aca="true" t="shared" si="42" ref="I124:P124">SUM(I125:I130)</f>
        <v>421480769</v>
      </c>
      <c r="J124" s="289">
        <f t="shared" si="42"/>
        <v>27288461267</v>
      </c>
      <c r="K124" s="289">
        <f t="shared" si="42"/>
        <v>864152438</v>
      </c>
      <c r="L124" s="289">
        <f t="shared" si="42"/>
        <v>15046738514</v>
      </c>
      <c r="M124" s="289">
        <f t="shared" si="42"/>
        <v>1569148403</v>
      </c>
      <c r="N124" s="289">
        <f t="shared" si="42"/>
        <v>2575142279</v>
      </c>
      <c r="O124" s="289">
        <f t="shared" si="42"/>
        <v>1450722410</v>
      </c>
      <c r="P124" s="289">
        <f t="shared" si="42"/>
        <v>2456716286</v>
      </c>
      <c r="Q124" s="314">
        <f t="shared" si="23"/>
        <v>0.40077611639676114</v>
      </c>
      <c r="R124" s="304">
        <f t="shared" si="24"/>
        <v>0.06858998186128276</v>
      </c>
      <c r="S124" s="1"/>
    </row>
    <row r="125" spans="1:19" s="8" customFormat="1" ht="15">
      <c r="A125" s="294">
        <v>5</v>
      </c>
      <c r="B125" s="295">
        <v>1</v>
      </c>
      <c r="C125" s="295">
        <v>2</v>
      </c>
      <c r="D125" s="321">
        <v>1</v>
      </c>
      <c r="E125" s="321">
        <v>4</v>
      </c>
      <c r="F125" s="326">
        <v>20</v>
      </c>
      <c r="G125" s="327" t="s">
        <v>629</v>
      </c>
      <c r="H125" s="299">
        <v>2670253000</v>
      </c>
      <c r="I125" s="299">
        <v>0</v>
      </c>
      <c r="J125" s="299">
        <v>38962000</v>
      </c>
      <c r="K125" s="299">
        <v>0</v>
      </c>
      <c r="L125" s="299">
        <v>38962000</v>
      </c>
      <c r="M125" s="299">
        <v>0</v>
      </c>
      <c r="N125" s="299">
        <v>132906</v>
      </c>
      <c r="O125" s="299">
        <v>0</v>
      </c>
      <c r="P125" s="299">
        <v>132906</v>
      </c>
      <c r="Q125" s="300">
        <f t="shared" si="23"/>
        <v>0.014591126758400796</v>
      </c>
      <c r="R125" s="301">
        <f t="shared" si="24"/>
        <v>4.977281178974427E-05</v>
      </c>
      <c r="S125" s="1"/>
    </row>
    <row r="126" spans="1:19" s="8" customFormat="1" ht="15">
      <c r="A126" s="294">
        <v>5</v>
      </c>
      <c r="B126" s="295">
        <v>1</v>
      </c>
      <c r="C126" s="295">
        <v>2</v>
      </c>
      <c r="D126" s="321">
        <v>1</v>
      </c>
      <c r="E126" s="321">
        <v>6</v>
      </c>
      <c r="F126" s="326">
        <v>20</v>
      </c>
      <c r="G126" s="327" t="s">
        <v>48</v>
      </c>
      <c r="H126" s="299">
        <v>17007144000</v>
      </c>
      <c r="I126" s="299">
        <v>0</v>
      </c>
      <c r="J126" s="299">
        <v>16043343476</v>
      </c>
      <c r="K126" s="299">
        <v>27648000</v>
      </c>
      <c r="L126" s="299">
        <v>9054495749</v>
      </c>
      <c r="M126" s="299">
        <v>724027510</v>
      </c>
      <c r="N126" s="299">
        <v>1365353918</v>
      </c>
      <c r="O126" s="299">
        <v>724027510</v>
      </c>
      <c r="P126" s="299">
        <v>1365353918</v>
      </c>
      <c r="Q126" s="300">
        <f t="shared" si="23"/>
        <v>0.5323936663910178</v>
      </c>
      <c r="R126" s="301">
        <f t="shared" si="24"/>
        <v>0.0802811993595162</v>
      </c>
      <c r="S126" s="1"/>
    </row>
    <row r="127" spans="1:19" s="8" customFormat="1" ht="15">
      <c r="A127" s="294">
        <v>5</v>
      </c>
      <c r="B127" s="295">
        <v>1</v>
      </c>
      <c r="C127" s="295">
        <v>2</v>
      </c>
      <c r="D127" s="321">
        <v>1</v>
      </c>
      <c r="E127" s="321">
        <v>7</v>
      </c>
      <c r="F127" s="326">
        <v>20</v>
      </c>
      <c r="G127" s="327" t="s">
        <v>630</v>
      </c>
      <c r="H127" s="299">
        <v>16322932000</v>
      </c>
      <c r="I127" s="299">
        <v>331480769</v>
      </c>
      <c r="J127" s="299">
        <v>10976973791</v>
      </c>
      <c r="K127" s="299">
        <v>833403892</v>
      </c>
      <c r="L127" s="299">
        <v>5935415364</v>
      </c>
      <c r="M127" s="299">
        <v>842007945</v>
      </c>
      <c r="N127" s="299">
        <v>1199933320</v>
      </c>
      <c r="O127" s="299">
        <v>723581952</v>
      </c>
      <c r="P127" s="299">
        <v>1081507327</v>
      </c>
      <c r="Q127" s="300">
        <f t="shared" si="23"/>
        <v>0.36362433930374766</v>
      </c>
      <c r="R127" s="301">
        <f t="shared" si="24"/>
        <v>0.07351211902371461</v>
      </c>
      <c r="S127" s="1"/>
    </row>
    <row r="128" spans="1:19" s="8" customFormat="1" ht="15">
      <c r="A128" s="294">
        <v>5</v>
      </c>
      <c r="B128" s="295">
        <v>1</v>
      </c>
      <c r="C128" s="295">
        <v>2</v>
      </c>
      <c r="D128" s="321">
        <v>1</v>
      </c>
      <c r="E128" s="321">
        <v>21</v>
      </c>
      <c r="F128" s="326">
        <v>20</v>
      </c>
      <c r="G128" s="327" t="s">
        <v>139</v>
      </c>
      <c r="H128" s="299">
        <v>974051000</v>
      </c>
      <c r="I128" s="299">
        <v>0</v>
      </c>
      <c r="J128" s="299">
        <v>7792000</v>
      </c>
      <c r="K128" s="299">
        <v>0</v>
      </c>
      <c r="L128" s="299">
        <v>7792000</v>
      </c>
      <c r="M128" s="299">
        <v>0</v>
      </c>
      <c r="N128" s="299">
        <v>0</v>
      </c>
      <c r="O128" s="299">
        <v>0</v>
      </c>
      <c r="P128" s="299">
        <v>0</v>
      </c>
      <c r="Q128" s="300">
        <f t="shared" si="23"/>
        <v>0.007999581130762146</v>
      </c>
      <c r="R128" s="301">
        <f t="shared" si="24"/>
        <v>0</v>
      </c>
      <c r="S128" s="1"/>
    </row>
    <row r="129" spans="1:19" s="8" customFormat="1" ht="15">
      <c r="A129" s="294">
        <v>5</v>
      </c>
      <c r="B129" s="295">
        <v>1</v>
      </c>
      <c r="C129" s="295">
        <v>2</v>
      </c>
      <c r="D129" s="321">
        <v>1</v>
      </c>
      <c r="E129" s="321">
        <v>24</v>
      </c>
      <c r="F129" s="326">
        <v>20</v>
      </c>
      <c r="G129" s="327" t="s">
        <v>180</v>
      </c>
      <c r="H129" s="299">
        <v>228703000</v>
      </c>
      <c r="I129" s="299">
        <v>90000000</v>
      </c>
      <c r="J129" s="299">
        <v>221390000</v>
      </c>
      <c r="K129" s="299">
        <v>3100546</v>
      </c>
      <c r="L129" s="299">
        <v>10073401</v>
      </c>
      <c r="M129" s="299">
        <v>3112948</v>
      </c>
      <c r="N129" s="299">
        <v>9722135</v>
      </c>
      <c r="O129" s="299">
        <v>3112948</v>
      </c>
      <c r="P129" s="299">
        <v>9722135</v>
      </c>
      <c r="Q129" s="300">
        <f t="shared" si="23"/>
        <v>0.044045775525463154</v>
      </c>
      <c r="R129" s="301">
        <f t="shared" si="24"/>
        <v>0.04250987088057437</v>
      </c>
      <c r="S129" s="1"/>
    </row>
    <row r="130" spans="1:19" s="8" customFormat="1" ht="15">
      <c r="A130" s="294">
        <v>5</v>
      </c>
      <c r="B130" s="295">
        <v>1</v>
      </c>
      <c r="C130" s="295">
        <v>2</v>
      </c>
      <c r="D130" s="321">
        <v>1</v>
      </c>
      <c r="E130" s="321">
        <v>25</v>
      </c>
      <c r="F130" s="326">
        <v>20</v>
      </c>
      <c r="G130" s="327" t="s">
        <v>706</v>
      </c>
      <c r="H130" s="299">
        <v>340917000</v>
      </c>
      <c r="I130" s="299">
        <v>0</v>
      </c>
      <c r="J130" s="299">
        <v>0</v>
      </c>
      <c r="K130" s="299">
        <v>0</v>
      </c>
      <c r="L130" s="299">
        <v>0</v>
      </c>
      <c r="M130" s="299">
        <v>0</v>
      </c>
      <c r="N130" s="299">
        <v>0</v>
      </c>
      <c r="O130" s="299">
        <v>0</v>
      </c>
      <c r="P130" s="299">
        <v>0</v>
      </c>
      <c r="Q130" s="300">
        <f t="shared" si="23"/>
        <v>0</v>
      </c>
      <c r="R130" s="301">
        <f t="shared" si="24"/>
        <v>0</v>
      </c>
      <c r="S130" s="1"/>
    </row>
    <row r="131" spans="1:19" s="90" customFormat="1" ht="15.75">
      <c r="A131" s="440" t="s">
        <v>54</v>
      </c>
      <c r="B131" s="441"/>
      <c r="C131" s="441"/>
      <c r="D131" s="441"/>
      <c r="E131" s="441"/>
      <c r="F131" s="441"/>
      <c r="G131" s="442"/>
      <c r="H131" s="328">
        <f aca="true" t="shared" si="43" ref="H131:P131">+H132+H135+H138+H141+H145</f>
        <v>313820000000.01</v>
      </c>
      <c r="I131" s="328">
        <f t="shared" si="43"/>
        <v>2193266845</v>
      </c>
      <c r="J131" s="328">
        <f t="shared" si="43"/>
        <v>209762702179</v>
      </c>
      <c r="K131" s="328">
        <f t="shared" si="43"/>
        <v>1877158930</v>
      </c>
      <c r="L131" s="328">
        <f t="shared" si="43"/>
        <v>122203029670</v>
      </c>
      <c r="M131" s="328">
        <f t="shared" si="43"/>
        <v>6335729894.2</v>
      </c>
      <c r="N131" s="328">
        <f t="shared" si="43"/>
        <v>13727577224.2</v>
      </c>
      <c r="O131" s="328">
        <f t="shared" si="43"/>
        <v>8115745794.2</v>
      </c>
      <c r="P131" s="328">
        <f t="shared" si="43"/>
        <v>12745689197.2</v>
      </c>
      <c r="Q131" s="329">
        <f t="shared" si="23"/>
        <v>0.3894048488623928</v>
      </c>
      <c r="R131" s="330">
        <f t="shared" si="24"/>
        <v>0.04374347468038864</v>
      </c>
      <c r="S131" s="331"/>
    </row>
    <row r="132" spans="1:19" s="90" customFormat="1" ht="31.5">
      <c r="A132" s="332">
        <v>111</v>
      </c>
      <c r="B132" s="333"/>
      <c r="C132" s="333"/>
      <c r="D132" s="333"/>
      <c r="E132" s="333"/>
      <c r="F132" s="333"/>
      <c r="G132" s="334" t="s">
        <v>486</v>
      </c>
      <c r="H132" s="328">
        <f>+H133</f>
        <v>15000000000</v>
      </c>
      <c r="I132" s="328">
        <f aca="true" t="shared" si="44" ref="I132:P132">+I133</f>
        <v>0</v>
      </c>
      <c r="J132" s="328">
        <f t="shared" si="44"/>
        <v>64279368</v>
      </c>
      <c r="K132" s="328">
        <f t="shared" si="44"/>
        <v>0</v>
      </c>
      <c r="L132" s="328">
        <f t="shared" si="44"/>
        <v>64279368</v>
      </c>
      <c r="M132" s="328">
        <f t="shared" si="44"/>
        <v>0</v>
      </c>
      <c r="N132" s="328">
        <f t="shared" si="44"/>
        <v>402751</v>
      </c>
      <c r="O132" s="328">
        <f t="shared" si="44"/>
        <v>0</v>
      </c>
      <c r="P132" s="328">
        <f t="shared" si="44"/>
        <v>402751</v>
      </c>
      <c r="Q132" s="329">
        <f t="shared" si="23"/>
        <v>0.0042852912</v>
      </c>
      <c r="R132" s="330">
        <f t="shared" si="24"/>
        <v>2.6850066666666666E-05</v>
      </c>
      <c r="S132" s="331"/>
    </row>
    <row r="133" spans="1:19" s="90" customFormat="1" ht="31.5">
      <c r="A133" s="332">
        <v>111</v>
      </c>
      <c r="B133" s="333">
        <v>506</v>
      </c>
      <c r="C133" s="333"/>
      <c r="D133" s="333"/>
      <c r="E133" s="333"/>
      <c r="F133" s="333"/>
      <c r="G133" s="334" t="s">
        <v>486</v>
      </c>
      <c r="H133" s="328">
        <f>+H134</f>
        <v>15000000000</v>
      </c>
      <c r="I133" s="328">
        <f aca="true" t="shared" si="45" ref="I133:P133">+I134</f>
        <v>0</v>
      </c>
      <c r="J133" s="328">
        <f t="shared" si="45"/>
        <v>64279368</v>
      </c>
      <c r="K133" s="328">
        <f t="shared" si="45"/>
        <v>0</v>
      </c>
      <c r="L133" s="328">
        <f t="shared" si="45"/>
        <v>64279368</v>
      </c>
      <c r="M133" s="328">
        <f t="shared" si="45"/>
        <v>0</v>
      </c>
      <c r="N133" s="328">
        <f t="shared" si="45"/>
        <v>402751</v>
      </c>
      <c r="O133" s="328">
        <f t="shared" si="45"/>
        <v>0</v>
      </c>
      <c r="P133" s="328">
        <f t="shared" si="45"/>
        <v>402751</v>
      </c>
      <c r="Q133" s="329">
        <f t="shared" si="23"/>
        <v>0.0042852912</v>
      </c>
      <c r="R133" s="330">
        <f t="shared" si="24"/>
        <v>2.6850066666666666E-05</v>
      </c>
      <c r="S133" s="331"/>
    </row>
    <row r="134" spans="1:19" s="8" customFormat="1" ht="15">
      <c r="A134" s="294">
        <v>111</v>
      </c>
      <c r="B134" s="295">
        <v>506</v>
      </c>
      <c r="C134" s="295">
        <v>1</v>
      </c>
      <c r="D134" s="321"/>
      <c r="E134" s="321"/>
      <c r="F134" s="323">
        <v>20</v>
      </c>
      <c r="G134" s="322" t="s">
        <v>205</v>
      </c>
      <c r="H134" s="299">
        <v>15000000000</v>
      </c>
      <c r="I134" s="299">
        <v>0</v>
      </c>
      <c r="J134" s="299">
        <v>64279368</v>
      </c>
      <c r="K134" s="299">
        <v>0</v>
      </c>
      <c r="L134" s="299">
        <v>64279368</v>
      </c>
      <c r="M134" s="299">
        <v>0</v>
      </c>
      <c r="N134" s="299">
        <v>402751</v>
      </c>
      <c r="O134" s="299">
        <v>0</v>
      </c>
      <c r="P134" s="299">
        <v>402751</v>
      </c>
      <c r="Q134" s="300">
        <f t="shared" si="23"/>
        <v>0.0042852912</v>
      </c>
      <c r="R134" s="308">
        <f t="shared" si="24"/>
        <v>2.6850066666666666E-05</v>
      </c>
      <c r="S134" s="1"/>
    </row>
    <row r="135" spans="1:19" s="4" customFormat="1" ht="31.5">
      <c r="A135" s="285">
        <v>213</v>
      </c>
      <c r="B135" s="286"/>
      <c r="C135" s="286"/>
      <c r="D135" s="317"/>
      <c r="E135" s="317"/>
      <c r="F135" s="316"/>
      <c r="G135" s="318" t="s">
        <v>206</v>
      </c>
      <c r="H135" s="319">
        <f>H136</f>
        <v>9500000000</v>
      </c>
      <c r="I135" s="319">
        <f aca="true" t="shared" si="46" ref="I135:P135">I136</f>
        <v>117907016</v>
      </c>
      <c r="J135" s="319">
        <f t="shared" si="46"/>
        <v>828570000</v>
      </c>
      <c r="K135" s="319">
        <f t="shared" si="46"/>
        <v>0</v>
      </c>
      <c r="L135" s="319">
        <f t="shared" si="46"/>
        <v>50354982</v>
      </c>
      <c r="M135" s="319">
        <f t="shared" si="46"/>
        <v>132267</v>
      </c>
      <c r="N135" s="319">
        <f t="shared" si="46"/>
        <v>6241582</v>
      </c>
      <c r="O135" s="319">
        <f t="shared" si="46"/>
        <v>132267</v>
      </c>
      <c r="P135" s="319">
        <f t="shared" si="46"/>
        <v>6241582</v>
      </c>
      <c r="Q135" s="290">
        <f t="shared" si="23"/>
        <v>0.005300524421052631</v>
      </c>
      <c r="R135" s="291">
        <f t="shared" si="24"/>
        <v>0.0006570086315789474</v>
      </c>
      <c r="S135" s="292"/>
    </row>
    <row r="136" spans="1:19" s="4" customFormat="1" ht="15.75">
      <c r="A136" s="285">
        <v>213</v>
      </c>
      <c r="B136" s="302">
        <v>506</v>
      </c>
      <c r="C136" s="286"/>
      <c r="D136" s="317"/>
      <c r="E136" s="317"/>
      <c r="F136" s="316"/>
      <c r="G136" s="318" t="s">
        <v>63</v>
      </c>
      <c r="H136" s="319">
        <f>+H137</f>
        <v>9500000000</v>
      </c>
      <c r="I136" s="319">
        <f aca="true" t="shared" si="47" ref="I136:P136">+I137</f>
        <v>117907016</v>
      </c>
      <c r="J136" s="319">
        <f t="shared" si="47"/>
        <v>828570000</v>
      </c>
      <c r="K136" s="319">
        <f t="shared" si="47"/>
        <v>0</v>
      </c>
      <c r="L136" s="319">
        <f t="shared" si="47"/>
        <v>50354982</v>
      </c>
      <c r="M136" s="319">
        <f t="shared" si="47"/>
        <v>132267</v>
      </c>
      <c r="N136" s="319">
        <f t="shared" si="47"/>
        <v>6241582</v>
      </c>
      <c r="O136" s="319">
        <f t="shared" si="47"/>
        <v>132267</v>
      </c>
      <c r="P136" s="319">
        <f t="shared" si="47"/>
        <v>6241582</v>
      </c>
      <c r="Q136" s="290">
        <f aca="true" t="shared" si="48" ref="Q136:Q147">_xlfn.IFERROR((L136/H136),0)</f>
        <v>0.005300524421052631</v>
      </c>
      <c r="R136" s="291">
        <f aca="true" t="shared" si="49" ref="R136:R147">_xlfn.IFERROR((N136/H136),0)</f>
        <v>0.0006570086315789474</v>
      </c>
      <c r="S136" s="292"/>
    </row>
    <row r="137" spans="1:19" s="8" customFormat="1" ht="30">
      <c r="A137" s="294">
        <v>213</v>
      </c>
      <c r="B137" s="296">
        <v>506</v>
      </c>
      <c r="C137" s="296">
        <v>1</v>
      </c>
      <c r="D137" s="321"/>
      <c r="E137" s="321"/>
      <c r="F137" s="323">
        <v>20</v>
      </c>
      <c r="G137" s="322" t="s">
        <v>490</v>
      </c>
      <c r="H137" s="299">
        <v>9500000000</v>
      </c>
      <c r="I137" s="299">
        <v>117907016</v>
      </c>
      <c r="J137" s="299">
        <v>828570000</v>
      </c>
      <c r="K137" s="299">
        <v>0</v>
      </c>
      <c r="L137" s="299">
        <v>50354982</v>
      </c>
      <c r="M137" s="299">
        <v>132267</v>
      </c>
      <c r="N137" s="299">
        <v>6241582</v>
      </c>
      <c r="O137" s="299">
        <v>132267</v>
      </c>
      <c r="P137" s="299">
        <v>6241582</v>
      </c>
      <c r="Q137" s="300">
        <f t="shared" si="48"/>
        <v>0.005300524421052631</v>
      </c>
      <c r="R137" s="301">
        <f t="shared" si="49"/>
        <v>0.0006570086315789474</v>
      </c>
      <c r="S137" s="1"/>
    </row>
    <row r="138" spans="1:19" s="4" customFormat="1" ht="18" customHeight="1">
      <c r="A138" s="324">
        <v>310</v>
      </c>
      <c r="B138" s="286"/>
      <c r="C138" s="286"/>
      <c r="D138" s="317"/>
      <c r="E138" s="317"/>
      <c r="F138" s="316"/>
      <c r="G138" s="318" t="s">
        <v>62</v>
      </c>
      <c r="H138" s="319">
        <f aca="true" t="shared" si="50" ref="H138:P138">H139</f>
        <v>5000000000.01</v>
      </c>
      <c r="I138" s="319">
        <f t="shared" si="50"/>
        <v>461503250</v>
      </c>
      <c r="J138" s="319">
        <f t="shared" si="50"/>
        <v>2553163860</v>
      </c>
      <c r="K138" s="319">
        <f t="shared" si="50"/>
        <v>784616048</v>
      </c>
      <c r="L138" s="319">
        <f t="shared" si="50"/>
        <v>1562607737</v>
      </c>
      <c r="M138" s="319">
        <f t="shared" si="50"/>
        <v>327928027.2</v>
      </c>
      <c r="N138" s="319">
        <f t="shared" si="50"/>
        <v>362784741.2</v>
      </c>
      <c r="O138" s="319">
        <f t="shared" si="50"/>
        <v>313535255.2</v>
      </c>
      <c r="P138" s="319">
        <f t="shared" si="50"/>
        <v>341784741.2</v>
      </c>
      <c r="Q138" s="306">
        <f t="shared" si="48"/>
        <v>0.31252154739937493</v>
      </c>
      <c r="R138" s="307">
        <f t="shared" si="49"/>
        <v>0.07255694823985488</v>
      </c>
      <c r="S138" s="292"/>
    </row>
    <row r="139" spans="1:19" s="4" customFormat="1" ht="15.75">
      <c r="A139" s="324">
        <v>310</v>
      </c>
      <c r="B139" s="302">
        <v>506</v>
      </c>
      <c r="C139" s="286"/>
      <c r="D139" s="317"/>
      <c r="E139" s="317"/>
      <c r="F139" s="316"/>
      <c r="G139" s="318" t="s">
        <v>63</v>
      </c>
      <c r="H139" s="319">
        <f>+H140</f>
        <v>5000000000.01</v>
      </c>
      <c r="I139" s="319">
        <f aca="true" t="shared" si="51" ref="I139:P139">+I140</f>
        <v>461503250</v>
      </c>
      <c r="J139" s="319">
        <f t="shared" si="51"/>
        <v>2553163860</v>
      </c>
      <c r="K139" s="319">
        <f t="shared" si="51"/>
        <v>784616048</v>
      </c>
      <c r="L139" s="319">
        <f t="shared" si="51"/>
        <v>1562607737</v>
      </c>
      <c r="M139" s="319">
        <f t="shared" si="51"/>
        <v>327928027.2</v>
      </c>
      <c r="N139" s="319">
        <f t="shared" si="51"/>
        <v>362784741.2</v>
      </c>
      <c r="O139" s="319">
        <f t="shared" si="51"/>
        <v>313535255.2</v>
      </c>
      <c r="P139" s="319">
        <f t="shared" si="51"/>
        <v>341784741.2</v>
      </c>
      <c r="Q139" s="306">
        <f t="shared" si="48"/>
        <v>0.31252154739937493</v>
      </c>
      <c r="R139" s="307">
        <f t="shared" si="49"/>
        <v>0.07255694823985488</v>
      </c>
      <c r="S139" s="292"/>
    </row>
    <row r="140" spans="1:19" s="8" customFormat="1" ht="15">
      <c r="A140" s="320">
        <v>310</v>
      </c>
      <c r="B140" s="296">
        <v>506</v>
      </c>
      <c r="C140" s="296">
        <v>1</v>
      </c>
      <c r="D140" s="321"/>
      <c r="E140" s="321"/>
      <c r="F140" s="323">
        <v>20</v>
      </c>
      <c r="G140" s="322" t="s">
        <v>64</v>
      </c>
      <c r="H140" s="299">
        <v>5000000000.01</v>
      </c>
      <c r="I140" s="299">
        <v>461503250</v>
      </c>
      <c r="J140" s="299">
        <v>2553163860</v>
      </c>
      <c r="K140" s="299">
        <v>784616048</v>
      </c>
      <c r="L140" s="299">
        <v>1562607737</v>
      </c>
      <c r="M140" s="299">
        <v>327928027.2</v>
      </c>
      <c r="N140" s="299">
        <v>362784741.2</v>
      </c>
      <c r="O140" s="299">
        <v>313535255.2</v>
      </c>
      <c r="P140" s="299">
        <v>341784741.2</v>
      </c>
      <c r="Q140" s="300">
        <f t="shared" si="48"/>
        <v>0.31252154739937493</v>
      </c>
      <c r="R140" s="301">
        <f t="shared" si="49"/>
        <v>0.07255694823985488</v>
      </c>
      <c r="S140" s="1"/>
    </row>
    <row r="141" spans="1:19" s="4" customFormat="1" ht="15.75">
      <c r="A141" s="324">
        <v>410</v>
      </c>
      <c r="B141" s="286"/>
      <c r="C141" s="287"/>
      <c r="D141" s="287"/>
      <c r="E141" s="287"/>
      <c r="F141" s="287"/>
      <c r="G141" s="288" t="s">
        <v>66</v>
      </c>
      <c r="H141" s="319">
        <f>+H142</f>
        <v>272320000000</v>
      </c>
      <c r="I141" s="319">
        <f aca="true" t="shared" si="52" ref="I141:P141">+I142</f>
        <v>1613856579</v>
      </c>
      <c r="J141" s="319">
        <f t="shared" si="52"/>
        <v>206316688951</v>
      </c>
      <c r="K141" s="319">
        <f t="shared" si="52"/>
        <v>1092542882</v>
      </c>
      <c r="L141" s="319">
        <f t="shared" si="52"/>
        <v>120525787583</v>
      </c>
      <c r="M141" s="319">
        <f t="shared" si="52"/>
        <v>6007669600</v>
      </c>
      <c r="N141" s="319">
        <f t="shared" si="52"/>
        <v>13358148150</v>
      </c>
      <c r="O141" s="319">
        <f t="shared" si="52"/>
        <v>7802078272</v>
      </c>
      <c r="P141" s="319">
        <f t="shared" si="52"/>
        <v>12397260123</v>
      </c>
      <c r="Q141" s="290">
        <f t="shared" si="48"/>
        <v>0.44258882044286135</v>
      </c>
      <c r="R141" s="291">
        <f t="shared" si="49"/>
        <v>0.049053129222972974</v>
      </c>
      <c r="S141" s="292"/>
    </row>
    <row r="142" spans="1:19" s="4" customFormat="1" ht="15.75">
      <c r="A142" s="324">
        <v>410</v>
      </c>
      <c r="B142" s="302">
        <v>506</v>
      </c>
      <c r="C142" s="287"/>
      <c r="D142" s="287"/>
      <c r="E142" s="287"/>
      <c r="F142" s="287"/>
      <c r="G142" s="318" t="s">
        <v>63</v>
      </c>
      <c r="H142" s="319">
        <f>+H143+H144</f>
        <v>272320000000</v>
      </c>
      <c r="I142" s="319">
        <f aca="true" t="shared" si="53" ref="I142:P142">+I143+I144</f>
        <v>1613856579</v>
      </c>
      <c r="J142" s="319">
        <f t="shared" si="53"/>
        <v>206316688951</v>
      </c>
      <c r="K142" s="319">
        <f t="shared" si="53"/>
        <v>1092542882</v>
      </c>
      <c r="L142" s="319">
        <f t="shared" si="53"/>
        <v>120525787583</v>
      </c>
      <c r="M142" s="319">
        <f t="shared" si="53"/>
        <v>6007669600</v>
      </c>
      <c r="N142" s="319">
        <f t="shared" si="53"/>
        <v>13358148150</v>
      </c>
      <c r="O142" s="319">
        <f t="shared" si="53"/>
        <v>7802078272</v>
      </c>
      <c r="P142" s="319">
        <f t="shared" si="53"/>
        <v>12397260123</v>
      </c>
      <c r="Q142" s="290">
        <f t="shared" si="48"/>
        <v>0.44258882044286135</v>
      </c>
      <c r="R142" s="291">
        <f t="shared" si="49"/>
        <v>0.049053129222972974</v>
      </c>
      <c r="S142" s="292"/>
    </row>
    <row r="143" spans="1:19" s="8" customFormat="1" ht="15">
      <c r="A143" s="296">
        <v>410</v>
      </c>
      <c r="B143" s="296">
        <v>506</v>
      </c>
      <c r="C143" s="296">
        <v>1</v>
      </c>
      <c r="D143" s="297"/>
      <c r="E143" s="297"/>
      <c r="F143" s="297">
        <v>20</v>
      </c>
      <c r="G143" s="305" t="s">
        <v>67</v>
      </c>
      <c r="H143" s="299">
        <v>250820000000</v>
      </c>
      <c r="I143" s="299">
        <v>1593856579</v>
      </c>
      <c r="J143" s="299">
        <v>193008147918</v>
      </c>
      <c r="K143" s="299">
        <v>1086721173</v>
      </c>
      <c r="L143" s="299">
        <v>108522063420</v>
      </c>
      <c r="M143" s="299">
        <v>6001800704</v>
      </c>
      <c r="N143" s="299">
        <v>12748767007</v>
      </c>
      <c r="O143" s="299">
        <v>7796404780</v>
      </c>
      <c r="P143" s="299">
        <v>11788074384</v>
      </c>
      <c r="Q143" s="300">
        <f t="shared" si="48"/>
        <v>0.43266909903516465</v>
      </c>
      <c r="R143" s="301">
        <f t="shared" si="49"/>
        <v>0.05082835103659995</v>
      </c>
      <c r="S143" s="1"/>
    </row>
    <row r="144" spans="1:19" s="8" customFormat="1" ht="15">
      <c r="A144" s="296">
        <v>410</v>
      </c>
      <c r="B144" s="296">
        <v>506</v>
      </c>
      <c r="C144" s="296">
        <v>3</v>
      </c>
      <c r="D144" s="297"/>
      <c r="E144" s="297"/>
      <c r="F144" s="297">
        <v>20</v>
      </c>
      <c r="G144" s="305" t="s">
        <v>207</v>
      </c>
      <c r="H144" s="299">
        <v>21500000000</v>
      </c>
      <c r="I144" s="299">
        <v>20000000</v>
      </c>
      <c r="J144" s="299">
        <v>13308541033</v>
      </c>
      <c r="K144" s="299">
        <v>5821709</v>
      </c>
      <c r="L144" s="299">
        <v>12003724163</v>
      </c>
      <c r="M144" s="299">
        <v>5868896</v>
      </c>
      <c r="N144" s="299">
        <v>609381143</v>
      </c>
      <c r="O144" s="299">
        <v>5673492</v>
      </c>
      <c r="P144" s="299">
        <v>609185739</v>
      </c>
      <c r="Q144" s="300">
        <f t="shared" si="48"/>
        <v>0.5583127517674419</v>
      </c>
      <c r="R144" s="301">
        <f t="shared" si="49"/>
        <v>0.028343308976744187</v>
      </c>
      <c r="S144" s="1"/>
    </row>
    <row r="145" spans="1:19" s="8" customFormat="1" ht="15.75">
      <c r="A145" s="335">
        <v>460</v>
      </c>
      <c r="B145" s="336">
        <v>506</v>
      </c>
      <c r="C145" s="337"/>
      <c r="D145" s="337"/>
      <c r="E145" s="337"/>
      <c r="F145" s="337"/>
      <c r="G145" s="338" t="s">
        <v>707</v>
      </c>
      <c r="H145" s="339">
        <f>+H146</f>
        <v>12000000000</v>
      </c>
      <c r="I145" s="339">
        <v>0</v>
      </c>
      <c r="J145" s="339">
        <f aca="true" t="shared" si="54" ref="J145:P145">+J146</f>
        <v>0</v>
      </c>
      <c r="K145" s="339">
        <v>0</v>
      </c>
      <c r="L145" s="339">
        <f t="shared" si="54"/>
        <v>0</v>
      </c>
      <c r="M145" s="339">
        <v>0</v>
      </c>
      <c r="N145" s="339">
        <f t="shared" si="54"/>
        <v>0</v>
      </c>
      <c r="O145" s="339">
        <v>0</v>
      </c>
      <c r="P145" s="339">
        <f t="shared" si="54"/>
        <v>0</v>
      </c>
      <c r="Q145" s="340">
        <f t="shared" si="48"/>
        <v>0</v>
      </c>
      <c r="R145" s="307">
        <f t="shared" si="49"/>
        <v>0</v>
      </c>
      <c r="S145" s="1"/>
    </row>
    <row r="146" spans="1:19" s="8" customFormat="1" ht="15.75" thickBot="1">
      <c r="A146" s="341">
        <v>460</v>
      </c>
      <c r="B146" s="342">
        <v>506</v>
      </c>
      <c r="C146" s="341">
        <v>1</v>
      </c>
      <c r="D146" s="343"/>
      <c r="E146" s="343"/>
      <c r="F146" s="343" t="s">
        <v>52</v>
      </c>
      <c r="G146" s="344" t="s">
        <v>707</v>
      </c>
      <c r="H146" s="345">
        <v>12000000000</v>
      </c>
      <c r="I146" s="345">
        <v>0</v>
      </c>
      <c r="J146" s="345">
        <v>0</v>
      </c>
      <c r="K146" s="345">
        <v>0</v>
      </c>
      <c r="L146" s="345">
        <v>0</v>
      </c>
      <c r="M146" s="345">
        <v>0</v>
      </c>
      <c r="N146" s="345">
        <v>0</v>
      </c>
      <c r="O146" s="345">
        <v>0</v>
      </c>
      <c r="P146" s="345">
        <v>0</v>
      </c>
      <c r="Q146" s="300">
        <f t="shared" si="48"/>
        <v>0</v>
      </c>
      <c r="R146" s="301">
        <f t="shared" si="49"/>
        <v>0</v>
      </c>
      <c r="S146" s="1"/>
    </row>
    <row r="147" spans="1:19" s="91" customFormat="1" ht="16.5" thickBot="1">
      <c r="A147" s="443" t="s">
        <v>55</v>
      </c>
      <c r="B147" s="444"/>
      <c r="C147" s="444"/>
      <c r="D147" s="444"/>
      <c r="E147" s="444"/>
      <c r="F147" s="444"/>
      <c r="G147" s="445"/>
      <c r="H147" s="346">
        <f aca="true" t="shared" si="55" ref="H147:P147">H8+H131</f>
        <v>564828863000.01</v>
      </c>
      <c r="I147" s="346">
        <f t="shared" si="55"/>
        <v>2939589510</v>
      </c>
      <c r="J147" s="346">
        <f t="shared" si="55"/>
        <v>263445416702</v>
      </c>
      <c r="K147" s="346">
        <f t="shared" si="55"/>
        <v>4806463431.08</v>
      </c>
      <c r="L147" s="346">
        <f t="shared" si="55"/>
        <v>147646943379.88</v>
      </c>
      <c r="M147" s="346">
        <f t="shared" si="55"/>
        <v>9728589219.59</v>
      </c>
      <c r="N147" s="346">
        <f t="shared" si="55"/>
        <v>22953592573.2</v>
      </c>
      <c r="O147" s="346">
        <f t="shared" si="55"/>
        <v>11359541526.59</v>
      </c>
      <c r="P147" s="346">
        <f t="shared" si="55"/>
        <v>21822640953.58</v>
      </c>
      <c r="Q147" s="347">
        <f t="shared" si="48"/>
        <v>0.26140120141112083</v>
      </c>
      <c r="R147" s="348">
        <f t="shared" si="49"/>
        <v>0.0406381367469169</v>
      </c>
      <c r="S147" s="349"/>
    </row>
    <row r="148" spans="1:18" ht="15.75">
      <c r="A148" s="11"/>
      <c r="B148" s="12"/>
      <c r="C148" s="13"/>
      <c r="D148" s="13"/>
      <c r="E148" s="13"/>
      <c r="F148" s="13"/>
      <c r="G148" s="14"/>
      <c r="H148" s="350">
        <f>+H147-'[1]EJEGASTOSMARZOFINAL'!$E$194</f>
        <v>0.010009765625</v>
      </c>
      <c r="I148" s="350"/>
      <c r="J148" s="350"/>
      <c r="K148" s="351"/>
      <c r="L148" s="352"/>
      <c r="M148" s="351"/>
      <c r="N148" s="351"/>
      <c r="O148" s="351"/>
      <c r="P148" s="351"/>
      <c r="Q148" s="268"/>
      <c r="R148" s="269"/>
    </row>
    <row r="149" spans="1:18" ht="15.75">
      <c r="A149" s="11"/>
      <c r="B149" s="12"/>
      <c r="C149" s="13"/>
      <c r="D149" s="13"/>
      <c r="E149" s="13"/>
      <c r="F149" s="13"/>
      <c r="G149" s="14"/>
      <c r="H149" s="353"/>
      <c r="I149" s="353"/>
      <c r="J149" s="353"/>
      <c r="K149" s="353"/>
      <c r="L149" s="353"/>
      <c r="M149" s="353"/>
      <c r="N149" s="353"/>
      <c r="O149" s="353"/>
      <c r="P149" s="353"/>
      <c r="Q149" s="268"/>
      <c r="R149" s="269"/>
    </row>
    <row r="150" spans="1:18" ht="15">
      <c r="A150" s="11"/>
      <c r="B150" s="12"/>
      <c r="C150" s="13"/>
      <c r="D150" s="13"/>
      <c r="E150" s="13"/>
      <c r="F150" s="13"/>
      <c r="G150" s="14"/>
      <c r="H150" s="15"/>
      <c r="I150" s="354"/>
      <c r="J150" s="355"/>
      <c r="K150" s="274"/>
      <c r="L150" s="274"/>
      <c r="M150" s="274"/>
      <c r="N150" s="274"/>
      <c r="O150" s="267"/>
      <c r="P150" s="274"/>
      <c r="Q150" s="268"/>
      <c r="R150" s="269"/>
    </row>
    <row r="151" spans="1:18" s="25" customFormat="1" ht="15">
      <c r="A151" s="17"/>
      <c r="B151" s="18"/>
      <c r="C151" s="19"/>
      <c r="D151" s="19"/>
      <c r="E151" s="19"/>
      <c r="F151" s="19"/>
      <c r="G151" s="20"/>
      <c r="H151" s="21"/>
      <c r="I151" s="21"/>
      <c r="J151" s="89"/>
      <c r="K151" s="22"/>
      <c r="L151" s="275"/>
      <c r="M151" s="22"/>
      <c r="N151" s="156"/>
      <c r="O151" s="267"/>
      <c r="P151" s="23"/>
      <c r="Q151" s="270"/>
      <c r="R151" s="271"/>
    </row>
    <row r="152" spans="1:18" ht="15">
      <c r="A152" s="11"/>
      <c r="B152" s="12"/>
      <c r="C152" s="13"/>
      <c r="D152" s="13"/>
      <c r="E152" s="13"/>
      <c r="F152" s="13"/>
      <c r="G152" s="14"/>
      <c r="H152" s="21"/>
      <c r="I152" s="21"/>
      <c r="J152" s="15"/>
      <c r="K152" s="22"/>
      <c r="L152" s="21"/>
      <c r="M152" s="22"/>
      <c r="N152" s="21"/>
      <c r="O152" s="267"/>
      <c r="P152" s="274"/>
      <c r="Q152" s="268"/>
      <c r="R152" s="269"/>
    </row>
    <row r="153" spans="1:18" ht="15.75">
      <c r="A153" s="77"/>
      <c r="B153" s="76"/>
      <c r="C153" s="76"/>
      <c r="D153" s="75"/>
      <c r="E153" s="75"/>
      <c r="F153" s="75"/>
      <c r="G153" s="75"/>
      <c r="H153" s="75"/>
      <c r="I153" s="76"/>
      <c r="J153" s="370"/>
      <c r="K153" s="370"/>
      <c r="L153" s="370"/>
      <c r="M153" s="370"/>
      <c r="N153" s="370"/>
      <c r="O153" s="370"/>
      <c r="P153" s="370"/>
      <c r="Q153" s="268"/>
      <c r="R153" s="269"/>
    </row>
    <row r="154" spans="1:18" ht="15.75">
      <c r="A154" s="372" t="s">
        <v>71</v>
      </c>
      <c r="B154" s="373"/>
      <c r="C154" s="373"/>
      <c r="D154" s="373"/>
      <c r="E154" s="373"/>
      <c r="F154" s="373"/>
      <c r="G154" s="373"/>
      <c r="H154" s="373"/>
      <c r="I154" s="373"/>
      <c r="J154" s="370"/>
      <c r="K154" s="370"/>
      <c r="L154" s="370"/>
      <c r="M154" s="370"/>
      <c r="N154" s="370"/>
      <c r="O154" s="370"/>
      <c r="P154" s="370"/>
      <c r="Q154" s="268"/>
      <c r="R154" s="269"/>
    </row>
    <row r="155" spans="1:18" ht="15.75" thickBot="1">
      <c r="A155" s="362"/>
      <c r="B155" s="363"/>
      <c r="C155" s="363"/>
      <c r="D155" s="27"/>
      <c r="E155" s="27"/>
      <c r="F155" s="27"/>
      <c r="G155" s="28"/>
      <c r="H155" s="29"/>
      <c r="I155" s="29"/>
      <c r="J155" s="29"/>
      <c r="K155" s="30"/>
      <c r="L155" s="30"/>
      <c r="M155" s="30"/>
      <c r="N155" s="30"/>
      <c r="O155" s="30"/>
      <c r="P155" s="30"/>
      <c r="Q155" s="272"/>
      <c r="R155" s="273"/>
    </row>
    <row r="160" spans="8:16" ht="15">
      <c r="H160" s="172"/>
      <c r="I160" s="278"/>
      <c r="J160" s="172"/>
      <c r="K160" s="172"/>
      <c r="L160" s="172"/>
      <c r="M160" s="172"/>
      <c r="N160" s="172"/>
      <c r="O160" s="172"/>
      <c r="P160" s="172"/>
    </row>
    <row r="161" spans="8:16" ht="15">
      <c r="H161" s="172"/>
      <c r="I161" s="172"/>
      <c r="J161" s="172"/>
      <c r="K161" s="172"/>
      <c r="L161" s="172"/>
      <c r="M161" s="172"/>
      <c r="N161" s="172"/>
      <c r="O161" s="172"/>
      <c r="P161" s="172"/>
    </row>
    <row r="162" spans="8:16" ht="15">
      <c r="H162" s="172"/>
      <c r="I162" s="172"/>
      <c r="J162" s="172"/>
      <c r="K162" s="172"/>
      <c r="L162" s="172"/>
      <c r="M162" s="172"/>
      <c r="N162" s="172"/>
      <c r="O162" s="172"/>
      <c r="P162" s="172"/>
    </row>
    <row r="163" spans="8:16" ht="15">
      <c r="H163" s="172"/>
      <c r="I163" s="172"/>
      <c r="J163" s="172"/>
      <c r="K163" s="172"/>
      <c r="L163" s="172"/>
      <c r="M163" s="172"/>
      <c r="N163" s="172"/>
      <c r="O163" s="172"/>
      <c r="P163" s="172"/>
    </row>
    <row r="164" spans="8:16" ht="15"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8:16" ht="15">
      <c r="H165" s="172"/>
      <c r="I165" s="172"/>
      <c r="J165" s="172"/>
      <c r="K165" s="172"/>
      <c r="L165" s="172"/>
      <c r="M165" s="172"/>
      <c r="N165" s="172"/>
      <c r="O165" s="172"/>
      <c r="P165" s="172"/>
    </row>
    <row r="166" spans="8:16" ht="15">
      <c r="H166" s="172"/>
      <c r="I166" s="172"/>
      <c r="J166" s="172"/>
      <c r="K166" s="172"/>
      <c r="L166" s="172"/>
      <c r="M166" s="172"/>
      <c r="N166" s="172"/>
      <c r="O166" s="172"/>
      <c r="P166" s="172"/>
    </row>
    <row r="167" spans="8:16" ht="15">
      <c r="H167" s="172"/>
      <c r="I167" s="172"/>
      <c r="J167" s="172"/>
      <c r="K167" s="172"/>
      <c r="L167" s="172"/>
      <c r="M167" s="172"/>
      <c r="N167" s="172"/>
      <c r="O167" s="172"/>
      <c r="P167" s="172"/>
    </row>
    <row r="168" spans="8:16" ht="15">
      <c r="H168" s="172"/>
      <c r="I168" s="172"/>
      <c r="J168" s="172"/>
      <c r="K168" s="172"/>
      <c r="L168" s="172"/>
      <c r="M168" s="172"/>
      <c r="N168" s="172"/>
      <c r="O168" s="172"/>
      <c r="P168" s="172"/>
    </row>
    <row r="169" spans="8:16" ht="15">
      <c r="H169" s="172"/>
      <c r="I169" s="172"/>
      <c r="J169" s="172"/>
      <c r="K169" s="172"/>
      <c r="L169" s="172"/>
      <c r="M169" s="172"/>
      <c r="N169" s="172"/>
      <c r="O169" s="172"/>
      <c r="P169" s="172"/>
    </row>
    <row r="170" spans="8:16" ht="15">
      <c r="H170" s="172"/>
      <c r="I170" s="172"/>
      <c r="J170" s="172"/>
      <c r="K170" s="172"/>
      <c r="L170" s="172"/>
      <c r="M170" s="172"/>
      <c r="N170" s="172"/>
      <c r="O170" s="172"/>
      <c r="P170" s="172"/>
    </row>
    <row r="171" spans="8:16" ht="15">
      <c r="H171" s="172"/>
      <c r="I171" s="172"/>
      <c r="J171" s="172"/>
      <c r="K171" s="172"/>
      <c r="L171" s="172"/>
      <c r="M171" s="172"/>
      <c r="N171" s="172"/>
      <c r="O171" s="172"/>
      <c r="P171" s="172"/>
    </row>
    <row r="172" spans="8:16" ht="15">
      <c r="H172" s="172"/>
      <c r="I172" s="172"/>
      <c r="J172" s="172"/>
      <c r="K172" s="172"/>
      <c r="L172" s="172"/>
      <c r="M172" s="172"/>
      <c r="N172" s="172"/>
      <c r="O172" s="172"/>
      <c r="P172" s="172"/>
    </row>
  </sheetData>
  <sheetProtection/>
  <mergeCells count="27">
    <mergeCell ref="A8:G8"/>
    <mergeCell ref="A6:A7"/>
    <mergeCell ref="A155:C155"/>
    <mergeCell ref="A131:G131"/>
    <mergeCell ref="A147:G147"/>
    <mergeCell ref="J153:P153"/>
    <mergeCell ref="A154:I154"/>
    <mergeCell ref="J154:P154"/>
    <mergeCell ref="H4:H7"/>
    <mergeCell ref="I4:I7"/>
    <mergeCell ref="Q4:Q7"/>
    <mergeCell ref="K4:K7"/>
    <mergeCell ref="M4:M7"/>
    <mergeCell ref="A4:G4"/>
    <mergeCell ref="N4:N7"/>
    <mergeCell ref="P4:P7"/>
    <mergeCell ref="L4:L7"/>
    <mergeCell ref="O4:O7"/>
    <mergeCell ref="A1:L1"/>
    <mergeCell ref="A2:L2"/>
    <mergeCell ref="A3:L3"/>
    <mergeCell ref="R4:R7"/>
    <mergeCell ref="G5:G7"/>
    <mergeCell ref="J4:J7"/>
    <mergeCell ref="B6:B7"/>
    <mergeCell ref="C6:C7"/>
    <mergeCell ref="D6:D7"/>
  </mergeCells>
  <printOptions horizontalCentered="1" verticalCentered="1"/>
  <pageMargins left="0.984251968503937" right="0.1968503937007874" top="0.2755905511811024" bottom="0.2755905511811024" header="0" footer="0"/>
  <pageSetup fitToHeight="3" horizontalDpi="1200" verticalDpi="1200" orientation="landscape" scale="70" r:id="rId2"/>
  <ignoredErrors>
    <ignoredError sqref="D11 F12:F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Marzo (Gastos)</dc:title>
  <dc:subject/>
  <dc:creator>JohGriPre</dc:creator>
  <cp:keywords/>
  <dc:description/>
  <cp:lastModifiedBy>Claudia Patricia Niño Villamizar</cp:lastModifiedBy>
  <cp:lastPrinted>2013-04-10T16:34:54Z</cp:lastPrinted>
  <dcterms:created xsi:type="dcterms:W3CDTF">2006-02-14T12:57:48Z</dcterms:created>
  <dcterms:modified xsi:type="dcterms:W3CDTF">2013-04-10T16:50:06Z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3.00000000000000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